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1.243\maindata\2016-h28\28新規就農人材対策部\05農の雇用\★平成28年度第5回募集\28-5 マニュアル\28-5_育成\育成_28-5_システムアップ用\"/>
    </mc:Choice>
  </mc:AlternateContent>
  <workbookProtection workbookPassword="ECA8" lockStructure="1"/>
  <bookViews>
    <workbookView xWindow="-30" yWindow="405" windowWidth="18990" windowHeight="5490" tabRatio="915" activeTab="1"/>
  </bookViews>
  <sheets>
    <sheet name="申請の留意点" sheetId="50" r:id="rId1"/>
    <sheet name="10号" sheetId="19" r:id="rId2"/>
    <sheet name="11号-1" sheetId="10" r:id="rId3"/>
    <sheet name="①" sheetId="38" r:id="rId4"/>
    <sheet name="②" sheetId="39" r:id="rId5"/>
    <sheet name="③" sheetId="40" r:id="rId6"/>
    <sheet name="④" sheetId="41" r:id="rId7"/>
    <sheet name="11号-3" sheetId="2" r:id="rId8"/>
    <sheet name="11号-4" sheetId="4" r:id="rId9"/>
    <sheet name="11号-5" sheetId="3" r:id="rId10"/>
    <sheet name="11号-6" sheetId="18" r:id="rId11"/>
    <sheet name="11号-7" sheetId="13" r:id="rId12"/>
  </sheets>
  <definedNames>
    <definedName name="_xlnm._FilterDatabase" localSheetId="3" hidden="1">①!$AA$3:$AA$431</definedName>
    <definedName name="_xlnm._FilterDatabase" localSheetId="1" hidden="1">'10号'!$X$1:$Z$1</definedName>
    <definedName name="_xlnm._FilterDatabase" localSheetId="2" hidden="1">'11号-1'!$A$9:$X$57</definedName>
    <definedName name="_xlnm._FilterDatabase" localSheetId="4" hidden="1">②!$AA$3:$AB$431</definedName>
    <definedName name="_xlnm._FilterDatabase" localSheetId="5" hidden="1">③!$AA$3:$AB$431</definedName>
    <definedName name="_xlnm._FilterDatabase" localSheetId="6" hidden="1">④!$AA$3:$AB$431</definedName>
    <definedName name="_xlnm.Print_Area" localSheetId="3">①!$A$3:$Y$431</definedName>
    <definedName name="_xlnm.Print_Area" localSheetId="1">'10号'!$A$3:$P$44</definedName>
    <definedName name="_xlnm.Print_Area" localSheetId="2">'11号-1'!$A$2:$J$57</definedName>
    <definedName name="_xlnm.Print_Area" localSheetId="7">'11号-3'!$A$2:$H$19</definedName>
    <definedName name="_xlnm.Print_Area" localSheetId="8">'11号-4'!$A$2:$F$19</definedName>
    <definedName name="_xlnm.Print_Area" localSheetId="9">'11号-5'!$A$2:$I$26</definedName>
    <definedName name="_xlnm.Print_Area" localSheetId="10">'11号-6'!$A$2:$F$19</definedName>
    <definedName name="_xlnm.Print_Area" localSheetId="11">'11号-7'!$A$2:$F$19</definedName>
    <definedName name="_xlnm.Print_Area" localSheetId="4">②!$A$3:$Y$431</definedName>
    <definedName name="_xlnm.Print_Area" localSheetId="5">③!$A$3:$Y$431</definedName>
    <definedName name="_xlnm.Print_Area" localSheetId="6">④!$A$3:$Y$431</definedName>
    <definedName name="_xlnm.Print_Area" localSheetId="0">申請の留意点!$A$1:$E$41</definedName>
  </definedNames>
  <calcPr calcId="152511"/>
</workbook>
</file>

<file path=xl/calcChain.xml><?xml version="1.0" encoding="utf-8"?>
<calcChain xmlns="http://schemas.openxmlformats.org/spreadsheetml/2006/main">
  <c r="Z6" i="19" l="1"/>
  <c r="X8" i="19" l="1"/>
  <c r="P3" i="19" l="1"/>
  <c r="A4" i="19" s="1"/>
  <c r="U8" i="19"/>
  <c r="T9" i="19" s="1"/>
  <c r="X9" i="19" s="1"/>
  <c r="R25" i="19"/>
  <c r="D413" i="38"/>
  <c r="P413" i="38" s="1"/>
  <c r="D414" i="38"/>
  <c r="P414" i="38" s="1"/>
  <c r="D415" i="38"/>
  <c r="P415" i="38" s="1"/>
  <c r="P10" i="10"/>
  <c r="D413" i="39"/>
  <c r="D414" i="39"/>
  <c r="P414" i="39" s="1"/>
  <c r="D415" i="39"/>
  <c r="P415" i="39" s="1"/>
  <c r="P19" i="10"/>
  <c r="Z4" i="19"/>
  <c r="Z5" i="19" s="1"/>
  <c r="D413" i="41"/>
  <c r="P413" i="41" s="1"/>
  <c r="D414" i="41"/>
  <c r="P414" i="41" s="1"/>
  <c r="D415" i="41"/>
  <c r="P415" i="41" s="1"/>
  <c r="P37" i="10"/>
  <c r="D413" i="40"/>
  <c r="P413" i="40" s="1"/>
  <c r="D414" i="40"/>
  <c r="P414" i="40" s="1"/>
  <c r="D415" i="40"/>
  <c r="P415" i="40" s="1"/>
  <c r="L2" i="10"/>
  <c r="R52" i="10"/>
  <c r="L50" i="10"/>
  <c r="P28" i="10"/>
  <c r="C409" i="40"/>
  <c r="C409" i="41"/>
  <c r="C409" i="38"/>
  <c r="C409" i="39"/>
  <c r="C342" i="40"/>
  <c r="C342" i="41"/>
  <c r="C342" i="38"/>
  <c r="C342" i="39"/>
  <c r="C275" i="40"/>
  <c r="C275" i="41"/>
  <c r="C275" i="38"/>
  <c r="C275" i="39"/>
  <c r="C208" i="40"/>
  <c r="C208" i="41"/>
  <c r="C208" i="38"/>
  <c r="C208" i="39"/>
  <c r="C141" i="40"/>
  <c r="C141" i="41"/>
  <c r="C141" i="38"/>
  <c r="C141" i="39"/>
  <c r="C74" i="40"/>
  <c r="C74" i="41"/>
  <c r="C74" i="38"/>
  <c r="C74" i="39"/>
  <c r="C7" i="39"/>
  <c r="C7" i="40"/>
  <c r="C7" i="41"/>
  <c r="C7" i="38"/>
  <c r="Q2" i="3"/>
  <c r="E27" i="50"/>
  <c r="D26" i="50"/>
  <c r="E25" i="50"/>
  <c r="D24" i="50"/>
  <c r="C404" i="39"/>
  <c r="D404" i="39" s="1"/>
  <c r="C405" i="39"/>
  <c r="D405" i="39" s="1"/>
  <c r="C406" i="39"/>
  <c r="D406" i="39" s="1"/>
  <c r="C337" i="39"/>
  <c r="D337" i="39" s="1"/>
  <c r="C338" i="39"/>
  <c r="D338" i="39" s="1"/>
  <c r="C339" i="39"/>
  <c r="D339" i="39" s="1"/>
  <c r="C270" i="39"/>
  <c r="D270" i="39" s="1"/>
  <c r="C271" i="39"/>
  <c r="D271" i="39" s="1"/>
  <c r="C272" i="39"/>
  <c r="D272" i="39" s="1"/>
  <c r="C203" i="39"/>
  <c r="D203" i="39" s="1"/>
  <c r="C204" i="39"/>
  <c r="C205" i="39"/>
  <c r="D205" i="39" s="1"/>
  <c r="C136" i="39"/>
  <c r="D136" i="39" s="1"/>
  <c r="C137" i="39"/>
  <c r="D137" i="39" s="1"/>
  <c r="C138" i="39"/>
  <c r="D138" i="39" s="1"/>
  <c r="C69" i="39"/>
  <c r="D69" i="39" s="1"/>
  <c r="C70" i="39"/>
  <c r="D70" i="39" s="1"/>
  <c r="C71" i="39"/>
  <c r="D71" i="39" s="1"/>
  <c r="C404" i="40"/>
  <c r="D404" i="40" s="1"/>
  <c r="C405" i="40"/>
  <c r="D405" i="40" s="1"/>
  <c r="C406" i="40"/>
  <c r="D406" i="40" s="1"/>
  <c r="C337" i="40"/>
  <c r="D337" i="40" s="1"/>
  <c r="C338" i="40"/>
  <c r="D338" i="40" s="1"/>
  <c r="C339" i="40"/>
  <c r="D339" i="40" s="1"/>
  <c r="C270" i="40"/>
  <c r="D270" i="40" s="1"/>
  <c r="C271" i="40"/>
  <c r="D271" i="40" s="1"/>
  <c r="C272" i="40"/>
  <c r="D272" i="40" s="1"/>
  <c r="C203" i="40"/>
  <c r="C204" i="40"/>
  <c r="D204" i="40" s="1"/>
  <c r="C205" i="40"/>
  <c r="D205" i="40" s="1"/>
  <c r="C136" i="40"/>
  <c r="D136" i="40" s="1"/>
  <c r="C137" i="40"/>
  <c r="C138" i="40"/>
  <c r="D138" i="40" s="1"/>
  <c r="C69" i="40"/>
  <c r="D69" i="40" s="1"/>
  <c r="C70" i="40"/>
  <c r="D70" i="40" s="1"/>
  <c r="C71" i="40"/>
  <c r="D71" i="40" s="1"/>
  <c r="C404" i="41"/>
  <c r="D404" i="41" s="1"/>
  <c r="C405" i="41"/>
  <c r="D405" i="41" s="1"/>
  <c r="C406" i="41"/>
  <c r="D406" i="41" s="1"/>
  <c r="C337" i="41"/>
  <c r="D337" i="41" s="1"/>
  <c r="C338" i="41"/>
  <c r="D338" i="41" s="1"/>
  <c r="C339" i="41"/>
  <c r="D339" i="41" s="1"/>
  <c r="C270" i="41"/>
  <c r="D270" i="41" s="1"/>
  <c r="C271" i="41"/>
  <c r="D271" i="41" s="1"/>
  <c r="C272" i="41"/>
  <c r="D272" i="41" s="1"/>
  <c r="C203" i="41"/>
  <c r="D203" i="41" s="1"/>
  <c r="C204" i="41"/>
  <c r="C205" i="41"/>
  <c r="D205" i="41" s="1"/>
  <c r="C136" i="41"/>
  <c r="D136" i="41" s="1"/>
  <c r="C137" i="41"/>
  <c r="D137" i="41" s="1"/>
  <c r="C138" i="41"/>
  <c r="D138" i="41" s="1"/>
  <c r="C69" i="41"/>
  <c r="D69" i="41" s="1"/>
  <c r="C70" i="41"/>
  <c r="D70" i="41" s="1"/>
  <c r="C71" i="41"/>
  <c r="D71" i="41" s="1"/>
  <c r="C404" i="38"/>
  <c r="C405" i="38"/>
  <c r="D405" i="38" s="1"/>
  <c r="C406" i="38"/>
  <c r="D406" i="38" s="1"/>
  <c r="C337" i="38"/>
  <c r="D337" i="38" s="1"/>
  <c r="C338" i="38"/>
  <c r="C339" i="38"/>
  <c r="D339" i="38" s="1"/>
  <c r="C270" i="38"/>
  <c r="D270" i="38" s="1"/>
  <c r="C271" i="38"/>
  <c r="D271" i="38" s="1"/>
  <c r="C272" i="38"/>
  <c r="D272" i="38" s="1"/>
  <c r="C203" i="38"/>
  <c r="D203" i="38" s="1"/>
  <c r="C204" i="38"/>
  <c r="D204" i="38" s="1"/>
  <c r="C205" i="38"/>
  <c r="D205" i="38" s="1"/>
  <c r="C136" i="38"/>
  <c r="C137" i="38"/>
  <c r="D137" i="38" s="1"/>
  <c r="C138" i="38"/>
  <c r="D138" i="38" s="1"/>
  <c r="C69" i="38"/>
  <c r="D69" i="38" s="1"/>
  <c r="C70" i="38"/>
  <c r="C71" i="38"/>
  <c r="D71" i="38" s="1"/>
  <c r="A4" i="13"/>
  <c r="C6" i="13"/>
  <c r="C7" i="13"/>
  <c r="A4" i="18"/>
  <c r="C6" i="18"/>
  <c r="C7" i="18"/>
  <c r="A4" i="3"/>
  <c r="D6" i="3"/>
  <c r="D7" i="3"/>
  <c r="A4" i="4"/>
  <c r="C6" i="4"/>
  <c r="C7" i="4"/>
  <c r="A4" i="2"/>
  <c r="C6" i="2"/>
  <c r="C7" i="2"/>
  <c r="AD12" i="41"/>
  <c r="AD13" i="41"/>
  <c r="AD14" i="41"/>
  <c r="AD15" i="41"/>
  <c r="AD16" i="41"/>
  <c r="AD17" i="41"/>
  <c r="AD18" i="41"/>
  <c r="AD12" i="40"/>
  <c r="AD13" i="40"/>
  <c r="AD14" i="40"/>
  <c r="AD15" i="40"/>
  <c r="AD16" i="40"/>
  <c r="AD17" i="40"/>
  <c r="AD18" i="40"/>
  <c r="AD12" i="39"/>
  <c r="AD13" i="39"/>
  <c r="AD14" i="39"/>
  <c r="AD15" i="39"/>
  <c r="AD16" i="39"/>
  <c r="AD17" i="39"/>
  <c r="AD18" i="39"/>
  <c r="AR1" i="38"/>
  <c r="AD12" i="38"/>
  <c r="AD13" i="38"/>
  <c r="AD14" i="38"/>
  <c r="AD15" i="38"/>
  <c r="AD16" i="38"/>
  <c r="AD17" i="38"/>
  <c r="AD18" i="38"/>
  <c r="C5" i="10"/>
  <c r="C6" i="10"/>
  <c r="L15" i="10"/>
  <c r="L24" i="10"/>
  <c r="L33" i="10"/>
  <c r="L42" i="10"/>
  <c r="S25" i="19"/>
  <c r="I2" i="3"/>
  <c r="I34" i="19"/>
  <c r="E32" i="19"/>
  <c r="E37" i="19"/>
  <c r="F2" i="4" l="1"/>
  <c r="B9" i="50"/>
  <c r="A3" i="13"/>
  <c r="A3" i="2"/>
  <c r="C4" i="38"/>
  <c r="A3" i="18"/>
  <c r="C4" i="40"/>
  <c r="A3" i="10"/>
  <c r="A3" i="3"/>
  <c r="C4" i="41"/>
  <c r="A3" i="19"/>
  <c r="C4" i="39"/>
  <c r="A4" i="10"/>
  <c r="A3" i="4"/>
  <c r="Y3" i="39"/>
  <c r="C425" i="39" s="1"/>
  <c r="F2" i="13"/>
  <c r="H2" i="2"/>
  <c r="F2" i="18"/>
  <c r="Y3" i="38"/>
  <c r="C425" i="38" s="1"/>
  <c r="J2" i="10"/>
  <c r="R43" i="10" s="1"/>
  <c r="B30" i="50"/>
  <c r="Y3" i="40"/>
  <c r="C425" i="40" s="1"/>
  <c r="Y3" i="41"/>
  <c r="C425" i="41" s="1"/>
  <c r="D416" i="41"/>
  <c r="D416" i="39"/>
  <c r="P413" i="39"/>
  <c r="P416" i="39" s="1"/>
  <c r="K424" i="39" s="1"/>
  <c r="O19" i="10" s="1"/>
  <c r="C206" i="39"/>
  <c r="D416" i="38"/>
  <c r="D273" i="39"/>
  <c r="D72" i="40"/>
  <c r="D204" i="39"/>
  <c r="D206" i="39" s="1"/>
  <c r="D340" i="39"/>
  <c r="P416" i="41"/>
  <c r="P416" i="38"/>
  <c r="K424" i="38" s="1"/>
  <c r="O10" i="10" s="1"/>
  <c r="C139" i="38"/>
  <c r="C407" i="38"/>
  <c r="C72" i="40"/>
  <c r="D416" i="40"/>
  <c r="D206" i="38"/>
  <c r="D139" i="41"/>
  <c r="D407" i="40"/>
  <c r="V8" i="19"/>
  <c r="P416" i="40"/>
  <c r="K424" i="40" s="1"/>
  <c r="O28" i="10" s="1"/>
  <c r="D273" i="38"/>
  <c r="C139" i="41"/>
  <c r="C407" i="41"/>
  <c r="D407" i="41"/>
  <c r="D340" i="40"/>
  <c r="C273" i="39"/>
  <c r="D273" i="41"/>
  <c r="C206" i="38"/>
  <c r="D338" i="38"/>
  <c r="D340" i="38" s="1"/>
  <c r="C340" i="38"/>
  <c r="D137" i="40"/>
  <c r="D139" i="40" s="1"/>
  <c r="C139" i="40"/>
  <c r="C273" i="38"/>
  <c r="D70" i="38"/>
  <c r="D72" i="38" s="1"/>
  <c r="C72" i="38"/>
  <c r="C206" i="40"/>
  <c r="D203" i="40"/>
  <c r="D206" i="40" s="1"/>
  <c r="C340" i="40"/>
  <c r="D72" i="39"/>
  <c r="D136" i="38"/>
  <c r="D139" i="38" s="1"/>
  <c r="D404" i="38"/>
  <c r="D407" i="38" s="1"/>
  <c r="C72" i="41"/>
  <c r="D72" i="41"/>
  <c r="C273" i="41"/>
  <c r="C340" i="41"/>
  <c r="D340" i="41"/>
  <c r="C273" i="40"/>
  <c r="D273" i="40"/>
  <c r="D204" i="41"/>
  <c r="D206" i="41" s="1"/>
  <c r="C206" i="41"/>
  <c r="C72" i="39"/>
  <c r="C139" i="39"/>
  <c r="D139" i="39"/>
  <c r="C340" i="39"/>
  <c r="C407" i="39"/>
  <c r="D407" i="39"/>
  <c r="C407" i="40"/>
  <c r="V9" i="19"/>
  <c r="U9" i="19"/>
  <c r="T10" i="19" s="1"/>
  <c r="X10" i="19" s="1"/>
  <c r="L23" i="10" l="1"/>
  <c r="I43" i="10"/>
  <c r="Q1" i="3"/>
  <c r="N1" i="2"/>
  <c r="AG4" i="38"/>
  <c r="C43" i="19"/>
  <c r="C42" i="19"/>
  <c r="B29" i="19"/>
  <c r="A6" i="50"/>
  <c r="E1" i="50"/>
  <c r="I25" i="10"/>
  <c r="F15" i="10"/>
  <c r="I34" i="10"/>
  <c r="F33" i="10"/>
  <c r="I16" i="10"/>
  <c r="L41" i="10"/>
  <c r="H50" i="10"/>
  <c r="R25" i="10"/>
  <c r="I32" i="10"/>
  <c r="L32" i="10"/>
  <c r="I41" i="10"/>
  <c r="A55" i="10"/>
  <c r="F42" i="10"/>
  <c r="I14" i="10"/>
  <c r="I23" i="10"/>
  <c r="R16" i="10"/>
  <c r="H51" i="10"/>
  <c r="F24" i="10"/>
  <c r="L14" i="10"/>
  <c r="R34" i="10"/>
  <c r="K424" i="41"/>
  <c r="O37" i="10" s="1"/>
  <c r="V10" i="19"/>
  <c r="U10" i="19"/>
  <c r="T11" i="19" s="1"/>
  <c r="E6" i="19" l="1"/>
  <c r="T25" i="19"/>
  <c r="X11" i="19"/>
  <c r="U11" i="19" l="1"/>
  <c r="V11" i="19"/>
  <c r="M11" i="4"/>
  <c r="A14" i="10"/>
  <c r="O11" i="2"/>
  <c r="AF2" i="38"/>
  <c r="U25" i="19"/>
  <c r="M11" i="18"/>
  <c r="M15" i="10"/>
  <c r="T16" i="10" s="1"/>
  <c r="M11" i="13"/>
  <c r="V25" i="19"/>
  <c r="L10" i="4"/>
  <c r="L8" i="18"/>
  <c r="N10" i="2"/>
  <c r="L8" i="13"/>
  <c r="T26" i="19" l="1"/>
  <c r="N11" i="4"/>
  <c r="N11" i="18"/>
  <c r="O11" i="18" s="1"/>
  <c r="N11" i="13"/>
  <c r="O11" i="13" s="1"/>
  <c r="P11" i="2"/>
  <c r="Q11" i="2" s="1"/>
  <c r="O11" i="4"/>
  <c r="AE2" i="38"/>
  <c r="AG2" i="38"/>
  <c r="AH2" i="38" s="1"/>
  <c r="D10" i="10"/>
  <c r="S16" i="10"/>
  <c r="B18" i="10"/>
  <c r="T12" i="19"/>
  <c r="X12" i="19" s="1"/>
  <c r="G6" i="19"/>
  <c r="N17" i="10" l="1"/>
  <c r="U12" i="19"/>
  <c r="T13" i="19" s="1"/>
  <c r="X13" i="19" s="1"/>
  <c r="V12" i="19"/>
  <c r="AF12" i="38"/>
  <c r="AF13" i="38"/>
  <c r="AF14" i="38"/>
  <c r="AF15" i="38"/>
  <c r="AF16" i="38"/>
  <c r="AF17" i="38"/>
  <c r="AF18" i="38"/>
  <c r="O12" i="10"/>
  <c r="Q16" i="10"/>
  <c r="P16" i="10" s="1"/>
  <c r="O11" i="10"/>
  <c r="D11" i="10" s="1"/>
  <c r="M12" i="18"/>
  <c r="O12" i="2"/>
  <c r="AF2" i="39"/>
  <c r="M24" i="10"/>
  <c r="T25" i="10" s="1"/>
  <c r="A23" i="10"/>
  <c r="M12" i="4"/>
  <c r="U26" i="19"/>
  <c r="M12" i="13"/>
  <c r="V26" i="19"/>
  <c r="S26" i="19"/>
  <c r="Q10" i="2"/>
  <c r="O8" i="18"/>
  <c r="F19" i="18" s="1"/>
  <c r="O8" i="13"/>
  <c r="F19" i="13" s="1"/>
  <c r="O10" i="4"/>
  <c r="F19" i="4" s="1"/>
  <c r="D12" i="10" l="1"/>
  <c r="D19" i="10"/>
  <c r="S25" i="10"/>
  <c r="B27" i="10"/>
  <c r="V13" i="19"/>
  <c r="U13" i="19"/>
  <c r="AG12" i="38"/>
  <c r="A12" i="38" s="1"/>
  <c r="G19" i="2"/>
  <c r="H19" i="2"/>
  <c r="N12" i="4"/>
  <c r="O12" i="4" s="1"/>
  <c r="N12" i="18"/>
  <c r="O12" i="18" s="1"/>
  <c r="P12" i="2"/>
  <c r="Q12" i="2" s="1"/>
  <c r="T27" i="19"/>
  <c r="N12" i="13"/>
  <c r="O12" i="13" s="1"/>
  <c r="AE2" i="39"/>
  <c r="AG2" i="39"/>
  <c r="AH2" i="39" s="1"/>
  <c r="X14" i="19"/>
  <c r="M17" i="10"/>
  <c r="D17" i="10"/>
  <c r="D16" i="10"/>
  <c r="N26" i="10" l="1"/>
  <c r="O20" i="10"/>
  <c r="D20" i="10" s="1"/>
  <c r="AF13" i="39"/>
  <c r="AF16" i="39"/>
  <c r="AF18" i="39"/>
  <c r="AF14" i="39"/>
  <c r="AF15" i="39"/>
  <c r="AF17" i="39"/>
  <c r="AF12" i="39"/>
  <c r="AG13" i="38"/>
  <c r="O21" i="10"/>
  <c r="Q25" i="10"/>
  <c r="P25" i="10" s="1"/>
  <c r="T14" i="19"/>
  <c r="U14" i="19" s="1"/>
  <c r="V14" i="19"/>
  <c r="S14" i="19"/>
  <c r="A13" i="38"/>
  <c r="P8" i="38"/>
  <c r="X9" i="38"/>
  <c r="L12" i="38"/>
  <c r="P10" i="38"/>
  <c r="U27" i="19"/>
  <c r="AF2" i="40"/>
  <c r="M33" i="10"/>
  <c r="T34" i="10" s="1"/>
  <c r="A32" i="10"/>
  <c r="M13" i="4"/>
  <c r="M13" i="18"/>
  <c r="O13" i="2"/>
  <c r="M13" i="13"/>
  <c r="S27" i="19"/>
  <c r="V27" i="19"/>
  <c r="D21" i="10" l="1"/>
  <c r="D28" i="10"/>
  <c r="S34" i="10"/>
  <c r="B36" i="10"/>
  <c r="AG2" i="40"/>
  <c r="AH2" i="40" s="1"/>
  <c r="AE2" i="40"/>
  <c r="A20" i="38"/>
  <c r="AG14" i="38"/>
  <c r="Q26" i="10"/>
  <c r="D25" i="10"/>
  <c r="N13" i="4"/>
  <c r="O13" i="4" s="1"/>
  <c r="T28" i="19"/>
  <c r="N13" i="18"/>
  <c r="O13" i="18" s="1"/>
  <c r="P13" i="2"/>
  <c r="Q13" i="2" s="1"/>
  <c r="N13" i="13"/>
  <c r="O13" i="13" s="1"/>
  <c r="AG12" i="39"/>
  <c r="A12" i="39" s="1"/>
  <c r="D26" i="10"/>
  <c r="M26" i="10"/>
  <c r="Q34" i="10" l="1"/>
  <c r="P34" i="10" s="1"/>
  <c r="N35" i="10"/>
  <c r="O30" i="10"/>
  <c r="O29" i="10"/>
  <c r="D29" i="10" s="1"/>
  <c r="AG13" i="39"/>
  <c r="A21" i="38"/>
  <c r="P18" i="38"/>
  <c r="P16" i="38"/>
  <c r="X17" i="38"/>
  <c r="A28" i="38"/>
  <c r="AG15" i="38"/>
  <c r="A13" i="39"/>
  <c r="P10" i="39"/>
  <c r="P8" i="39"/>
  <c r="X9" i="39"/>
  <c r="U28" i="19"/>
  <c r="AF2" i="41"/>
  <c r="M14" i="13"/>
  <c r="M42" i="10"/>
  <c r="T43" i="10" s="1"/>
  <c r="M14" i="18"/>
  <c r="M14" i="4"/>
  <c r="O14" i="2"/>
  <c r="A41" i="10"/>
  <c r="S28" i="19"/>
  <c r="V28" i="19"/>
  <c r="AF12" i="40"/>
  <c r="AF13" i="40"/>
  <c r="AF18" i="40"/>
  <c r="AF16" i="40"/>
  <c r="AF14" i="40"/>
  <c r="AF17" i="40"/>
  <c r="AF15" i="40"/>
  <c r="D34" i="10" l="1"/>
  <c r="L20" i="38"/>
  <c r="L12" i="39"/>
  <c r="D35" i="10"/>
  <c r="M35" i="10"/>
  <c r="D37" i="10"/>
  <c r="S43" i="10"/>
  <c r="B45" i="10"/>
  <c r="A36" i="38"/>
  <c r="AG16" i="38"/>
  <c r="N14" i="4"/>
  <c r="O14" i="4" s="1"/>
  <c r="N14" i="18"/>
  <c r="O14" i="18" s="1"/>
  <c r="P14" i="2"/>
  <c r="Q14" i="2" s="1"/>
  <c r="T29" i="19"/>
  <c r="N14" i="13"/>
  <c r="O14" i="13" s="1"/>
  <c r="AG12" i="40"/>
  <c r="A12" i="40" s="1"/>
  <c r="A29" i="38"/>
  <c r="P26" i="38"/>
  <c r="P24" i="38"/>
  <c r="X25" i="38"/>
  <c r="A20" i="39"/>
  <c r="AG14" i="39"/>
  <c r="D30" i="10"/>
  <c r="AE2" i="41"/>
  <c r="AG2" i="41"/>
  <c r="AH2" i="41" s="1"/>
  <c r="L28" i="38" l="1"/>
  <c r="Q35" i="10"/>
  <c r="O38" i="10"/>
  <c r="D38" i="10" s="1"/>
  <c r="R14" i="2"/>
  <c r="Q43" i="10"/>
  <c r="P43" i="10" s="1"/>
  <c r="P14" i="18"/>
  <c r="A28" i="39"/>
  <c r="AG15" i="39"/>
  <c r="A21" i="39"/>
  <c r="P18" i="39"/>
  <c r="P16" i="39"/>
  <c r="X17" i="39"/>
  <c r="A37" i="38"/>
  <c r="P34" i="38"/>
  <c r="P32" i="38"/>
  <c r="X33" i="38"/>
  <c r="AF13" i="41"/>
  <c r="AF15" i="41"/>
  <c r="AF17" i="41"/>
  <c r="AF14" i="41"/>
  <c r="AF18" i="41"/>
  <c r="AF16" i="41"/>
  <c r="AF12" i="41"/>
  <c r="AG13" i="40"/>
  <c r="D46" i="10"/>
  <c r="E21" i="19" s="1"/>
  <c r="N44" i="10"/>
  <c r="P14" i="13"/>
  <c r="O39" i="10"/>
  <c r="P14" i="4"/>
  <c r="A13" i="40"/>
  <c r="P10" i="40"/>
  <c r="P8" i="40"/>
  <c r="X9" i="40"/>
  <c r="L12" i="40"/>
  <c r="M15" i="13"/>
  <c r="U29" i="19"/>
  <c r="M15" i="18"/>
  <c r="V29" i="19"/>
  <c r="O15" i="2"/>
  <c r="S29" i="19"/>
  <c r="M15" i="4"/>
  <c r="A44" i="38"/>
  <c r="AG17" i="38"/>
  <c r="L36" i="38" l="1"/>
  <c r="L20" i="39"/>
  <c r="A52" i="38"/>
  <c r="AG18" i="38"/>
  <c r="T30" i="19"/>
  <c r="N15" i="13"/>
  <c r="O15" i="13" s="1"/>
  <c r="N15" i="18"/>
  <c r="O15" i="18" s="1"/>
  <c r="P15" i="2"/>
  <c r="Q15" i="2" s="1"/>
  <c r="N15" i="4"/>
  <c r="O15" i="4" s="1"/>
  <c r="A29" i="39"/>
  <c r="P26" i="39"/>
  <c r="P24" i="39"/>
  <c r="X25" i="39"/>
  <c r="A45" i="38"/>
  <c r="P40" i="38"/>
  <c r="X41" i="38"/>
  <c r="P42" i="38"/>
  <c r="M44" i="10"/>
  <c r="D44" i="10"/>
  <c r="D52" i="10" s="1"/>
  <c r="E27" i="19" s="1"/>
  <c r="AG12" i="41"/>
  <c r="A12" i="41" s="1"/>
  <c r="A20" i="40"/>
  <c r="AG14" i="40"/>
  <c r="A36" i="39"/>
  <c r="AG16" i="39"/>
  <c r="D43" i="10"/>
  <c r="D51" i="10" s="1"/>
  <c r="E26" i="19" s="1"/>
  <c r="Q44" i="10"/>
  <c r="D39" i="10"/>
  <c r="L28" i="39" l="1"/>
  <c r="AG13" i="41"/>
  <c r="A20" i="41" s="1"/>
  <c r="P18" i="41" s="1"/>
  <c r="L44" i="38"/>
  <c r="A21" i="40"/>
  <c r="P18" i="40"/>
  <c r="L20" i="40"/>
  <c r="P16" i="40"/>
  <c r="X17" i="40"/>
  <c r="A37" i="39"/>
  <c r="P34" i="39"/>
  <c r="P32" i="39"/>
  <c r="X33" i="39"/>
  <c r="U30" i="19"/>
  <c r="M16" i="18"/>
  <c r="M16" i="13"/>
  <c r="M16" i="4"/>
  <c r="S30" i="19"/>
  <c r="O16" i="2"/>
  <c r="V30" i="19"/>
  <c r="A60" i="38"/>
  <c r="AG79" i="38"/>
  <c r="A21" i="41"/>
  <c r="A13" i="41"/>
  <c r="P10" i="41"/>
  <c r="L12" i="41"/>
  <c r="P8" i="41"/>
  <c r="X9" i="41"/>
  <c r="A28" i="40"/>
  <c r="AG15" i="40"/>
  <c r="A53" i="38"/>
  <c r="P50" i="38"/>
  <c r="P48" i="38"/>
  <c r="X49" i="38"/>
  <c r="A44" i="39"/>
  <c r="AG17" i="39"/>
  <c r="X17" i="41" l="1"/>
  <c r="L20" i="41"/>
  <c r="L52" i="38"/>
  <c r="P16" i="41"/>
  <c r="L36" i="39"/>
  <c r="AG14" i="41"/>
  <c r="A28" i="41" s="1"/>
  <c r="AG80" i="38"/>
  <c r="A79" i="38"/>
  <c r="A52" i="39"/>
  <c r="AG18" i="39"/>
  <c r="A36" i="40"/>
  <c r="AG16" i="40"/>
  <c r="P58" i="38"/>
  <c r="P56" i="38"/>
  <c r="A61" i="38"/>
  <c r="X57" i="38"/>
  <c r="R7" i="38"/>
  <c r="A12" i="3" s="1"/>
  <c r="D12" i="3" s="1"/>
  <c r="J5" i="38"/>
  <c r="T31" i="19"/>
  <c r="N16" i="13"/>
  <c r="O16" i="13" s="1"/>
  <c r="N16" i="18"/>
  <c r="O16" i="18" s="1"/>
  <c r="N16" i="4"/>
  <c r="O16" i="4" s="1"/>
  <c r="P16" i="2"/>
  <c r="Q16" i="2" s="1"/>
  <c r="A45" i="39"/>
  <c r="P42" i="39"/>
  <c r="P40" i="39"/>
  <c r="X41" i="39"/>
  <c r="A29" i="40"/>
  <c r="P26" i="40"/>
  <c r="P24" i="40"/>
  <c r="X25" i="40"/>
  <c r="L44" i="39" l="1"/>
  <c r="L60" i="38"/>
  <c r="F69" i="38" s="1"/>
  <c r="AG15" i="41"/>
  <c r="AG16" i="41" s="1"/>
  <c r="L28" i="40"/>
  <c r="I12" i="3"/>
  <c r="D13" i="3"/>
  <c r="I13" i="3" s="1"/>
  <c r="A37" i="40"/>
  <c r="P34" i="40"/>
  <c r="X33" i="40"/>
  <c r="P32" i="40"/>
  <c r="A87" i="38"/>
  <c r="AG81" i="38"/>
  <c r="A60" i="39"/>
  <c r="AG79" i="39"/>
  <c r="M17" i="18"/>
  <c r="U31" i="19"/>
  <c r="M17" i="13"/>
  <c r="M17" i="4"/>
  <c r="O17" i="2"/>
  <c r="V31" i="19"/>
  <c r="S31" i="19"/>
  <c r="P48" i="39"/>
  <c r="A53" i="39"/>
  <c r="X49" i="39"/>
  <c r="P50" i="39"/>
  <c r="R410" i="38"/>
  <c r="C428" i="38"/>
  <c r="A29" i="41"/>
  <c r="P26" i="41"/>
  <c r="P24" i="41"/>
  <c r="X25" i="41"/>
  <c r="A44" i="40"/>
  <c r="AG17" i="40"/>
  <c r="P77" i="38"/>
  <c r="P75" i="38"/>
  <c r="X76" i="38"/>
  <c r="A80" i="38"/>
  <c r="L52" i="39" l="1"/>
  <c r="A36" i="41"/>
  <c r="X33" i="41" s="1"/>
  <c r="L28" i="41"/>
  <c r="L79" i="38"/>
  <c r="L36" i="40"/>
  <c r="P58" i="39"/>
  <c r="P56" i="39"/>
  <c r="A61" i="39"/>
  <c r="X57" i="39"/>
  <c r="R7" i="39"/>
  <c r="J5" i="39"/>
  <c r="AG82" i="38"/>
  <c r="A95" i="38"/>
  <c r="A37" i="41"/>
  <c r="P85" i="38"/>
  <c r="A88" i="38"/>
  <c r="X84" i="38"/>
  <c r="P83" i="38"/>
  <c r="I14" i="3"/>
  <c r="A44" i="41"/>
  <c r="AG17" i="41"/>
  <c r="A52" i="40"/>
  <c r="AG18" i="40"/>
  <c r="A45" i="40"/>
  <c r="P42" i="40"/>
  <c r="P40" i="40"/>
  <c r="X41" i="40"/>
  <c r="T32" i="19"/>
  <c r="N17" i="18"/>
  <c r="O17" i="18" s="1"/>
  <c r="P17" i="2"/>
  <c r="Q17" i="2" s="1"/>
  <c r="N17" i="4"/>
  <c r="O17" i="4" s="1"/>
  <c r="N17" i="13"/>
  <c r="O17" i="13" s="1"/>
  <c r="AG80" i="39"/>
  <c r="A79" i="39"/>
  <c r="P34" i="41" l="1"/>
  <c r="P32" i="41"/>
  <c r="L44" i="40"/>
  <c r="L87" i="38"/>
  <c r="L60" i="39"/>
  <c r="F69" i="39" s="1"/>
  <c r="P93" i="38"/>
  <c r="P91" i="38"/>
  <c r="A96" i="38"/>
  <c r="X92" i="38"/>
  <c r="C428" i="39"/>
  <c r="R410" i="39"/>
  <c r="A87" i="39"/>
  <c r="AG81" i="39"/>
  <c r="P50" i="40"/>
  <c r="A53" i="40"/>
  <c r="P48" i="40"/>
  <c r="X49" i="40"/>
  <c r="AG83" i="38"/>
  <c r="A103" i="38"/>
  <c r="A15" i="3"/>
  <c r="D15" i="3" s="1"/>
  <c r="P77" i="39"/>
  <c r="P75" i="39"/>
  <c r="X76" i="39"/>
  <c r="A80" i="39"/>
  <c r="A60" i="40"/>
  <c r="AG79" i="40"/>
  <c r="M18" i="13"/>
  <c r="U32" i="19"/>
  <c r="M18" i="18"/>
  <c r="O18" i="2"/>
  <c r="S32" i="19"/>
  <c r="V32" i="19"/>
  <c r="M18" i="4"/>
  <c r="A52" i="41"/>
  <c r="AG18" i="41"/>
  <c r="O13" i="10"/>
  <c r="D13" i="10" s="1"/>
  <c r="D14" i="10" s="1"/>
  <c r="P42" i="41"/>
  <c r="P40" i="41"/>
  <c r="A45" i="41"/>
  <c r="X41" i="41"/>
  <c r="L36" i="41" l="1"/>
  <c r="L44" i="41"/>
  <c r="L52" i="40"/>
  <c r="L79" i="39"/>
  <c r="L95" i="38"/>
  <c r="A53" i="41"/>
  <c r="P50" i="41"/>
  <c r="P48" i="41"/>
  <c r="X49" i="41"/>
  <c r="AG80" i="40"/>
  <c r="A79" i="40"/>
  <c r="I15" i="3"/>
  <c r="D16" i="3"/>
  <c r="I16" i="3" s="1"/>
  <c r="AG82" i="39"/>
  <c r="A95" i="39"/>
  <c r="P58" i="40"/>
  <c r="P56" i="40"/>
  <c r="A61" i="40"/>
  <c r="X57" i="40"/>
  <c r="R7" i="40"/>
  <c r="A18" i="3" s="1"/>
  <c r="D18" i="3" s="1"/>
  <c r="J5" i="40"/>
  <c r="P99" i="38"/>
  <c r="P101" i="38"/>
  <c r="A104" i="38"/>
  <c r="X100" i="38"/>
  <c r="P83" i="39"/>
  <c r="P85" i="39"/>
  <c r="A88" i="39"/>
  <c r="X84" i="39"/>
  <c r="A60" i="41"/>
  <c r="AG79" i="41"/>
  <c r="D18" i="10"/>
  <c r="L11" i="10"/>
  <c r="L12" i="10"/>
  <c r="L13" i="10"/>
  <c r="T33" i="19"/>
  <c r="N18" i="18"/>
  <c r="O18" i="18" s="1"/>
  <c r="N18" i="13"/>
  <c r="O18" i="13" s="1"/>
  <c r="N18" i="4"/>
  <c r="O18" i="4" s="1"/>
  <c r="P18" i="2"/>
  <c r="Q18" i="2" s="1"/>
  <c r="AG84" i="38"/>
  <c r="A111" i="38"/>
  <c r="L87" i="39" l="1"/>
  <c r="L60" i="40"/>
  <c r="F69" i="40" s="1"/>
  <c r="L103" i="38"/>
  <c r="L52" i="41"/>
  <c r="AG80" i="41"/>
  <c r="A79" i="41"/>
  <c r="I18" i="3"/>
  <c r="D19" i="3"/>
  <c r="I19" i="3" s="1"/>
  <c r="A119" i="38"/>
  <c r="AG85" i="38"/>
  <c r="I17" i="3"/>
  <c r="P109" i="38"/>
  <c r="P107" i="38"/>
  <c r="X108" i="38"/>
  <c r="A112" i="38"/>
  <c r="M19" i="13"/>
  <c r="U33" i="19"/>
  <c r="M19" i="18"/>
  <c r="M19" i="4"/>
  <c r="O19" i="2"/>
  <c r="S33" i="19"/>
  <c r="V33" i="19"/>
  <c r="R410" i="40"/>
  <c r="C428" i="40"/>
  <c r="P93" i="39"/>
  <c r="P91" i="39"/>
  <c r="X92" i="39"/>
  <c r="A96" i="39"/>
  <c r="P77" i="40"/>
  <c r="P75" i="40"/>
  <c r="A80" i="40"/>
  <c r="X76" i="40"/>
  <c r="P58" i="41"/>
  <c r="P56" i="41"/>
  <c r="X57" i="41"/>
  <c r="A61" i="41"/>
  <c r="J5" i="41"/>
  <c r="R7" i="41"/>
  <c r="A21" i="3" s="1"/>
  <c r="D21" i="3" s="1"/>
  <c r="AG83" i="39"/>
  <c r="A103" i="39"/>
  <c r="AG81" i="40"/>
  <c r="A87" i="40"/>
  <c r="L79" i="40" l="1"/>
  <c r="I20" i="3"/>
  <c r="O31" i="10" s="1"/>
  <c r="D31" i="10" s="1"/>
  <c r="D32" i="10" s="1"/>
  <c r="L30" i="10" s="1"/>
  <c r="L60" i="41"/>
  <c r="F69" i="41" s="1"/>
  <c r="L95" i="39"/>
  <c r="L111" i="38"/>
  <c r="I21" i="3"/>
  <c r="D22" i="3"/>
  <c r="I22" i="3" s="1"/>
  <c r="P83" i="40"/>
  <c r="X84" i="40"/>
  <c r="P85" i="40"/>
  <c r="A88" i="40"/>
  <c r="AG82" i="40"/>
  <c r="A95" i="40"/>
  <c r="T34" i="19"/>
  <c r="N19" i="13"/>
  <c r="O19" i="13" s="1"/>
  <c r="P19" i="2"/>
  <c r="Q19" i="2" s="1"/>
  <c r="N19" i="18"/>
  <c r="O19" i="18" s="1"/>
  <c r="N19" i="4"/>
  <c r="O19" i="4" s="1"/>
  <c r="AG146" i="38"/>
  <c r="A127" i="38"/>
  <c r="P77" i="41"/>
  <c r="P75" i="41"/>
  <c r="A80" i="41"/>
  <c r="X76" i="41"/>
  <c r="O22" i="10"/>
  <c r="D22" i="10" s="1"/>
  <c r="D23" i="10" s="1"/>
  <c r="P101" i="39"/>
  <c r="P99" i="39"/>
  <c r="A104" i="39"/>
  <c r="X100" i="39"/>
  <c r="P117" i="38"/>
  <c r="P115" i="38"/>
  <c r="A120" i="38"/>
  <c r="X116" i="38"/>
  <c r="AG81" i="41"/>
  <c r="A87" i="41"/>
  <c r="A111" i="39"/>
  <c r="AG84" i="39"/>
  <c r="C428" i="41"/>
  <c r="R410" i="41"/>
  <c r="D36" i="10" l="1"/>
  <c r="L87" i="40"/>
  <c r="L79" i="41"/>
  <c r="L29" i="10"/>
  <c r="L103" i="39"/>
  <c r="L31" i="10"/>
  <c r="L119" i="38"/>
  <c r="AG147" i="38"/>
  <c r="A146" i="38"/>
  <c r="P83" i="41"/>
  <c r="P85" i="41"/>
  <c r="X84" i="41"/>
  <c r="A88" i="41"/>
  <c r="P107" i="39"/>
  <c r="P109" i="39"/>
  <c r="X108" i="39"/>
  <c r="A112" i="39"/>
  <c r="P123" i="38"/>
  <c r="A128" i="38"/>
  <c r="X124" i="38"/>
  <c r="P125" i="38"/>
  <c r="R74" i="38"/>
  <c r="A103" i="40"/>
  <c r="AG83" i="40"/>
  <c r="U34" i="19"/>
  <c r="M20" i="18"/>
  <c r="O20" i="2"/>
  <c r="M20" i="4"/>
  <c r="V34" i="19"/>
  <c r="M20" i="13"/>
  <c r="S34" i="19"/>
  <c r="D27" i="10"/>
  <c r="L22" i="10"/>
  <c r="L20" i="10"/>
  <c r="L21" i="10"/>
  <c r="AG85" i="39"/>
  <c r="A119" i="39"/>
  <c r="AG82" i="41"/>
  <c r="A95" i="41"/>
  <c r="P93" i="40"/>
  <c r="P91" i="40"/>
  <c r="A96" i="40"/>
  <c r="X92" i="40"/>
  <c r="I23" i="3"/>
  <c r="L127" i="38" l="1"/>
  <c r="F136" i="38" s="1"/>
  <c r="L95" i="40"/>
  <c r="L87" i="41"/>
  <c r="L111" i="39"/>
  <c r="AG146" i="39"/>
  <c r="A127" i="39"/>
  <c r="P93" i="41"/>
  <c r="P91" i="41"/>
  <c r="A96" i="41"/>
  <c r="X92" i="41"/>
  <c r="AG148" i="38"/>
  <c r="A154" i="38"/>
  <c r="T35" i="19"/>
  <c r="N20" i="13"/>
  <c r="O20" i="13" s="1"/>
  <c r="N20" i="18"/>
  <c r="O20" i="18" s="1"/>
  <c r="P20" i="2"/>
  <c r="N20" i="4"/>
  <c r="O20" i="4" s="1"/>
  <c r="AG83" i="41"/>
  <c r="A103" i="41"/>
  <c r="Q20" i="2"/>
  <c r="AG84" i="40"/>
  <c r="A111" i="40"/>
  <c r="P142" i="38"/>
  <c r="X143" i="38"/>
  <c r="P144" i="38"/>
  <c r="A147" i="38"/>
  <c r="O40" i="10"/>
  <c r="D40" i="10" s="1"/>
  <c r="D41" i="10" s="1"/>
  <c r="I24" i="3"/>
  <c r="P115" i="39"/>
  <c r="P117" i="39"/>
  <c r="A120" i="39"/>
  <c r="X116" i="39"/>
  <c r="P101" i="40"/>
  <c r="P99" i="40"/>
  <c r="X100" i="40"/>
  <c r="A104" i="40"/>
  <c r="L95" i="41" l="1"/>
  <c r="L119" i="39"/>
  <c r="L103" i="40"/>
  <c r="L146" i="38"/>
  <c r="A146" i="39"/>
  <c r="AG147" i="39"/>
  <c r="P109" i="40"/>
  <c r="P107" i="40"/>
  <c r="A112" i="40"/>
  <c r="X108" i="40"/>
  <c r="P99" i="41"/>
  <c r="P101" i="41"/>
  <c r="A104" i="41"/>
  <c r="X100" i="41"/>
  <c r="P152" i="38"/>
  <c r="P150" i="38"/>
  <c r="A155" i="38"/>
  <c r="X151" i="38"/>
  <c r="P125" i="39"/>
  <c r="X124" i="39"/>
  <c r="P123" i="39"/>
  <c r="A128" i="39"/>
  <c r="R74" i="39"/>
  <c r="D45" i="10"/>
  <c r="L38" i="10"/>
  <c r="D47" i="10" s="1"/>
  <c r="E22" i="19" s="1"/>
  <c r="L39" i="10"/>
  <c r="D48" i="10" s="1"/>
  <c r="E23" i="19" s="1"/>
  <c r="L40" i="10"/>
  <c r="D49" i="10" s="1"/>
  <c r="E24" i="19" s="1"/>
  <c r="D50" i="10"/>
  <c r="D53" i="10" s="1"/>
  <c r="A111" i="41"/>
  <c r="AG84" i="41"/>
  <c r="A162" i="38"/>
  <c r="AG149" i="38"/>
  <c r="U35" i="19"/>
  <c r="M21" i="13"/>
  <c r="M21" i="4"/>
  <c r="M21" i="18"/>
  <c r="O21" i="2"/>
  <c r="S35" i="19"/>
  <c r="V35" i="19"/>
  <c r="AG85" i="40"/>
  <c r="A119" i="40"/>
  <c r="L127" i="39" l="1"/>
  <c r="F136" i="39" s="1"/>
  <c r="L154" i="38"/>
  <c r="L111" i="40"/>
  <c r="L103" i="41"/>
  <c r="P160" i="38"/>
  <c r="X159" i="38"/>
  <c r="A163" i="38"/>
  <c r="P158" i="38"/>
  <c r="AG85" i="41"/>
  <c r="A119" i="41"/>
  <c r="AG148" i="39"/>
  <c r="A154" i="39"/>
  <c r="E25" i="19"/>
  <c r="E28" i="19" s="1"/>
  <c r="P144" i="39"/>
  <c r="P142" i="39"/>
  <c r="A147" i="39"/>
  <c r="X143" i="39"/>
  <c r="P115" i="40"/>
  <c r="P117" i="40"/>
  <c r="X116" i="40"/>
  <c r="A120" i="40"/>
  <c r="T36" i="19"/>
  <c r="N21" i="13"/>
  <c r="O21" i="13" s="1"/>
  <c r="N21" i="4"/>
  <c r="O21" i="4" s="1"/>
  <c r="P21" i="4" s="1"/>
  <c r="P21" i="2"/>
  <c r="Q21" i="2" s="1"/>
  <c r="R21" i="2" s="1"/>
  <c r="N21" i="18"/>
  <c r="O21" i="18" s="1"/>
  <c r="P109" i="41"/>
  <c r="P107" i="41"/>
  <c r="A112" i="41"/>
  <c r="X108" i="41"/>
  <c r="AG146" i="40"/>
  <c r="A127" i="40"/>
  <c r="AG150" i="38"/>
  <c r="A170" i="38"/>
  <c r="L162" i="38" l="1"/>
  <c r="L111" i="41"/>
  <c r="L119" i="40"/>
  <c r="L146" i="39"/>
  <c r="AG151" i="38"/>
  <c r="A178" i="38"/>
  <c r="AG149" i="39"/>
  <c r="A162" i="39"/>
  <c r="P168" i="38"/>
  <c r="P166" i="38"/>
  <c r="A171" i="38"/>
  <c r="X167" i="38"/>
  <c r="P152" i="39"/>
  <c r="A155" i="39"/>
  <c r="P150" i="39"/>
  <c r="X151" i="39"/>
  <c r="U36" i="19"/>
  <c r="O22" i="2"/>
  <c r="M22" i="13"/>
  <c r="S36" i="19"/>
  <c r="M22" i="18"/>
  <c r="M22" i="4"/>
  <c r="V36" i="19"/>
  <c r="P115" i="41"/>
  <c r="P117" i="41"/>
  <c r="A120" i="41"/>
  <c r="X116" i="41"/>
  <c r="A146" i="40"/>
  <c r="AG147" i="40"/>
  <c r="P125" i="40"/>
  <c r="P123" i="40"/>
  <c r="A128" i="40"/>
  <c r="X124" i="40"/>
  <c r="R74" i="40"/>
  <c r="AG146" i="41"/>
  <c r="A127" i="41"/>
  <c r="L127" i="40" l="1"/>
  <c r="F136" i="40" s="1"/>
  <c r="L154" i="39"/>
  <c r="L119" i="41"/>
  <c r="L170" i="38"/>
  <c r="AG147" i="41"/>
  <c r="A146" i="41"/>
  <c r="P125" i="41"/>
  <c r="A128" i="41"/>
  <c r="X124" i="41"/>
  <c r="P123" i="41"/>
  <c r="R74" i="41"/>
  <c r="A154" i="40"/>
  <c r="AG148" i="40"/>
  <c r="P158" i="39"/>
  <c r="P160" i="39"/>
  <c r="A163" i="39"/>
  <c r="X159" i="39"/>
  <c r="P144" i="40"/>
  <c r="P142" i="40"/>
  <c r="X143" i="40"/>
  <c r="A147" i="40"/>
  <c r="P174" i="38"/>
  <c r="P176" i="38"/>
  <c r="X175" i="38"/>
  <c r="A179" i="38"/>
  <c r="N22" i="4"/>
  <c r="O22" i="4" s="1"/>
  <c r="P22" i="4" s="1"/>
  <c r="N22" i="18"/>
  <c r="O22" i="18" s="1"/>
  <c r="P22" i="2"/>
  <c r="Q22" i="2" s="1"/>
  <c r="R22" i="2" s="1"/>
  <c r="N22" i="13"/>
  <c r="O22" i="13" s="1"/>
  <c r="AG150" i="39"/>
  <c r="A170" i="39"/>
  <c r="AG152" i="38"/>
  <c r="A186" i="38"/>
  <c r="L178" i="38" l="1"/>
  <c r="L146" i="40"/>
  <c r="L127" i="41"/>
  <c r="F136" i="41" s="1"/>
  <c r="L162" i="39"/>
  <c r="P184" i="38"/>
  <c r="P182" i="38"/>
  <c r="A187" i="38"/>
  <c r="X183" i="38"/>
  <c r="P168" i="39"/>
  <c r="P166" i="39"/>
  <c r="A171" i="39"/>
  <c r="X167" i="39"/>
  <c r="AG149" i="40"/>
  <c r="A162" i="40"/>
  <c r="P142" i="41"/>
  <c r="P144" i="41"/>
  <c r="A147" i="41"/>
  <c r="X143" i="41"/>
  <c r="A178" i="39"/>
  <c r="AG151" i="39"/>
  <c r="A194" i="38"/>
  <c r="AG213" i="38"/>
  <c r="P152" i="40"/>
  <c r="A155" i="40"/>
  <c r="X151" i="40"/>
  <c r="P150" i="40"/>
  <c r="AG148" i="41"/>
  <c r="A154" i="41"/>
  <c r="L154" i="40" l="1"/>
  <c r="L186" i="38"/>
  <c r="L146" i="41"/>
  <c r="L170" i="39"/>
  <c r="P192" i="38"/>
  <c r="P190" i="38"/>
  <c r="X191" i="38"/>
  <c r="A195" i="38"/>
  <c r="R141" i="38"/>
  <c r="P152" i="41"/>
  <c r="X151" i="41"/>
  <c r="P150" i="41"/>
  <c r="A155" i="41"/>
  <c r="AG149" i="41"/>
  <c r="A162" i="41"/>
  <c r="AG152" i="39"/>
  <c r="A186" i="39"/>
  <c r="P158" i="40"/>
  <c r="P160" i="40"/>
  <c r="A163" i="40"/>
  <c r="X159" i="40"/>
  <c r="AG214" i="38"/>
  <c r="A213" i="38"/>
  <c r="P174" i="39"/>
  <c r="P176" i="39"/>
  <c r="A179" i="39"/>
  <c r="X175" i="39"/>
  <c r="AG150" i="40"/>
  <c r="A170" i="40"/>
  <c r="L162" i="40" l="1"/>
  <c r="L178" i="39"/>
  <c r="L194" i="38"/>
  <c r="F203" i="38" s="1"/>
  <c r="L154" i="41"/>
  <c r="P209" i="38"/>
  <c r="A214" i="38"/>
  <c r="X210" i="38"/>
  <c r="P211" i="38"/>
  <c r="AG213" i="39"/>
  <c r="A194" i="39"/>
  <c r="P168" i="40"/>
  <c r="P166" i="40"/>
  <c r="A171" i="40"/>
  <c r="X167" i="40"/>
  <c r="P158" i="41"/>
  <c r="P160" i="41"/>
  <c r="A163" i="41"/>
  <c r="X159" i="41"/>
  <c r="A178" i="40"/>
  <c r="AG151" i="40"/>
  <c r="AG150" i="41"/>
  <c r="A170" i="41"/>
  <c r="A221" i="38"/>
  <c r="AG215" i="38"/>
  <c r="P184" i="39"/>
  <c r="P182" i="39"/>
  <c r="A187" i="39"/>
  <c r="X183" i="39"/>
  <c r="L213" i="38" l="1"/>
  <c r="L170" i="40"/>
  <c r="L162" i="41"/>
  <c r="L186" i="39"/>
  <c r="P217" i="38"/>
  <c r="P219" i="38"/>
  <c r="A222" i="38"/>
  <c r="X218" i="38"/>
  <c r="P176" i="40"/>
  <c r="P174" i="40"/>
  <c r="A179" i="40"/>
  <c r="X175" i="40"/>
  <c r="AG214" i="39"/>
  <c r="A213" i="39"/>
  <c r="P168" i="41"/>
  <c r="P166" i="41"/>
  <c r="X167" i="41"/>
  <c r="A171" i="41"/>
  <c r="AG151" i="41"/>
  <c r="A178" i="41"/>
  <c r="AG216" i="38"/>
  <c r="A229" i="38"/>
  <c r="A186" i="40"/>
  <c r="AG152" i="40"/>
  <c r="P190" i="39"/>
  <c r="A195" i="39"/>
  <c r="X191" i="39"/>
  <c r="P192" i="39"/>
  <c r="R141" i="39"/>
  <c r="L170" i="41" l="1"/>
  <c r="L178" i="40"/>
  <c r="L194" i="39"/>
  <c r="F203" i="39" s="1"/>
  <c r="L221" i="38"/>
  <c r="A221" i="39"/>
  <c r="AG215" i="39"/>
  <c r="P184" i="40"/>
  <c r="A187" i="40"/>
  <c r="X183" i="40"/>
  <c r="P182" i="40"/>
  <c r="A186" i="41"/>
  <c r="AG152" i="41"/>
  <c r="P227" i="38"/>
  <c r="P225" i="38"/>
  <c r="A230" i="38"/>
  <c r="X226" i="38"/>
  <c r="AG213" i="40"/>
  <c r="A194" i="40"/>
  <c r="P174" i="41"/>
  <c r="A179" i="41"/>
  <c r="P176" i="41"/>
  <c r="X175" i="41"/>
  <c r="A237" i="38"/>
  <c r="AG217" i="38"/>
  <c r="P211" i="39"/>
  <c r="P209" i="39"/>
  <c r="A214" i="39"/>
  <c r="X210" i="39"/>
  <c r="L178" i="41" l="1"/>
  <c r="L213" i="39"/>
  <c r="L186" i="40"/>
  <c r="L229" i="38"/>
  <c r="P235" i="38"/>
  <c r="A238" i="38"/>
  <c r="P233" i="38"/>
  <c r="X234" i="38"/>
  <c r="AG216" i="39"/>
  <c r="A229" i="39"/>
  <c r="AG218" i="38"/>
  <c r="A245" i="38"/>
  <c r="AG213" i="41"/>
  <c r="A194" i="41"/>
  <c r="P219" i="39"/>
  <c r="X218" i="39"/>
  <c r="P217" i="39"/>
  <c r="A222" i="39"/>
  <c r="AG214" i="40"/>
  <c r="A213" i="40"/>
  <c r="P190" i="40"/>
  <c r="P192" i="40"/>
  <c r="A195" i="40"/>
  <c r="X191" i="40"/>
  <c r="R141" i="40"/>
  <c r="P184" i="41"/>
  <c r="P182" i="41"/>
  <c r="X183" i="41"/>
  <c r="A187" i="41"/>
  <c r="L186" i="41" l="1"/>
  <c r="L194" i="40"/>
  <c r="F203" i="40" s="1"/>
  <c r="L237" i="38"/>
  <c r="L221" i="39"/>
  <c r="P190" i="41"/>
  <c r="P192" i="41"/>
  <c r="A195" i="41"/>
  <c r="X191" i="41"/>
  <c r="R141" i="41"/>
  <c r="P211" i="40"/>
  <c r="P209" i="40"/>
  <c r="X210" i="40"/>
  <c r="A214" i="40"/>
  <c r="AG214" i="41"/>
  <c r="A213" i="41"/>
  <c r="A237" i="39"/>
  <c r="AG217" i="39"/>
  <c r="P227" i="39"/>
  <c r="P225" i="39"/>
  <c r="A230" i="39"/>
  <c r="X226" i="39"/>
  <c r="AG215" i="40"/>
  <c r="A221" i="40"/>
  <c r="P243" i="38"/>
  <c r="A246" i="38"/>
  <c r="P241" i="38"/>
  <c r="X242" i="38"/>
  <c r="AG219" i="38"/>
  <c r="A253" i="38"/>
  <c r="L245" i="38" l="1"/>
  <c r="L194" i="41"/>
  <c r="F203" i="41" s="1"/>
  <c r="L229" i="39"/>
  <c r="L213" i="40"/>
  <c r="AG216" i="40"/>
  <c r="A229" i="40"/>
  <c r="P211" i="41"/>
  <c r="P209" i="41"/>
  <c r="A214" i="41"/>
  <c r="X210" i="41"/>
  <c r="P249" i="38"/>
  <c r="P251" i="38"/>
  <c r="A254" i="38"/>
  <c r="X250" i="38"/>
  <c r="AG215" i="41"/>
  <c r="A221" i="41"/>
  <c r="P219" i="40"/>
  <c r="P217" i="40"/>
  <c r="A222" i="40"/>
  <c r="X218" i="40"/>
  <c r="P233" i="39"/>
  <c r="P235" i="39"/>
  <c r="X234" i="39"/>
  <c r="A238" i="39"/>
  <c r="AG280" i="38"/>
  <c r="A261" i="38"/>
  <c r="AG218" i="39"/>
  <c r="A245" i="39"/>
  <c r="L237" i="39" l="1"/>
  <c r="L221" i="40"/>
  <c r="L253" i="38"/>
  <c r="L213" i="41"/>
  <c r="A280" i="38"/>
  <c r="AG281" i="38"/>
  <c r="P217" i="41"/>
  <c r="P219" i="41"/>
  <c r="A222" i="41"/>
  <c r="X218" i="41"/>
  <c r="AG219" i="39"/>
  <c r="A253" i="39"/>
  <c r="P259" i="38"/>
  <c r="P257" i="38"/>
  <c r="A262" i="38"/>
  <c r="X258" i="38"/>
  <c r="R208" i="38"/>
  <c r="P243" i="39"/>
  <c r="P241" i="39"/>
  <c r="A246" i="39"/>
  <c r="X242" i="39"/>
  <c r="AG216" i="41"/>
  <c r="A229" i="41"/>
  <c r="P227" i="40"/>
  <c r="P225" i="40"/>
  <c r="X226" i="40"/>
  <c r="A230" i="40"/>
  <c r="AG217" i="40"/>
  <c r="A237" i="40"/>
  <c r="L221" i="41" l="1"/>
  <c r="L245" i="39"/>
  <c r="L229" i="40"/>
  <c r="L261" i="38"/>
  <c r="F270" i="38" s="1"/>
  <c r="P233" i="40"/>
  <c r="A238" i="40"/>
  <c r="P235" i="40"/>
  <c r="X234" i="40"/>
  <c r="AG217" i="41"/>
  <c r="A237" i="41"/>
  <c r="P251" i="39"/>
  <c r="P249" i="39"/>
  <c r="X250" i="39"/>
  <c r="A254" i="39"/>
  <c r="P278" i="38"/>
  <c r="P276" i="38"/>
  <c r="A281" i="38"/>
  <c r="X277" i="38"/>
  <c r="P227" i="41"/>
  <c r="P225" i="41"/>
  <c r="X226" i="41"/>
  <c r="A230" i="41"/>
  <c r="AG282" i="38"/>
  <c r="A288" i="38"/>
  <c r="AG280" i="39"/>
  <c r="A261" i="39"/>
  <c r="AG218" i="40"/>
  <c r="A245" i="40"/>
  <c r="L229" i="41" l="1"/>
  <c r="L280" i="38"/>
  <c r="L253" i="39"/>
  <c r="L237" i="40"/>
  <c r="P243" i="40"/>
  <c r="P241" i="40"/>
  <c r="X242" i="40"/>
  <c r="A246" i="40"/>
  <c r="P284" i="38"/>
  <c r="X285" i="38"/>
  <c r="P286" i="38"/>
  <c r="A289" i="38"/>
  <c r="A280" i="39"/>
  <c r="AG281" i="39"/>
  <c r="AG218" i="41"/>
  <c r="A245" i="41"/>
  <c r="AG283" i="38"/>
  <c r="A296" i="38"/>
  <c r="A253" i="40"/>
  <c r="AG219" i="40"/>
  <c r="P257" i="39"/>
  <c r="A262" i="39"/>
  <c r="P259" i="39"/>
  <c r="X258" i="39"/>
  <c r="R208" i="39"/>
  <c r="P233" i="41"/>
  <c r="P235" i="41"/>
  <c r="A238" i="41"/>
  <c r="X234" i="41"/>
  <c r="L237" i="41" l="1"/>
  <c r="L261" i="39"/>
  <c r="F270" i="39" s="1"/>
  <c r="L288" i="38"/>
  <c r="L245" i="40"/>
  <c r="P292" i="38"/>
  <c r="P294" i="38"/>
  <c r="A297" i="38"/>
  <c r="X293" i="38"/>
  <c r="AG282" i="39"/>
  <c r="A288" i="39"/>
  <c r="AG284" i="38"/>
  <c r="A304" i="38"/>
  <c r="P276" i="39"/>
  <c r="P278" i="39"/>
  <c r="A281" i="39"/>
  <c r="X277" i="39"/>
  <c r="AG280" i="40"/>
  <c r="A261" i="40"/>
  <c r="P243" i="41"/>
  <c r="P241" i="41"/>
  <c r="A246" i="41"/>
  <c r="X242" i="41"/>
  <c r="P251" i="40"/>
  <c r="P249" i="40"/>
  <c r="A254" i="40"/>
  <c r="X250" i="40"/>
  <c r="AG219" i="41"/>
  <c r="A253" i="41"/>
  <c r="L296" i="38" l="1"/>
  <c r="L253" i="40"/>
  <c r="L280" i="39"/>
  <c r="L245" i="41"/>
  <c r="AG281" i="40"/>
  <c r="A280" i="40"/>
  <c r="A312" i="38"/>
  <c r="AG285" i="38"/>
  <c r="AG283" i="39"/>
  <c r="A296" i="39"/>
  <c r="P286" i="39"/>
  <c r="A289" i="39"/>
  <c r="X285" i="39"/>
  <c r="P284" i="39"/>
  <c r="P249" i="41"/>
  <c r="P251" i="41"/>
  <c r="A254" i="41"/>
  <c r="X250" i="41"/>
  <c r="A261" i="41"/>
  <c r="AG280" i="41"/>
  <c r="P259" i="40"/>
  <c r="X258" i="40"/>
  <c r="P257" i="40"/>
  <c r="A262" i="40"/>
  <c r="R208" i="40"/>
  <c r="P302" i="38"/>
  <c r="P300" i="38"/>
  <c r="X301" i="38"/>
  <c r="A305" i="38"/>
  <c r="L288" i="39" l="1"/>
  <c r="L304" i="38"/>
  <c r="L261" i="40"/>
  <c r="F270" i="40" s="1"/>
  <c r="L253" i="41"/>
  <c r="P310" i="38"/>
  <c r="A313" i="38"/>
  <c r="P308" i="38"/>
  <c r="X309" i="38"/>
  <c r="AG281" i="41"/>
  <c r="A280" i="41"/>
  <c r="P294" i="39"/>
  <c r="P292" i="39"/>
  <c r="X293" i="39"/>
  <c r="A297" i="39"/>
  <c r="P276" i="40"/>
  <c r="P278" i="40"/>
  <c r="A281" i="40"/>
  <c r="X277" i="40"/>
  <c r="P259" i="41"/>
  <c r="P257" i="41"/>
  <c r="A262" i="41"/>
  <c r="X258" i="41"/>
  <c r="R208" i="41"/>
  <c r="A304" i="39"/>
  <c r="AG284" i="39"/>
  <c r="AG282" i="40"/>
  <c r="A288" i="40"/>
  <c r="AG286" i="38"/>
  <c r="A320" i="38"/>
  <c r="L261" i="41" l="1"/>
  <c r="F270" i="41" s="1"/>
  <c r="L296" i="39"/>
  <c r="L312" i="38"/>
  <c r="L280" i="40"/>
  <c r="AG282" i="41"/>
  <c r="A288" i="41"/>
  <c r="AG285" i="39"/>
  <c r="A312" i="39"/>
  <c r="P276" i="41"/>
  <c r="P278" i="41"/>
  <c r="X277" i="41"/>
  <c r="A281" i="41"/>
  <c r="P302" i="39"/>
  <c r="A305" i="39"/>
  <c r="P300" i="39"/>
  <c r="X301" i="39"/>
  <c r="P286" i="40"/>
  <c r="P284" i="40"/>
  <c r="A289" i="40"/>
  <c r="X285" i="40"/>
  <c r="P318" i="38"/>
  <c r="X317" i="38"/>
  <c r="P316" i="38"/>
  <c r="A321" i="38"/>
  <c r="AG347" i="38"/>
  <c r="A328" i="38"/>
  <c r="A296" i="40"/>
  <c r="AG283" i="40"/>
  <c r="L280" i="41" l="1"/>
  <c r="L320" i="38"/>
  <c r="L304" i="39"/>
  <c r="L288" i="40"/>
  <c r="AG348" i="38"/>
  <c r="A347" i="38"/>
  <c r="P286" i="41"/>
  <c r="A289" i="41"/>
  <c r="P284" i="41"/>
  <c r="X285" i="41"/>
  <c r="A304" i="40"/>
  <c r="AG284" i="40"/>
  <c r="AG283" i="41"/>
  <c r="A296" i="41"/>
  <c r="P324" i="38"/>
  <c r="P326" i="38"/>
  <c r="L328" i="38" s="1"/>
  <c r="A329" i="38"/>
  <c r="X325" i="38"/>
  <c r="R275" i="38"/>
  <c r="AG286" i="39"/>
  <c r="A320" i="39"/>
  <c r="P294" i="40"/>
  <c r="P292" i="40"/>
  <c r="A297" i="40"/>
  <c r="X293" i="40"/>
  <c r="P308" i="39"/>
  <c r="P310" i="39"/>
  <c r="A313" i="39"/>
  <c r="X309" i="39"/>
  <c r="L288" i="41" l="1"/>
  <c r="L296" i="40"/>
  <c r="F337" i="38"/>
  <c r="L312" i="39"/>
  <c r="AG285" i="40"/>
  <c r="A312" i="40"/>
  <c r="P318" i="39"/>
  <c r="P316" i="39"/>
  <c r="A321" i="39"/>
  <c r="X317" i="39"/>
  <c r="P292" i="41"/>
  <c r="P294" i="41"/>
  <c r="X293" i="41"/>
  <c r="A297" i="41"/>
  <c r="A304" i="41"/>
  <c r="AG284" i="41"/>
  <c r="A355" i="38"/>
  <c r="AG349" i="38"/>
  <c r="AG347" i="39"/>
  <c r="A328" i="39"/>
  <c r="P345" i="38"/>
  <c r="P343" i="38"/>
  <c r="L347" i="38"/>
  <c r="X344" i="38"/>
  <c r="A348" i="38"/>
  <c r="P302" i="40"/>
  <c r="P300" i="40"/>
  <c r="A305" i="40"/>
  <c r="X301" i="40"/>
  <c r="L304" i="40" l="1"/>
  <c r="L320" i="39"/>
  <c r="L296" i="41"/>
  <c r="P353" i="38"/>
  <c r="P351" i="38"/>
  <c r="A356" i="38"/>
  <c r="X352" i="38"/>
  <c r="L355" i="38"/>
  <c r="P324" i="39"/>
  <c r="P326" i="39"/>
  <c r="A329" i="39"/>
  <c r="X325" i="39"/>
  <c r="R275" i="39"/>
  <c r="A347" i="39"/>
  <c r="AG348" i="39"/>
  <c r="AG285" i="41"/>
  <c r="A312" i="41"/>
  <c r="P308" i="40"/>
  <c r="A313" i="40"/>
  <c r="P310" i="40"/>
  <c r="X309" i="40"/>
  <c r="AG350" i="38"/>
  <c r="A363" i="38"/>
  <c r="P302" i="41"/>
  <c r="P300" i="41"/>
  <c r="A305" i="41"/>
  <c r="X301" i="41"/>
  <c r="AG286" i="40"/>
  <c r="A320" i="40"/>
  <c r="L304" i="41" l="1"/>
  <c r="L312" i="40"/>
  <c r="L328" i="39"/>
  <c r="F337" i="39" s="1"/>
  <c r="P318" i="40"/>
  <c r="P316" i="40"/>
  <c r="A321" i="40"/>
  <c r="X317" i="40"/>
  <c r="P359" i="38"/>
  <c r="A364" i="38"/>
  <c r="P361" i="38"/>
  <c r="X360" i="38"/>
  <c r="L363" i="38"/>
  <c r="AG286" i="41"/>
  <c r="A320" i="41"/>
  <c r="A371" i="38"/>
  <c r="AG351" i="38"/>
  <c r="AG347" i="40"/>
  <c r="A328" i="40"/>
  <c r="P345" i="39"/>
  <c r="L347" i="39" s="1"/>
  <c r="P343" i="39"/>
  <c r="X344" i="39"/>
  <c r="A348" i="39"/>
  <c r="A355" i="39"/>
  <c r="AG349" i="39"/>
  <c r="P308" i="41"/>
  <c r="P310" i="41"/>
  <c r="X309" i="41"/>
  <c r="A313" i="41"/>
  <c r="L312" i="41" l="1"/>
  <c r="L320" i="40"/>
  <c r="P351" i="39"/>
  <c r="A356" i="39"/>
  <c r="X352" i="39"/>
  <c r="P353" i="39"/>
  <c r="AG352" i="38"/>
  <c r="A379" i="38"/>
  <c r="A347" i="40"/>
  <c r="AG348" i="40"/>
  <c r="P367" i="38"/>
  <c r="A372" i="38"/>
  <c r="P369" i="38"/>
  <c r="L371" i="38"/>
  <c r="X368" i="38"/>
  <c r="AG347" i="41"/>
  <c r="A328" i="41"/>
  <c r="AG350" i="39"/>
  <c r="A363" i="39"/>
  <c r="P324" i="40"/>
  <c r="P326" i="40"/>
  <c r="A329" i="40"/>
  <c r="X325" i="40"/>
  <c r="R275" i="40"/>
  <c r="P318" i="41"/>
  <c r="P316" i="41"/>
  <c r="A321" i="41"/>
  <c r="X317" i="41"/>
  <c r="L328" i="40" l="1"/>
  <c r="F337" i="40" s="1"/>
  <c r="L320" i="41"/>
  <c r="L355" i="39"/>
  <c r="AG348" i="41"/>
  <c r="A347" i="41"/>
  <c r="P377" i="38"/>
  <c r="P375" i="38"/>
  <c r="L379" i="38"/>
  <c r="X376" i="38"/>
  <c r="A380" i="38"/>
  <c r="P361" i="39"/>
  <c r="P359" i="39"/>
  <c r="X360" i="39"/>
  <c r="L363" i="39"/>
  <c r="A364" i="39"/>
  <c r="AG351" i="39"/>
  <c r="A371" i="39"/>
  <c r="AG349" i="40"/>
  <c r="A355" i="40"/>
  <c r="AG353" i="38"/>
  <c r="A395" i="38" s="1"/>
  <c r="A387" i="38"/>
  <c r="P324" i="41"/>
  <c r="X325" i="41"/>
  <c r="A329" i="41"/>
  <c r="P326" i="41"/>
  <c r="R275" i="41"/>
  <c r="P345" i="40"/>
  <c r="P343" i="40"/>
  <c r="A348" i="40"/>
  <c r="X344" i="40"/>
  <c r="L347" i="40" l="1"/>
  <c r="L328" i="41"/>
  <c r="F337" i="41" s="1"/>
  <c r="AG350" i="40"/>
  <c r="A363" i="40"/>
  <c r="P385" i="38"/>
  <c r="A388" i="38"/>
  <c r="R342" i="38" s="1"/>
  <c r="X384" i="38"/>
  <c r="P383" i="38"/>
  <c r="L387" i="38"/>
  <c r="P369" i="39"/>
  <c r="P367" i="39"/>
  <c r="A372" i="39"/>
  <c r="L371" i="39"/>
  <c r="X368" i="39"/>
  <c r="P345" i="41"/>
  <c r="P343" i="41"/>
  <c r="A348" i="41"/>
  <c r="X344" i="41"/>
  <c r="P393" i="38"/>
  <c r="P391" i="38"/>
  <c r="L395" i="38"/>
  <c r="F404" i="38" s="1"/>
  <c r="A396" i="38"/>
  <c r="X392" i="38"/>
  <c r="AG352" i="39"/>
  <c r="A379" i="39"/>
  <c r="AG349" i="41"/>
  <c r="A355" i="41"/>
  <c r="P353" i="40"/>
  <c r="X352" i="40"/>
  <c r="P351" i="40"/>
  <c r="A356" i="40"/>
  <c r="L355" i="40" l="1"/>
  <c r="L347" i="41"/>
  <c r="AG350" i="41"/>
  <c r="A363" i="41"/>
  <c r="A387" i="39"/>
  <c r="AG353" i="39"/>
  <c r="A395" i="39" s="1"/>
  <c r="AG351" i="40"/>
  <c r="A371" i="40"/>
  <c r="P377" i="39"/>
  <c r="P375" i="39"/>
  <c r="X376" i="39"/>
  <c r="L379" i="39"/>
  <c r="A380" i="39"/>
  <c r="P361" i="40"/>
  <c r="P359" i="40"/>
  <c r="L363" i="40"/>
  <c r="A364" i="40"/>
  <c r="X360" i="40"/>
  <c r="P351" i="41"/>
  <c r="L355" i="41"/>
  <c r="P353" i="41"/>
  <c r="A356" i="41"/>
  <c r="X352" i="41"/>
  <c r="P383" i="39" l="1"/>
  <c r="P385" i="39"/>
  <c r="L387" i="39"/>
  <c r="A388" i="39"/>
  <c r="R342" i="39" s="1"/>
  <c r="X384" i="39"/>
  <c r="P367" i="40"/>
  <c r="P369" i="40"/>
  <c r="L371" i="40"/>
  <c r="X368" i="40"/>
  <c r="A372" i="40"/>
  <c r="P361" i="41"/>
  <c r="P359" i="41"/>
  <c r="A364" i="41"/>
  <c r="L363" i="41"/>
  <c r="X360" i="41"/>
  <c r="AG352" i="40"/>
  <c r="A379" i="40"/>
  <c r="AG351" i="41"/>
  <c r="A371" i="41"/>
  <c r="P393" i="39"/>
  <c r="P391" i="39"/>
  <c r="X392" i="39"/>
  <c r="L395" i="39"/>
  <c r="A396" i="39"/>
  <c r="F404" i="39" l="1"/>
  <c r="AG353" i="40"/>
  <c r="A395" i="40" s="1"/>
  <c r="A387" i="40"/>
  <c r="AG352" i="41"/>
  <c r="A379" i="41"/>
  <c r="P367" i="41"/>
  <c r="P369" i="41"/>
  <c r="L371" i="41"/>
  <c r="A372" i="41"/>
  <c r="X368" i="41"/>
  <c r="P377" i="40"/>
  <c r="P375" i="40"/>
  <c r="A380" i="40"/>
  <c r="X376" i="40"/>
  <c r="L379" i="40"/>
  <c r="P391" i="40" l="1"/>
  <c r="P393" i="40"/>
  <c r="L395" i="40"/>
  <c r="A396" i="40"/>
  <c r="X392" i="40"/>
  <c r="P385" i="40"/>
  <c r="P383" i="40"/>
  <c r="X384" i="40"/>
  <c r="A388" i="40"/>
  <c r="R342" i="40" s="1"/>
  <c r="L387" i="40"/>
  <c r="P377" i="41"/>
  <c r="L379" i="41"/>
  <c r="P375" i="41"/>
  <c r="A380" i="41"/>
  <c r="X376" i="41"/>
  <c r="AG353" i="41"/>
  <c r="A395" i="41" s="1"/>
  <c r="A387" i="41"/>
  <c r="F404" i="40" l="1"/>
  <c r="P383" i="41"/>
  <c r="L387" i="41"/>
  <c r="P385" i="41"/>
  <c r="X384" i="41"/>
  <c r="A388" i="41"/>
  <c r="R342" i="41" s="1"/>
  <c r="P393" i="41"/>
  <c r="P391" i="41"/>
  <c r="A396" i="41"/>
  <c r="X392" i="41"/>
  <c r="L395" i="41"/>
  <c r="F404" i="41" s="1"/>
</calcChain>
</file>

<file path=xl/comments1.xml><?xml version="1.0" encoding="utf-8"?>
<comments xmlns="http://schemas.openxmlformats.org/spreadsheetml/2006/main">
  <authors>
    <author>shuunou27</author>
  </authors>
  <commentList>
    <comment ref="AA2" authorId="0" shapeId="0">
      <text>
        <r>
          <rPr>
            <sz val="11"/>
            <color indexed="53"/>
            <rFont val="ＭＳ Ｐゴシック"/>
            <family val="3"/>
            <charset val="128"/>
          </rPr>
          <t>①年度と回を入力</t>
        </r>
      </text>
    </comment>
  </commentList>
</comments>
</file>

<file path=xl/comments2.xml><?xml version="1.0" encoding="utf-8"?>
<comments xmlns="http://schemas.openxmlformats.org/spreadsheetml/2006/main">
  <authors>
    <author>shuunou27</author>
  </authors>
  <commentList>
    <comment ref="L14" authorId="0" shapeId="0">
      <text>
        <r>
          <rPr>
            <sz val="10"/>
            <color indexed="81"/>
            <rFont val="Meiryo UI"/>
            <family val="3"/>
            <charset val="128"/>
          </rPr>
          <t xml:space="preserve">月の上限額
</t>
        </r>
      </text>
    </comment>
    <comment ref="R16" authorId="0" shapeId="0">
      <text>
        <r>
          <rPr>
            <sz val="10"/>
            <color indexed="81"/>
            <rFont val="Meiryo UI"/>
            <family val="3"/>
            <charset val="128"/>
          </rPr>
          <t xml:space="preserve">指導者研修費年間上限
</t>
        </r>
      </text>
    </comment>
  </commentList>
</comments>
</file>

<file path=xl/sharedStrings.xml><?xml version="1.0" encoding="utf-8"?>
<sst xmlns="http://schemas.openxmlformats.org/spreadsheetml/2006/main" count="2583" uniqueCount="317">
  <si>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</si>
  <si>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</si>
  <si>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</si>
  <si>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</si>
  <si>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</si>
  <si>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</si>
  <si>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</si>
  <si>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</si>
  <si>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</si>
  <si>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</si>
  <si>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</si>
  <si>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</si>
  <si>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</si>
  <si>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</si>
  <si>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</si>
  <si>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</si>
  <si>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</si>
  <si>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</si>
  <si>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</si>
  <si>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</si>
  <si>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</si>
  <si>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</si>
  <si>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</si>
  <si>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</si>
  <si>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</si>
  <si>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</si>
  <si>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</si>
  <si>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</si>
  <si>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</si>
  <si>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</si>
  <si>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</si>
  <si>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</si>
  <si>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研修実施農業法人等名</t>
  </si>
  <si>
    <t>所在地</t>
  </si>
  <si>
    <t>記</t>
  </si>
  <si>
    <t>１　申請額内訳</t>
  </si>
  <si>
    <t>フリカナ</t>
  </si>
  <si>
    <t>金融機関名</t>
  </si>
  <si>
    <t>支店番号</t>
  </si>
  <si>
    <t>支店名</t>
  </si>
  <si>
    <t>口座番号</t>
  </si>
  <si>
    <t>口座名義人名</t>
  </si>
  <si>
    <t>）</t>
    <phoneticPr fontId="2"/>
  </si>
  <si>
    <t>（</t>
    <phoneticPr fontId="2"/>
  </si>
  <si>
    <t>代表者職氏名</t>
    <phoneticPr fontId="2"/>
  </si>
  <si>
    <t>印</t>
    <rPh sb="0" eb="1">
      <t>イン</t>
    </rPh>
    <phoneticPr fontId="2"/>
  </si>
  <si>
    <t>研修実施農業法人等としての指定通知のあった研修活動を実施したので、下記により助成金の交付を申請します。</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</si>
  <si>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</si>
  <si>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</si>
  <si>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</si>
  <si>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</si>
  <si>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</si>
  <si>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</si>
  <si>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</si>
  <si>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</si>
  <si>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</si>
  <si>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</si>
  <si>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</si>
  <si>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</si>
  <si>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</si>
  <si>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</si>
  <si>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</si>
  <si>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</si>
  <si>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</si>
  <si>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</si>
  <si>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</si>
  <si>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</si>
  <si>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</si>
  <si>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</si>
  <si>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</si>
  <si>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</si>
  <si>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</si>
  <si>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</si>
  <si>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</si>
  <si>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たばこ等製造業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</si>
  <si>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</si>
  <si>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</si>
  <si>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</si>
  <si>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</si>
  <si>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</si>
  <si>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</si>
  <si>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</si>
  <si>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</si>
  <si>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</si>
  <si>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</si>
  <si>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</si>
  <si>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</si>
  <si>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</si>
  <si>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</si>
  <si>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</si>
  <si>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</si>
  <si>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</si>
  <si>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</si>
  <si>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</si>
  <si>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</si>
  <si>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</si>
  <si>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</si>
  <si>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</si>
  <si>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</si>
  <si>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</si>
  <si>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</si>
  <si>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</si>
  <si>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</si>
  <si>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</si>
  <si>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</si>
  <si>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</si>
  <si>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</si>
  <si>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</si>
  <si>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</si>
  <si>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</si>
  <si>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t>平成</t>
    <phoneticPr fontId="2"/>
  </si>
  <si>
    <r>
      <t xml:space="preserve">預金種目
</t>
    </r>
    <r>
      <rPr>
        <sz val="9"/>
        <rFont val="ＭＳ 明朝"/>
        <family val="1"/>
        <charset val="128"/>
      </rPr>
      <t>※選択して下さい</t>
    </r>
    <rPh sb="0" eb="2">
      <t>ヨキン</t>
    </rPh>
    <rPh sb="6" eb="8">
      <t>センタク</t>
    </rPh>
    <rPh sb="10" eb="11">
      <t>クダ</t>
    </rPh>
    <phoneticPr fontId="2"/>
  </si>
  <si>
    <t>研修責任者氏名</t>
    <rPh sb="0" eb="2">
      <t>ケンシュウ</t>
    </rPh>
    <rPh sb="2" eb="5">
      <t>セキニンシャ</t>
    </rPh>
    <rPh sb="5" eb="7">
      <t>シメイ</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</si>
  <si>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</si>
  <si>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</si>
  <si>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</si>
  <si>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</si>
  <si>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</si>
  <si>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</si>
  <si>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</si>
  <si>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</si>
  <si>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</si>
  <si>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</si>
  <si>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</si>
  <si>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</si>
  <si>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食料品製造業（たばこ等製造業を除く）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</si>
  <si>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</si>
  <si>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</si>
  <si>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</si>
  <si>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</si>
  <si>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</si>
  <si>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</si>
  <si>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</si>
  <si>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</si>
  <si>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</si>
  <si>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11号-2、１ヶ月の合計額</t>
    <phoneticPr fontId="2"/>
  </si>
  <si>
    <t>11号-3、１ヶ月の合計額</t>
    <rPh sb="2" eb="3">
      <t>ゴウ</t>
    </rPh>
    <phoneticPr fontId="4"/>
  </si>
  <si>
    <t>11号-4、１ヶ月の合計額</t>
    <rPh sb="2" eb="3">
      <t>ゴウ</t>
    </rPh>
    <phoneticPr fontId="4"/>
  </si>
  <si>
    <t>11号-5、１ヶ月の合計額</t>
    <rPh sb="2" eb="3">
      <t>ゴウ</t>
    </rPh>
    <phoneticPr fontId="4"/>
  </si>
  <si>
    <t>(1/7)</t>
    <phoneticPr fontId="24"/>
  </si>
  <si>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</si>
  <si>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</si>
  <si>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</si>
  <si>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</si>
  <si>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</si>
  <si>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</si>
  <si>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</si>
  <si>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</si>
  <si>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 xml:space="preserve">（１）　教育研修助成金の内訳　 </t>
    <phoneticPr fontId="2"/>
  </si>
  <si>
    <t>２　助成金の振込口座</t>
    <phoneticPr fontId="2"/>
  </si>
  <si>
    <t>備　　　　考</t>
    <rPh sb="0" eb="1">
      <t>ソナエ</t>
    </rPh>
    <rPh sb="5" eb="6">
      <t>コウ</t>
    </rPh>
    <phoneticPr fontId="2"/>
  </si>
  <si>
    <t>一般の事業</t>
  </si>
  <si>
    <t>（注）</t>
  </si>
  <si>
    <t>１　振込口座は、研修実施農業法人等の取引口座とする。フリカナを必ず記入すること。</t>
  </si>
  <si>
    <t>２　氏名を自署する場合は、押印を省略することができる。</t>
  </si>
  <si>
    <t>４　研修生を複数名受け入れている場合は、研修生ごとに申請すること。</t>
  </si>
  <si>
    <t>1人</t>
    <rPh sb="1" eb="2">
      <t>ヒト</t>
    </rPh>
    <phoneticPr fontId="2"/>
  </si>
  <si>
    <t>2人</t>
    <rPh sb="1" eb="2">
      <t>ヒト</t>
    </rPh>
    <phoneticPr fontId="2"/>
  </si>
  <si>
    <t>3人</t>
    <rPh sb="1" eb="2">
      <t>ヒト</t>
    </rPh>
    <phoneticPr fontId="2"/>
  </si>
  <si>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</si>
  <si>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</si>
  <si>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</si>
  <si>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</si>
  <si>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</si>
  <si>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</si>
  <si>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</si>
  <si>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</si>
  <si>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</si>
  <si>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</si>
  <si>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</si>
  <si>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</si>
  <si>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</si>
  <si>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t>
    <phoneticPr fontId="2"/>
  </si>
  <si>
    <t>合　計</t>
    <rPh sb="0" eb="1">
      <t>ゴウ</t>
    </rPh>
    <rPh sb="2" eb="3">
      <t>ケイ</t>
    </rPh>
    <phoneticPr fontId="2"/>
  </si>
  <si>
    <t>1回</t>
  </si>
  <si>
    <r>
      <t>※ 提出期限厳守</t>
    </r>
    <r>
      <rPr>
        <sz val="14"/>
        <color indexed="10"/>
        <rFont val="Meiryo UI"/>
        <family val="3"/>
        <charset val="128"/>
      </rPr>
      <t>　期限内に提出されない場合、助成金は交付されず、採択取り消しとなりますので、ご注意ください。</t>
    </r>
    <phoneticPr fontId="2"/>
  </si>
  <si>
    <t>2回</t>
  </si>
  <si>
    <t>3回</t>
  </si>
  <si>
    <t>4回</t>
  </si>
  <si>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</si>
  <si>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</si>
  <si>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</si>
  <si>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</si>
  <si>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助成金交付申請書の記入にあたっての留意点</t>
  </si>
  <si>
    <t>１　研修助成の対象となる経費</t>
    <phoneticPr fontId="2"/>
  </si>
  <si>
    <t>（１）研修指導経費助成</t>
    <phoneticPr fontId="2"/>
  </si>
  <si>
    <r>
      <t>ア</t>
    </r>
    <r>
      <rPr>
        <sz val="12"/>
        <rFont val="ＭＳ 明朝"/>
        <family val="1"/>
        <charset val="128"/>
      </rPr>
      <t>　</t>
    </r>
    <r>
      <rPr>
        <b/>
        <u/>
        <sz val="12"/>
        <rFont val="ＭＳ 明朝"/>
        <family val="1"/>
        <charset val="128"/>
      </rPr>
      <t>教育研修助成金</t>
    </r>
    <phoneticPr fontId="2"/>
  </si>
  <si>
    <t>　指導者が、研修生に対する事務所等での講義、なら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就農に必要な各種資格取得に向けた講習費、テキスト購入費、受験料の請求に当たっては、領収書の写しを添付してください。</t>
    <phoneticPr fontId="2"/>
  </si>
  <si>
    <r>
      <t>イ</t>
    </r>
    <r>
      <rPr>
        <sz val="12"/>
        <rFont val="ＭＳ 明朝"/>
        <family val="1"/>
        <charset val="128"/>
      </rPr>
      <t>　</t>
    </r>
    <r>
      <rPr>
        <b/>
        <u/>
        <sz val="12"/>
        <rFont val="ＭＳ 明朝"/>
        <family val="1"/>
        <charset val="128"/>
      </rPr>
      <t>外部講師等謝金</t>
    </r>
    <phoneticPr fontId="2"/>
  </si>
  <si>
    <t>　税理士やマーケティングの専門家、他の先進的な経営体の経営者等を講師として研修を行った際に支払う謝金です。
　請求に当たっては、領収書を添付してください。</t>
    <phoneticPr fontId="2"/>
  </si>
  <si>
    <r>
      <t>ウ</t>
    </r>
    <r>
      <rPr>
        <sz val="12"/>
        <rFont val="ＭＳ 明朝"/>
        <family val="1"/>
        <charset val="128"/>
      </rPr>
      <t>　</t>
    </r>
    <r>
      <rPr>
        <b/>
        <u/>
        <sz val="12"/>
        <rFont val="ＭＳ 明朝"/>
        <family val="1"/>
        <charset val="128"/>
      </rPr>
      <t>旅費</t>
    </r>
    <phoneticPr fontId="2"/>
  </si>
  <si>
    <t>　研修生に対し外部で研修を行う場合や本事業で実施する指導者養成研修会、事業説明・研修会への参加に要する研修責任者や研修対象者等の交通・宿泊費です。</t>
    <phoneticPr fontId="2"/>
  </si>
  <si>
    <t>●公共交通機関を利用した場合・・・領収書（明細書も可）</t>
    <phoneticPr fontId="2"/>
  </si>
  <si>
    <t>・移動に利用した公共機関、区間、金額を明細書に記載してください。</t>
    <phoneticPr fontId="2"/>
  </si>
  <si>
    <t>　（記入例：「鉄道利用（○○駅～○○駅）、金額○○○円」）</t>
    <phoneticPr fontId="2"/>
  </si>
  <si>
    <t>●自家用車等を利用した場合の燃料代・・・明細書（燃料販売店の領収書も可）</t>
    <phoneticPr fontId="2"/>
  </si>
  <si>
    <t>・代金を移動距離と平均的な燃費から換算してください。</t>
    <phoneticPr fontId="2"/>
  </si>
  <si>
    <t>　（記入例：「自家用車利用（○○～○○）」（移動した区間）、金額○○○円）</t>
    <phoneticPr fontId="2"/>
  </si>
  <si>
    <r>
      <t>エ</t>
    </r>
    <r>
      <rPr>
        <sz val="12"/>
        <rFont val="ＭＳ 明朝"/>
        <family val="1"/>
        <charset val="128"/>
      </rPr>
      <t>　</t>
    </r>
    <r>
      <rPr>
        <b/>
        <u/>
        <sz val="12"/>
        <rFont val="ＭＳ 明朝"/>
        <family val="1"/>
        <charset val="128"/>
      </rPr>
      <t>労災保険料、雇用保険料</t>
    </r>
    <phoneticPr fontId="2"/>
  </si>
  <si>
    <t>　研修生に係る雇用保険料、労働者災害補償保険の事業主負担分です。</t>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</si>
  <si>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</si>
  <si>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</si>
  <si>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</si>
  <si>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</si>
  <si>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</si>
  <si>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①　研修生に対する賃金</t>
  </si>
  <si>
    <t>②　機械や施設の購入費・リース料、肥料・種苗等の営農に利用される資機材等、研修のため利用するのか、経営上利用するのか、区別が困難なもの</t>
  </si>
  <si>
    <t>３　帳簿の整備</t>
    <phoneticPr fontId="2"/>
  </si>
  <si>
    <t>　書類一式は研修終了後、最後の助成金が振り込まれた日の翌年度４月１日から起算して
５年間保存してください。</t>
    <rPh sb="1" eb="3">
      <t>ショルイ</t>
    </rPh>
    <rPh sb="3" eb="5">
      <t>イッシキ</t>
    </rPh>
    <rPh sb="6" eb="8">
      <t>ケンシュウ</t>
    </rPh>
    <rPh sb="8" eb="11">
      <t>シュウリョウゴ</t>
    </rPh>
    <rPh sb="12" eb="14">
      <t>サイゴ</t>
    </rPh>
    <rPh sb="15" eb="17">
      <t>ジョセイ</t>
    </rPh>
    <rPh sb="17" eb="18">
      <t>キン</t>
    </rPh>
    <rPh sb="19" eb="20">
      <t>フ</t>
    </rPh>
    <rPh sb="21" eb="22">
      <t>コ</t>
    </rPh>
    <rPh sb="25" eb="26">
      <t>ヒ</t>
    </rPh>
    <rPh sb="27" eb="30">
      <t>ヨクネンド</t>
    </rPh>
    <rPh sb="31" eb="32">
      <t>ガツ</t>
    </rPh>
    <rPh sb="33" eb="34">
      <t>ニチ</t>
    </rPh>
    <rPh sb="36" eb="38">
      <t>キサン</t>
    </rPh>
    <rPh sb="42" eb="43">
      <t>ネン</t>
    </rPh>
    <rPh sb="43" eb="44">
      <t>カン</t>
    </rPh>
    <rPh sb="44" eb="46">
      <t>ホゾン</t>
    </rPh>
    <phoneticPr fontId="2"/>
  </si>
  <si>
    <t xml:space="preserve"> </t>
  </si>
  <si>
    <t>　研修生が定住外国人の場合であって、日本語研修を受けるために事業実施農業法人等が日本語教育機関に支払った経費や語学研修に必要なテキスト購入費等に対する助成です。
　請求に当たっては、領収書の写しを添付してください。
　助成額は、月額上限３０，０００円を年間あたり最長６ヶ月です。　</t>
    <rPh sb="126" eb="128">
      <t>ネンカン</t>
    </rPh>
    <phoneticPr fontId="2"/>
  </si>
  <si>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</si>
  <si>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</si>
  <si>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</si>
  <si>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</si>
  <si>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</si>
  <si>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</si>
  <si>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</si>
  <si>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</si>
  <si>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</si>
  <si>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</si>
  <si>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研修時間</t>
    <rPh sb="0" eb="2">
      <t>ケンシュウ</t>
    </rPh>
    <rPh sb="2" eb="4">
      <t>ジカン</t>
    </rPh>
    <phoneticPr fontId="2"/>
  </si>
  <si>
    <t>時</t>
    <rPh sb="0" eb="1">
      <t>ジ</t>
    </rPh>
    <phoneticPr fontId="2"/>
  </si>
  <si>
    <t>分から</t>
    <rPh sb="0" eb="1">
      <t>フン</t>
    </rPh>
    <phoneticPr fontId="2"/>
  </si>
  <si>
    <t>分まで</t>
    <rPh sb="0" eb="1">
      <t>フン</t>
    </rPh>
    <phoneticPr fontId="2"/>
  </si>
  <si>
    <t>うち
休憩</t>
    <rPh sb="3" eb="5">
      <t>キュウケイ</t>
    </rPh>
    <phoneticPr fontId="2"/>
  </si>
  <si>
    <t>研修人数　　</t>
    <phoneticPr fontId="2"/>
  </si>
  <si>
    <t>研修人数　　</t>
    <phoneticPr fontId="2"/>
  </si>
  <si>
    <t>集合研修　</t>
    <rPh sb="0" eb="2">
      <t>シュウゴウ</t>
    </rPh>
    <rPh sb="2" eb="4">
      <t>ケンシュウ</t>
    </rPh>
    <phoneticPr fontId="2"/>
  </si>
  <si>
    <t>指導した内容</t>
    <phoneticPr fontId="2"/>
  </si>
  <si>
    <t>月</t>
    <rPh sb="0" eb="1">
      <t>ゲツ</t>
    </rPh>
    <phoneticPr fontId="2"/>
  </si>
  <si>
    <t>火</t>
    <rPh sb="0" eb="1">
      <t>カ</t>
    </rPh>
    <phoneticPr fontId="2"/>
  </si>
  <si>
    <t>研修人数　　</t>
    <phoneticPr fontId="2"/>
  </si>
  <si>
    <t>指導した内容</t>
    <phoneticPr fontId="2"/>
  </si>
  <si>
    <t>水</t>
    <rPh sb="0" eb="1">
      <t>スイ</t>
    </rPh>
    <phoneticPr fontId="2"/>
  </si>
  <si>
    <t>研修人数　　</t>
    <phoneticPr fontId="2"/>
  </si>
  <si>
    <t>木</t>
    <rPh sb="0" eb="1">
      <t>モク</t>
    </rPh>
    <phoneticPr fontId="2"/>
  </si>
  <si>
    <t>研修人数　　</t>
    <phoneticPr fontId="2"/>
  </si>
  <si>
    <t>指導した内容</t>
    <phoneticPr fontId="2"/>
  </si>
  <si>
    <t>金</t>
    <rPh sb="0" eb="1">
      <t>キン</t>
    </rPh>
    <phoneticPr fontId="2"/>
  </si>
  <si>
    <t>土</t>
    <rPh sb="0" eb="1">
      <t>ド</t>
    </rPh>
    <phoneticPr fontId="2"/>
  </si>
  <si>
    <t>日</t>
    <phoneticPr fontId="2"/>
  </si>
  <si>
    <t>≪研修生の感想（１週間の研修総括）≫</t>
    <rPh sb="1" eb="3">
      <t>ケンシュウ</t>
    </rPh>
    <rPh sb="3" eb="4">
      <t>セイ</t>
    </rPh>
    <rPh sb="5" eb="7">
      <t>カンソウ</t>
    </rPh>
    <rPh sb="9" eb="11">
      <t>シュウカン</t>
    </rPh>
    <rPh sb="12" eb="14">
      <t>ケンシュウ</t>
    </rPh>
    <rPh sb="14" eb="16">
      <t>ソウカツ</t>
    </rPh>
    <phoneticPr fontId="2"/>
  </si>
  <si>
    <t>≪研修責任者の所感（１週間の研修総括）≫</t>
    <rPh sb="1" eb="3">
      <t>ケンシュウ</t>
    </rPh>
    <rPh sb="3" eb="6">
      <t>セキニンシャ</t>
    </rPh>
    <rPh sb="7" eb="9">
      <t>ショカン</t>
    </rPh>
    <rPh sb="11" eb="13">
      <t>シュウカン</t>
    </rPh>
    <rPh sb="14" eb="16">
      <t>ケンシュウ</t>
    </rPh>
    <rPh sb="16" eb="18">
      <t>ソウカツ</t>
    </rPh>
    <phoneticPr fontId="2"/>
  </si>
  <si>
    <t>研修責任者名（自署）</t>
    <rPh sb="0" eb="2">
      <t>ケンシュウ</t>
    </rPh>
    <rPh sb="2" eb="5">
      <t>セキニンシャ</t>
    </rPh>
    <rPh sb="5" eb="6">
      <t>メイ</t>
    </rPh>
    <rPh sb="7" eb="9">
      <t>ジショ</t>
    </rPh>
    <phoneticPr fontId="2"/>
  </si>
  <si>
    <t>研修生氏名（自署）</t>
    <rPh sb="0" eb="3">
      <t>ケンシュウセイ</t>
    </rPh>
    <rPh sb="3" eb="5">
      <t>シメイ</t>
    </rPh>
    <rPh sb="6" eb="8">
      <t>ジショ</t>
    </rPh>
    <phoneticPr fontId="2"/>
  </si>
  <si>
    <t>(2/7)</t>
    <phoneticPr fontId="2"/>
  </si>
  <si>
    <t>指導した内容</t>
    <phoneticPr fontId="2"/>
  </si>
  <si>
    <t>日</t>
    <phoneticPr fontId="2"/>
  </si>
  <si>
    <t>(3/7)</t>
    <phoneticPr fontId="2"/>
  </si>
  <si>
    <t>(4/7)</t>
    <phoneticPr fontId="2"/>
  </si>
  <si>
    <t>(5/7)</t>
    <phoneticPr fontId="2"/>
  </si>
  <si>
    <t>(6/7)</t>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</si>
  <si>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</si>
  <si>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(7/7)</t>
    <phoneticPr fontId="2"/>
  </si>
  <si>
    <t>研修人数</t>
    <rPh sb="0" eb="2">
      <t>ケンシュウ</t>
    </rPh>
    <rPh sb="2" eb="4">
      <t>ニンズウ</t>
    </rPh>
    <phoneticPr fontId="2"/>
  </si>
  <si>
    <t>研修時間（a）</t>
    <rPh sb="0" eb="2">
      <t>ケンシュウ</t>
    </rPh>
    <rPh sb="2" eb="4">
      <t>ジカン</t>
    </rPh>
    <phoneticPr fontId="2"/>
  </si>
  <si>
    <t>研修単価（b）</t>
    <rPh sb="0" eb="2">
      <t>ケンシュウ</t>
    </rPh>
    <rPh sb="2" eb="4">
      <t>タンカ</t>
    </rPh>
    <phoneticPr fontId="2"/>
  </si>
  <si>
    <t>助成金額
（ a × b ）</t>
    <rPh sb="0" eb="2">
      <t>ジョセイ</t>
    </rPh>
    <rPh sb="2" eb="4">
      <t>キンガク</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</si>
  <si>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</si>
  <si>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</si>
  <si>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</si>
  <si>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</si>
  <si>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</si>
  <si>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</si>
  <si>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合　計</t>
    <rPh sb="0" eb="1">
      <t>ゴウ</t>
    </rPh>
    <rPh sb="2" eb="3">
      <t>ケイ</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</si>
  <si>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</si>
  <si>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</si>
  <si>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</si>
  <si>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t>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</si>
  <si>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</si>
  <si>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</si>
  <si>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(2/7)</t>
    <phoneticPr fontId="2"/>
  </si>
  <si>
    <r>
      <t>平成28年度</t>
    </r>
    <r>
      <rPr>
        <sz val="12"/>
        <rFont val="ＭＳ Ｐゴシック"/>
        <family val="3"/>
        <charset val="128"/>
      </rPr>
      <t>（平成28年4月1日より改定）</t>
    </r>
    <phoneticPr fontId="2"/>
  </si>
  <si>
    <t>保険料率</t>
  </si>
  <si>
    <r>
      <t>平成28年度</t>
    </r>
    <r>
      <rPr>
        <sz val="12"/>
        <rFont val="ＭＳ Ｐゴシック"/>
        <family val="3"/>
        <charset val="128"/>
      </rPr>
      <t>（平成27年4月1日から変更なし）</t>
    </r>
    <phoneticPr fontId="2"/>
  </si>
  <si>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</si>
  <si>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</si>
  <si>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</si>
  <si>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</si>
  <si>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</si>
  <si>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5回</t>
  </si>
  <si>
    <t>①～④</t>
  </si>
  <si>
    <t>1年目終了日</t>
    <rPh sb="1" eb="3">
      <t>ネンメ</t>
    </rPh>
    <rPh sb="3" eb="6">
      <t>シュウリョウビ</t>
    </rPh>
    <phoneticPr fontId="2"/>
  </si>
  <si>
    <t>一般社団法人 全国農業会議所会長　殿</t>
    <rPh sb="0" eb="2">
      <t>イッパン</t>
    </rPh>
    <rPh sb="2" eb="6">
      <t>シャダンホウジン</t>
    </rPh>
    <phoneticPr fontId="2"/>
  </si>
  <si>
    <t>6回</t>
    <phoneticPr fontId="2"/>
  </si>
  <si>
    <t>月の上限額</t>
    <rPh sb="0" eb="1">
      <t>ツキ</t>
    </rPh>
    <rPh sb="2" eb="5">
      <t>ジョウゲンガク</t>
    </rPh>
    <phoneticPr fontId="2"/>
  </si>
  <si>
    <t>通算月</t>
    <rPh sb="0" eb="2">
      <t>ツウサン</t>
    </rPh>
    <rPh sb="2" eb="3">
      <t>ツキ</t>
    </rPh>
    <phoneticPr fontId="2"/>
  </si>
  <si>
    <t>　←   月計の上限額 97,000円</t>
    <rPh sb="5" eb="6">
      <t>ツキ</t>
    </rPh>
    <rPh sb="6" eb="7">
      <t>ケイ</t>
    </rPh>
    <rPh sb="8" eb="11">
      <t>ジョウゲンガク</t>
    </rPh>
    <rPh sb="18" eb="19">
      <t>エン</t>
    </rPh>
    <phoneticPr fontId="2"/>
  </si>
  <si>
    <t>　←  年額上限 36,000円</t>
    <rPh sb="4" eb="6">
      <t>ネンガク</t>
    </rPh>
    <rPh sb="6" eb="8">
      <t>ジョウゲン</t>
    </rPh>
    <rPh sb="15" eb="16">
      <t>エン</t>
    </rPh>
    <phoneticPr fontId="2"/>
  </si>
  <si>
    <t>　←  月額上限 97,000円</t>
    <rPh sb="4" eb="6">
      <t>ゲツガク</t>
    </rPh>
    <rPh sb="6" eb="8">
      <t>ジョウゲン</t>
    </rPh>
    <rPh sb="15" eb="16">
      <t>エン</t>
    </rPh>
    <phoneticPr fontId="2"/>
  </si>
  <si>
    <t>　←  最長6ヶ月</t>
    <rPh sb="4" eb="6">
      <t>サイチョウ</t>
    </rPh>
    <rPh sb="8" eb="9">
      <t>ゲツ</t>
    </rPh>
    <phoneticPr fontId="2"/>
  </si>
  <si>
    <t>①～①</t>
    <phoneticPr fontId="2"/>
  </si>
  <si>
    <t>①～②</t>
    <phoneticPr fontId="2"/>
  </si>
  <si>
    <t>①～③</t>
    <phoneticPr fontId="2"/>
  </si>
  <si>
    <t>↑参照用</t>
    <rPh sb="1" eb="3">
      <t>サンショウ</t>
    </rPh>
    <rPh sb="3" eb="4">
      <t>ヨウ</t>
    </rPh>
    <phoneticPr fontId="2"/>
  </si>
  <si>
    <t>④列X～AAを非表示にする。</t>
    <rPh sb="1" eb="2">
      <t>レツ</t>
    </rPh>
    <rPh sb="7" eb="10">
      <t>ヒヒョウジ</t>
    </rPh>
    <phoneticPr fontId="2"/>
  </si>
  <si>
    <t>↑育成・法人3年目用</t>
    <rPh sb="1" eb="3">
      <t>イクセイ</t>
    </rPh>
    <rPh sb="4" eb="6">
      <t>ホウジン</t>
    </rPh>
    <rPh sb="7" eb="9">
      <t>ネンメ</t>
    </rPh>
    <rPh sb="9" eb="10">
      <t>ヨウ</t>
    </rPh>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</si>
  <si>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</si>
  <si>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</si>
  <si>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</si>
  <si>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</si>
  <si>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COUNTIF('10号'!P3,"*法*")</t>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</si>
  <si>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</si>
  <si>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</si>
  <si>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</si>
  <si>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</si>
  <si>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</si>
  <si>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</si>
  <si>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</si>
  <si>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</si>
  <si>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</si>
  <si>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</si>
  <si>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被災農業者</t>
    <rPh sb="0" eb="2">
      <t>ヒサイ</t>
    </rPh>
    <rPh sb="2" eb="5">
      <t>ノウギョウシャ</t>
    </rPh>
    <phoneticPr fontId="2"/>
  </si>
  <si>
    <t>[DBNum3]"〈"[$-411]ggge"年"m"月研修開始〉";@</t>
    <phoneticPr fontId="2"/>
  </si>
  <si>
    <t>28-5</t>
    <phoneticPr fontId="2"/>
  </si>
  <si>
    <t>〈平成２８年度第５回〉</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</si>
</sst>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0_);[Red]\(0.0\)"/>
    <numFmt numFmtId="183" formatCode="0_ "/>
    <numFmt numFmtId="184" formatCode="0;_"/>
    <numFmt numFmtId="185" formatCode="0.0_ "/>
    <numFmt numFmtId="186" formatCode="m&quot;月&quot;;@"/>
    <numFmt numFmtId="187" formatCode="[&lt;=999]000;[&lt;=9999]000\-00;000\-0000"/>
    <numFmt numFmtId="188" formatCode="0_);[Red]\(0\)"/>
    <numFmt numFmtId="189" formatCode="00"/>
    <numFmt numFmtId="190" formatCode="[$-411]ge\.m\.d;@"/>
    <numFmt numFmtId="191" formatCode="d;@"/>
    <numFmt numFmtId="192" formatCode="&quot;（&quot;@&quot;）&quot;"/>
    <numFmt numFmtId="193" formatCode="yyyy/m/d;@"/>
    <numFmt numFmtId="194" formatCode="[$-411]ggge&quot;年&quot;m&quot;月分&quot;;@"/>
    <numFmt numFmtId="195" formatCode="&quot;（ &quot;[$-411]ggge&quot;年&quot;m&quot;月 ）&quot;;@"/>
    <numFmt numFmtId="196" formatCode="[h]:mm"/>
    <numFmt numFmtId="197" formatCode="[$-411]ggge&quot;年&quot;m&quot;月支払給与額&quot;;@"/>
    <numFmt numFmtId="198" formatCode="ggge&quot;年&quot;m&quot;月&quot;d&quot;日&quot;\(aaa\)"/>
    <numFmt numFmtId="199" formatCode="\(\ \ \ h&quot;時間   &quot;mm&quot;分&quot;\)"/>
    <numFmt numFmtId="200" formatCode="\ \ [h]&quot;時間     &quot;mm&quot;分&quot;\ "/>
    <numFmt numFmtId="201" formatCode="\ \ \ [h]&quot;時間     &quot;mm&quot;分&quot;\ "/>
    <numFmt numFmtId="202" formatCode="&quot;研修生氏名：&quot;@"/>
    <numFmt numFmtId="203" formatCode="@&quot;開&quot;&quot;始&quot;"/>
    <numFmt numFmtId="204" formatCode="[DBNum3]&quot;〈&quot;[$-411]ggge&quot;年&quot;m&quot;月研修開始〉&quot;;@"/>
  </numFmts>
  <fonts count="12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26"/>
      <name val="ＭＳ Ｐゴシック"/>
      <family val="3"/>
      <charset val="128"/>
    </font>
    <font>
      <u/>
      <sz val="11"/>
      <color indexed="12"/>
      <name val="ＭＳ Ｐゴシック"/>
      <family val="3"/>
      <charset val="128"/>
    </font>
    <font>
      <sz val="12"/>
      <name val="メイリオ"/>
      <family val="3"/>
      <charset val="128"/>
    </font>
    <font>
      <sz val="11"/>
      <name val="メイリオ"/>
      <family val="3"/>
      <charset val="128"/>
    </font>
    <font>
      <sz val="11"/>
      <color indexed="53"/>
      <name val="ＭＳ Ｐゴシック"/>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26"/>
      <name val="Wingdings"/>
      <charset val="2"/>
    </font>
    <font>
      <sz val="8"/>
      <name val="ＭＳ Ｐ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9"/>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b/>
      <sz val="14"/>
      <color theme="1"/>
      <name val="ＭＳ Ｐゴシック"/>
      <family val="3"/>
      <charset val="128"/>
      <scheme val="minor"/>
    </font>
    <font>
      <sz val="14"/>
      <color rgb="FFFF0000"/>
      <name val="ＭＳ Ｐゴシック"/>
      <family val="3"/>
      <charset val="128"/>
    </font>
    <font>
      <sz val="11"/>
      <color theme="4" tint="0.79998168889431442"/>
      <name val="ＭＳ Ｐゴシック"/>
      <family val="3"/>
      <charset val="128"/>
    </font>
    <font>
      <sz val="11"/>
      <color rgb="FFFFC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5" tint="0.59999389629810485"/>
      <name val="メイリオ"/>
      <family val="3"/>
      <charset val="128"/>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1"/>
      <color rgb="FF0066FF"/>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20"/>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b/>
      <sz val="12"/>
      <color theme="1"/>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b/>
      <sz val="16"/>
      <color rgb="FF3366FF"/>
      <name val="メイリオ"/>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theme="0" tint="-0.14999847407452621"/>
      <name val="メイリオ"/>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sz val="10"/>
      <color theme="0" tint="-0.14999847407452621"/>
      <name val="Meiryo UI"/>
      <family val="3"/>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82">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double">
        <color indexed="64"/>
      </top>
      <bottom style="thin">
        <color indexed="64"/>
      </bottom>
      <diagonal style="hair">
        <color indexed="64"/>
      </diagonal>
    </border>
    <border diagonalDown="1">
      <left/>
      <right/>
      <top style="double">
        <color indexed="64"/>
      </top>
      <bottom style="thin">
        <color indexed="64"/>
      </bottom>
      <diagonal style="hair">
        <color indexed="64"/>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double">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medium">
        <color rgb="FF3399FF"/>
      </left>
      <right style="double">
        <color indexed="64"/>
      </right>
      <top style="medium">
        <color rgb="FF3399FF"/>
      </top>
      <bottom style="thin">
        <color indexed="64"/>
      </bottom>
      <diagonal/>
    </border>
    <border>
      <left style="double">
        <color indexed="64"/>
      </left>
      <right style="medium">
        <color rgb="FF3399FF"/>
      </right>
      <top style="medium">
        <color rgb="FF3399FF"/>
      </top>
      <bottom style="thin">
        <color indexed="64"/>
      </bottom>
      <diagonal/>
    </border>
    <border>
      <left style="medium">
        <color rgb="FF3399FF"/>
      </left>
      <right style="thin">
        <color indexed="64"/>
      </right>
      <top style="thin">
        <color indexed="64"/>
      </top>
      <bottom style="thin">
        <color indexed="64"/>
      </bottom>
      <diagonal/>
    </border>
    <border>
      <left style="double">
        <color indexed="64"/>
      </left>
      <right style="medium">
        <color rgb="FF3399FF"/>
      </right>
      <top style="thin">
        <color indexed="64"/>
      </top>
      <bottom style="thin">
        <color indexed="64"/>
      </bottom>
      <diagonal/>
    </border>
    <border>
      <left style="medium">
        <color rgb="FF3399FF"/>
      </left>
      <right style="thin">
        <color indexed="64"/>
      </right>
      <top style="thin">
        <color indexed="64"/>
      </top>
      <bottom style="medium">
        <color rgb="FF3399FF"/>
      </bottom>
      <diagonal/>
    </border>
    <border>
      <left style="double">
        <color indexed="64"/>
      </left>
      <right style="medium">
        <color rgb="FF3399FF"/>
      </right>
      <top style="thin">
        <color indexed="64"/>
      </top>
      <bottom style="medium">
        <color rgb="FF3399FF"/>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s>
  <cellStyleXfs count="5">
    <xf numFmtId="0" fontId="0" fillId="0" borderId="0"/>
    <xf numFmtId="0" fontId="51" fillId="0" borderId="0" applyNumberFormat="0" applyFill="0" applyBorder="0" applyAlignment="0" applyProtection="0"/>
    <xf numFmtId="38" fontId="1" fillId="0" borderId="0" applyFont="0" applyFill="0" applyBorder="0" applyAlignment="0" applyProtection="0"/>
    <xf numFmtId="0" fontId="50" fillId="0" borderId="0">
      <alignment vertical="center"/>
    </xf>
    <xf numFmtId="0" fontId="52" fillId="2" borderId="0" applyNumberFormat="0" applyBorder="0" applyAlignment="0" applyProtection="0">
      <alignment vertical="center"/>
    </xf>
  </cellStyleXfs>
  <cellXfs count="927">
    <xf numFmtId="0" fontId="0" fillId="0" borderId="0" xfId="0"/>
    <xf numFmtId="0" fontId="13" fillId="3" borderId="1" xfId="0" applyFont="1" applyFill="1" applyBorder="1" applyAlignment="1" applyProtection="1">
      <alignment horizontal="left" vertical="center"/>
    </xf>
    <xf numFmtId="0" fontId="13" fillId="3" borderId="2" xfId="0" applyFont="1" applyFill="1" applyBorder="1" applyAlignment="1" applyProtection="1">
      <alignment horizontal="left" vertical="center" shrinkToFit="1"/>
    </xf>
    <xf numFmtId="0" fontId="0" fillId="0" borderId="0" xfId="0" applyAlignment="1" applyProtection="1"/>
    <xf numFmtId="0" fontId="53" fillId="0" borderId="0" xfId="0" applyFont="1" applyAlignment="1" applyProtection="1"/>
    <xf numFmtId="0" fontId="53" fillId="0" borderId="0" xfId="0" applyFont="1" applyAlignment="1" applyProtection="1">
      <alignment vertical="top"/>
    </xf>
    <xf numFmtId="0" fontId="0" fillId="3" borderId="0" xfId="0" applyFill="1" applyAlignment="1" applyProtection="1"/>
    <xf numFmtId="0" fontId="0" fillId="0" borderId="0" xfId="0" applyBorder="1" applyAlignment="1" applyProtection="1"/>
    <xf numFmtId="0" fontId="0" fillId="0" borderId="0" xfId="0" applyAlignment="1" applyProtection="1">
      <alignment horizontal="left"/>
    </xf>
    <xf numFmtId="0" fontId="0" fillId="3" borderId="0" xfId="0" applyFill="1" applyAlignment="1" applyProtection="1">
      <alignment vertical="center"/>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38" fontId="4" fillId="0" borderId="0" xfId="2" applyFont="1" applyFill="1" applyProtection="1"/>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38" fontId="4" fillId="0" borderId="3" xfId="2" applyFont="1" applyFill="1" applyBorder="1" applyAlignment="1" applyProtection="1">
      <alignment horizontal="center" vertical="center"/>
    </xf>
    <xf numFmtId="0" fontId="0" fillId="0" borderId="0" xfId="0" applyFill="1" applyAlignment="1" applyProtection="1">
      <alignment vertical="center"/>
    </xf>
    <xf numFmtId="0" fontId="6" fillId="0" borderId="0" xfId="0" applyFont="1" applyFill="1" applyAlignment="1" applyProtection="1"/>
    <xf numFmtId="0" fontId="0" fillId="0" borderId="0" xfId="0" applyFill="1" applyAlignment="1" applyProtection="1"/>
    <xf numFmtId="178" fontId="11" fillId="0" borderId="0" xfId="0" applyNumberFormat="1" applyFont="1" applyFill="1" applyBorder="1" applyAlignment="1" applyProtection="1">
      <alignment horizontal="right" indent="2"/>
    </xf>
    <xf numFmtId="0" fontId="4" fillId="0" borderId="0" xfId="0" applyFont="1" applyFill="1" applyAlignment="1" applyProtection="1">
      <alignment horizontal="right"/>
    </xf>
    <xf numFmtId="0" fontId="6" fillId="0" borderId="0" xfId="0" applyFont="1" applyFill="1" applyBorder="1" applyAlignment="1" applyProtection="1"/>
    <xf numFmtId="0" fontId="4" fillId="0" borderId="4" xfId="0" applyFont="1" applyFill="1" applyBorder="1" applyProtection="1"/>
    <xf numFmtId="0" fontId="11" fillId="0" borderId="0" xfId="0" applyFont="1" applyFill="1" applyBorder="1" applyAlignment="1" applyProtection="1">
      <alignment horizontal="center"/>
    </xf>
    <xf numFmtId="0" fontId="4" fillId="0" borderId="5" xfId="0" applyFont="1" applyFill="1" applyBorder="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6" fillId="0" borderId="0" xfId="0" applyFont="1" applyFill="1" applyProtection="1"/>
    <xf numFmtId="0" fontId="54" fillId="0" borderId="0" xfId="0" applyFont="1" applyBorder="1" applyAlignment="1" applyProtection="1">
      <alignment horizontal="left"/>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5" fillId="4" borderId="126" xfId="0" applyFont="1" applyFill="1" applyBorder="1" applyAlignment="1" applyProtection="1">
      <alignment horizontal="center" vertical="center" wrapText="1"/>
    </xf>
    <xf numFmtId="0" fontId="55" fillId="0" borderId="6" xfId="0" applyFont="1" applyBorder="1" applyAlignment="1" applyProtection="1">
      <alignment horizontal="left" vertical="center"/>
    </xf>
    <xf numFmtId="0" fontId="18" fillId="0" borderId="0" xfId="0" applyFont="1" applyFill="1" applyBorder="1" applyAlignment="1" applyProtection="1">
      <alignment horizontal="right"/>
    </xf>
    <xf numFmtId="38" fontId="4" fillId="0" borderId="0" xfId="2" applyFont="1" applyFill="1" applyBorder="1" applyAlignment="1" applyProtection="1">
      <alignment horizontal="center" vertical="center"/>
    </xf>
    <xf numFmtId="0" fontId="10" fillId="0" borderId="0" xfId="0" applyFont="1" applyAlignment="1" applyProtection="1">
      <alignment horizontal="left"/>
    </xf>
    <xf numFmtId="0" fontId="4" fillId="0" borderId="0" xfId="0" applyFont="1" applyFill="1" applyAlignment="1" applyProtection="1">
      <alignment horizontal="left" vertical="center"/>
    </xf>
    <xf numFmtId="0" fontId="56" fillId="0" borderId="127" xfId="0" applyFont="1" applyBorder="1" applyAlignment="1" applyProtection="1">
      <alignment horizontal="center" vertical="center" wrapText="1"/>
    </xf>
    <xf numFmtId="176" fontId="5" fillId="0" borderId="0" xfId="2" applyNumberFormat="1" applyFont="1" applyFill="1" applyBorder="1" applyAlignment="1" applyProtection="1">
      <alignment vertical="center"/>
    </xf>
    <xf numFmtId="0" fontId="57" fillId="0" borderId="127" xfId="0" applyFont="1" applyBorder="1" applyAlignment="1" applyProtection="1">
      <alignment horizontal="center" vertical="top" wrapText="1"/>
    </xf>
    <xf numFmtId="185" fontId="5" fillId="4" borderId="126" xfId="0" applyNumberFormat="1" applyFont="1" applyFill="1" applyBorder="1" applyAlignment="1" applyProtection="1">
      <alignment horizontal="center" vertical="center" wrapText="1"/>
    </xf>
    <xf numFmtId="14" fontId="4" fillId="0" borderId="0" xfId="0" applyNumberFormat="1" applyFont="1" applyFill="1" applyProtection="1"/>
    <xf numFmtId="56" fontId="5" fillId="0" borderId="7" xfId="0" applyNumberFormat="1" applyFont="1" applyFill="1" applyBorder="1" applyAlignment="1" applyProtection="1">
      <alignment horizontal="center" vertical="center" wrapText="1"/>
    </xf>
    <xf numFmtId="56"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7" fillId="0" borderId="128" xfId="0" applyFont="1" applyBorder="1" applyAlignment="1" applyProtection="1">
      <alignment horizontal="center" vertical="top" wrapText="1"/>
    </xf>
    <xf numFmtId="0" fontId="6" fillId="0" borderId="126" xfId="0" applyFont="1" applyBorder="1" applyAlignment="1" applyProtection="1">
      <alignment vertical="center" wrapText="1"/>
    </xf>
    <xf numFmtId="56" fontId="5" fillId="0" borderId="10" xfId="0" applyNumberFormat="1" applyFont="1" applyFill="1" applyBorder="1" applyAlignment="1" applyProtection="1">
      <alignment horizontal="center" vertical="center" wrapText="1"/>
    </xf>
    <xf numFmtId="56"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184" fontId="4" fillId="0" borderId="0" xfId="0" applyNumberFormat="1" applyFont="1" applyFill="1" applyProtection="1"/>
    <xf numFmtId="183" fontId="4" fillId="0" borderId="0" xfId="0" applyNumberFormat="1" applyFont="1" applyFill="1" applyProtection="1"/>
    <xf numFmtId="56" fontId="5" fillId="0" borderId="13" xfId="0" applyNumberFormat="1" applyFont="1" applyFill="1" applyBorder="1" applyAlignment="1" applyProtection="1">
      <alignment horizontal="center" vertical="center" wrapText="1"/>
    </xf>
    <xf numFmtId="56" fontId="5" fillId="0" borderId="2"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56" fontId="5" fillId="0" borderId="15" xfId="0" applyNumberFormat="1" applyFont="1" applyFill="1" applyBorder="1" applyAlignment="1" applyProtection="1">
      <alignment horizontal="center" vertical="center" wrapText="1"/>
    </xf>
    <xf numFmtId="56" fontId="5" fillId="0" borderId="16"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6" fillId="0" borderId="127" xfId="0" applyFont="1" applyBorder="1" applyAlignment="1" applyProtection="1">
      <alignment vertical="center" wrapText="1"/>
    </xf>
    <xf numFmtId="56" fontId="5" fillId="0" borderId="18" xfId="0" applyNumberFormat="1" applyFont="1" applyFill="1" applyBorder="1" applyAlignment="1" applyProtection="1">
      <alignment horizontal="center" vertical="center" wrapText="1"/>
    </xf>
    <xf numFmtId="0" fontId="6" fillId="0" borderId="127" xfId="0" applyFont="1" applyBorder="1" applyAlignment="1" applyProtection="1">
      <alignment horizontal="center" vertical="top"/>
    </xf>
    <xf numFmtId="185" fontId="5" fillId="4" borderId="127" xfId="0" applyNumberFormat="1" applyFont="1" applyFill="1" applyBorder="1" applyAlignment="1" applyProtection="1">
      <alignment horizontal="center" vertical="center" wrapText="1"/>
    </xf>
    <xf numFmtId="0" fontId="6" fillId="0" borderId="129" xfId="0" applyFont="1" applyBorder="1" applyAlignment="1" applyProtection="1">
      <alignment horizontal="center" vertical="top"/>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8" fontId="5" fillId="0" borderId="20" xfId="0" applyNumberFormat="1" applyFont="1" applyFill="1" applyBorder="1" applyAlignment="1" applyProtection="1">
      <alignment vertical="center"/>
    </xf>
    <xf numFmtId="177" fontId="9" fillId="0" borderId="19" xfId="2" applyNumberFormat="1" applyFont="1" applyFill="1" applyBorder="1" applyAlignment="1" applyProtection="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77" fontId="5" fillId="0" borderId="25" xfId="0" applyNumberFormat="1" applyFont="1" applyFill="1" applyBorder="1" applyAlignment="1" applyProtection="1">
      <alignment horizontal="center" vertical="center" wrapText="1"/>
    </xf>
    <xf numFmtId="177" fontId="5" fillId="0" borderId="26"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wrapText="1"/>
    </xf>
    <xf numFmtId="193" fontId="4" fillId="0" borderId="0" xfId="0" applyNumberFormat="1" applyFont="1" applyFill="1" applyAlignment="1" applyProtection="1">
      <alignment shrinkToFit="1"/>
    </xf>
    <xf numFmtId="0" fontId="4" fillId="0" borderId="0" xfId="0" applyFont="1" applyFill="1" applyAlignment="1" applyProtection="1">
      <alignment shrinkToFit="1"/>
    </xf>
    <xf numFmtId="0" fontId="6" fillId="0" borderId="6" xfId="0" applyFont="1" applyBorder="1" applyAlignment="1" applyProtection="1">
      <alignment horizontal="left" vertical="center"/>
    </xf>
    <xf numFmtId="0" fontId="21" fillId="3" borderId="0" xfId="0"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176" fontId="17" fillId="3" borderId="0" xfId="2" applyNumberFormat="1" applyFont="1" applyFill="1" applyBorder="1" applyAlignment="1" applyProtection="1">
      <alignment vertical="center"/>
    </xf>
    <xf numFmtId="0" fontId="21" fillId="3" borderId="0" xfId="0" applyFont="1" applyFill="1" applyBorder="1" applyAlignment="1" applyProtection="1">
      <alignment horizontal="left" vertical="center" wrapText="1"/>
    </xf>
    <xf numFmtId="0" fontId="58" fillId="0" borderId="0" xfId="0" applyFont="1" applyFill="1" applyBorder="1" applyAlignment="1" applyProtection="1">
      <alignment horizontal="center" vertical="center"/>
    </xf>
    <xf numFmtId="0" fontId="4" fillId="3" borderId="0" xfId="0" applyFont="1" applyFill="1" applyProtection="1"/>
    <xf numFmtId="0" fontId="11" fillId="3" borderId="0" xfId="0" applyFont="1" applyFill="1" applyAlignment="1" applyProtection="1">
      <alignment horizontal="right"/>
    </xf>
    <xf numFmtId="0" fontId="9" fillId="3" borderId="0" xfId="0" applyFont="1" applyFill="1" applyBorder="1" applyAlignment="1" applyProtection="1">
      <alignment horizontal="left" vertical="center"/>
    </xf>
    <xf numFmtId="0" fontId="6" fillId="3" borderId="0" xfId="0" applyFont="1" applyFill="1" applyAlignment="1" applyProtection="1">
      <alignment horizontal="right"/>
    </xf>
    <xf numFmtId="0" fontId="11" fillId="3" borderId="0" xfId="0" applyFont="1" applyFill="1" applyAlignment="1" applyProtection="1">
      <alignment horizontal="left" indent="1"/>
    </xf>
    <xf numFmtId="0" fontId="6" fillId="3" borderId="0" xfId="0" applyFont="1" applyFill="1" applyAlignment="1" applyProtection="1"/>
    <xf numFmtId="0" fontId="11" fillId="3" borderId="0" xfId="0" applyFont="1" applyFill="1" applyAlignment="1" applyProtection="1"/>
    <xf numFmtId="38" fontId="4" fillId="3" borderId="0" xfId="2" applyFont="1" applyFill="1" applyProtection="1"/>
    <xf numFmtId="0" fontId="5" fillId="3" borderId="0" xfId="0" applyFont="1" applyFill="1" applyBorder="1" applyAlignment="1" applyProtection="1">
      <alignment horizontal="left" vertical="center"/>
    </xf>
    <xf numFmtId="0" fontId="4" fillId="3" borderId="0" xfId="0" applyFont="1" applyFill="1" applyAlignment="1" applyProtection="1">
      <alignment horizontal="right"/>
    </xf>
    <xf numFmtId="0" fontId="11" fillId="3" borderId="0" xfId="0" applyFont="1" applyFill="1" applyBorder="1" applyAlignment="1" applyProtection="1">
      <alignment horizontal="left" indent="1"/>
    </xf>
    <xf numFmtId="0" fontId="12" fillId="3" borderId="0" xfId="0" applyFont="1" applyFill="1" applyBorder="1" applyAlignment="1" applyProtection="1"/>
    <xf numFmtId="0" fontId="4" fillId="3" borderId="0" xfId="0" applyFont="1" applyFill="1" applyAlignment="1" applyProtection="1">
      <alignment vertical="center"/>
    </xf>
    <xf numFmtId="0" fontId="6" fillId="3" borderId="27" xfId="0" applyFont="1" applyFill="1" applyBorder="1" applyAlignment="1" applyProtection="1">
      <alignment horizontal="center" vertical="distributed"/>
    </xf>
    <xf numFmtId="0" fontId="18" fillId="3" borderId="27" xfId="0" applyFont="1" applyFill="1" applyBorder="1" applyAlignment="1" applyProtection="1">
      <alignment horizontal="right"/>
    </xf>
    <xf numFmtId="0" fontId="4" fillId="3" borderId="2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0" xfId="0" applyFont="1" applyFill="1" applyAlignment="1">
      <alignment horizontal="center"/>
    </xf>
    <xf numFmtId="0" fontId="4" fillId="3" borderId="0" xfId="0" applyFont="1" applyFill="1"/>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9" fillId="3" borderId="0" xfId="0" applyFont="1" applyFill="1" applyAlignment="1">
      <alignment horizontal="left" vertical="center"/>
    </xf>
    <xf numFmtId="0" fontId="5" fillId="3" borderId="0" xfId="0" applyFont="1" applyFill="1" applyAlignment="1">
      <alignment horizontal="right"/>
    </xf>
    <xf numFmtId="0" fontId="8" fillId="3" borderId="0" xfId="0" applyFont="1" applyFill="1" applyAlignment="1">
      <alignment horizontal="centerContinuous" vertical="center"/>
    </xf>
    <xf numFmtId="0" fontId="0" fillId="3" borderId="0" xfId="0" applyFont="1" applyFill="1" applyAlignment="1">
      <alignment horizontal="centerContinuous"/>
    </xf>
    <xf numFmtId="0" fontId="4" fillId="3" borderId="0" xfId="0" applyFont="1" applyFill="1" applyAlignment="1">
      <alignment horizontal="center" vertical="center"/>
    </xf>
    <xf numFmtId="0" fontId="10" fillId="3" borderId="0" xfId="0" applyFont="1" applyFill="1" applyBorder="1" applyAlignment="1">
      <alignment horizontal="distributed"/>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NumberFormat="1"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0" xfId="0" applyFill="1" applyBorder="1" applyAlignment="1" applyProtection="1">
      <alignment vertical="center"/>
    </xf>
    <xf numFmtId="0" fontId="0" fillId="3" borderId="46" xfId="0" applyFill="1" applyBorder="1" applyAlignment="1" applyProtection="1">
      <alignment vertical="center"/>
    </xf>
    <xf numFmtId="0" fontId="0" fillId="3" borderId="0" xfId="0" applyFill="1" applyBorder="1" applyAlignment="1" applyProtection="1">
      <alignment horizontal="right" vertical="center"/>
    </xf>
    <xf numFmtId="0" fontId="0" fillId="3" borderId="15"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47" xfId="0" applyFill="1" applyBorder="1" applyAlignment="1" applyProtection="1">
      <alignment horizontal="left" vertical="center"/>
    </xf>
    <xf numFmtId="0" fontId="0" fillId="3" borderId="46" xfId="0" applyFill="1" applyBorder="1" applyAlignment="1" applyProtection="1">
      <alignment horizontal="right" vertical="center"/>
    </xf>
    <xf numFmtId="0" fontId="4" fillId="3" borderId="0" xfId="0" applyFont="1" applyFill="1" applyBorder="1" applyAlignment="1" applyProtection="1">
      <alignment horizontal="center"/>
    </xf>
    <xf numFmtId="0" fontId="4" fillId="3" borderId="0" xfId="0" applyFont="1" applyFill="1" applyBorder="1" applyAlignment="1" applyProtection="1"/>
    <xf numFmtId="38" fontId="4" fillId="3" borderId="0" xfId="2" applyFont="1" applyFill="1" applyBorder="1" applyAlignment="1" applyProtection="1"/>
    <xf numFmtId="0" fontId="3" fillId="3" borderId="0" xfId="0" applyFont="1" applyFill="1" applyBorder="1" applyAlignment="1" applyProtection="1">
      <alignment horizontal="center"/>
    </xf>
    <xf numFmtId="0" fontId="1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9" fillId="3" borderId="0" xfId="0" applyFont="1" applyFill="1" applyBorder="1" applyAlignment="1" applyProtection="1">
      <alignment horizontal="left"/>
    </xf>
    <xf numFmtId="0" fontId="56" fillId="3" borderId="0" xfId="0" applyFont="1" applyFill="1" applyBorder="1" applyAlignment="1" applyProtection="1">
      <alignment horizontal="center"/>
    </xf>
    <xf numFmtId="0" fontId="4"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3" fillId="3" borderId="0" xfId="0" applyFont="1" applyFill="1" applyBorder="1" applyAlignment="1" applyProtection="1"/>
    <xf numFmtId="0" fontId="0" fillId="3" borderId="0" xfId="0" applyFill="1" applyBorder="1" applyAlignment="1" applyProtection="1">
      <alignment horizontal="right"/>
    </xf>
    <xf numFmtId="178" fontId="11" fillId="3" borderId="0" xfId="0" applyNumberFormat="1" applyFont="1" applyFill="1" applyBorder="1" applyAlignment="1" applyProtection="1">
      <alignment horizontal="left"/>
    </xf>
    <xf numFmtId="0" fontId="4" fillId="3" borderId="48"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96" fontId="18" fillId="3" borderId="0" xfId="0" applyNumberFormat="1" applyFont="1" applyFill="1" applyAlignment="1" applyProtection="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4" fillId="0" borderId="0" xfId="0" applyFont="1" applyFill="1" applyProtection="1">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Fill="1" applyAlignment="1" applyProtection="1">
      <alignment horizontal="right"/>
      <protection hidden="1"/>
    </xf>
    <xf numFmtId="0" fontId="6" fillId="0" borderId="0" xfId="0" applyFont="1" applyFill="1" applyAlignment="1" applyProtection="1">
      <alignment horizontal="right"/>
      <protection hidden="1"/>
    </xf>
    <xf numFmtId="0" fontId="13" fillId="3" borderId="0" xfId="0" applyFont="1" applyFill="1" applyBorder="1" applyAlignment="1" applyProtection="1">
      <alignment horizontal="left" vertical="center" shrinkToFit="1"/>
    </xf>
    <xf numFmtId="0" fontId="21" fillId="3" borderId="0" xfId="0" applyFont="1" applyFill="1" applyBorder="1" applyAlignment="1" applyProtection="1">
      <alignment vertical="center" wrapText="1"/>
    </xf>
    <xf numFmtId="0" fontId="60" fillId="0" borderId="128" xfId="0" applyFont="1" applyBorder="1" applyAlignment="1" applyProtection="1">
      <alignment horizontal="center" vertical="top"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ont="1" applyFill="1" applyAlignment="1" applyProtection="1">
      <alignment vertical="center"/>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4" fillId="3" borderId="0" xfId="0" applyFont="1" applyFill="1" applyBorder="1" applyAlignment="1" applyProtection="1"/>
    <xf numFmtId="0" fontId="14" fillId="3" borderId="0" xfId="0" applyFont="1" applyFill="1" applyBorder="1" applyAlignment="1" applyProtection="1">
      <alignment horizontal="left"/>
    </xf>
    <xf numFmtId="0" fontId="14" fillId="3" borderId="0" xfId="0" applyFont="1" applyFill="1" applyBorder="1" applyAlignment="1" applyProtection="1">
      <alignment horizontal="center"/>
    </xf>
    <xf numFmtId="0" fontId="14" fillId="3" borderId="0" xfId="0" applyFont="1" applyFill="1" applyBorder="1" applyAlignment="1" applyProtection="1">
      <alignment horizontal="right" vertical="center"/>
    </xf>
    <xf numFmtId="0" fontId="14" fillId="3" borderId="0" xfId="0" applyFont="1" applyFill="1" applyBorder="1" applyAlignment="1" applyProtection="1">
      <alignment horizontal="left" vertical="center"/>
    </xf>
    <xf numFmtId="178" fontId="23" fillId="3" borderId="0" xfId="0" applyNumberFormat="1" applyFont="1" applyFill="1" applyBorder="1" applyAlignment="1" applyProtection="1">
      <alignment horizontal="right"/>
    </xf>
    <xf numFmtId="178" fontId="23" fillId="0" borderId="0" xfId="0" applyNumberFormat="1" applyFont="1" applyFill="1" applyBorder="1" applyAlignment="1" applyProtection="1">
      <alignment horizontal="left"/>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justify"/>
    </xf>
    <xf numFmtId="0" fontId="13"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3" fillId="3" borderId="0" xfId="0" applyFont="1" applyFill="1" applyBorder="1" applyAlignment="1" applyProtection="1">
      <alignment horizontal="centerContinuous"/>
    </xf>
    <xf numFmtId="0" fontId="14" fillId="3" borderId="0" xfId="0" applyFont="1" applyFill="1" applyBorder="1" applyAlignment="1" applyProtection="1">
      <alignment horizontal="justify"/>
    </xf>
    <xf numFmtId="0" fontId="16" fillId="3" borderId="0" xfId="0" applyFont="1" applyFill="1" applyBorder="1" applyAlignment="1" applyProtection="1">
      <alignment horizontal="justify"/>
    </xf>
    <xf numFmtId="0" fontId="18" fillId="3" borderId="0" xfId="0" applyFont="1" applyFill="1" applyBorder="1" applyAlignment="1" applyProtection="1">
      <alignment horizontal="right"/>
    </xf>
    <xf numFmtId="0" fontId="16" fillId="3" borderId="0" xfId="0" applyFont="1" applyFill="1" applyBorder="1" applyAlignment="1" applyProtection="1">
      <alignment horizontal="left"/>
    </xf>
    <xf numFmtId="0" fontId="13" fillId="3" borderId="0" xfId="0" applyFont="1" applyFill="1" applyBorder="1" applyAlignment="1" applyProtection="1">
      <alignment horizontal="right"/>
    </xf>
    <xf numFmtId="0" fontId="13" fillId="3" borderId="0" xfId="0" applyFont="1" applyFill="1" applyBorder="1" applyAlignment="1" applyProtection="1">
      <alignment horizontal="centerContinuous" vertical="top"/>
    </xf>
    <xf numFmtId="0" fontId="7" fillId="3" borderId="0" xfId="0" applyFont="1" applyFill="1" applyBorder="1" applyAlignment="1" applyProtection="1">
      <alignment horizontal="center" vertical="center"/>
    </xf>
    <xf numFmtId="0" fontId="12" fillId="0" borderId="0" xfId="0" applyFont="1" applyFill="1" applyAlignment="1" applyProtection="1">
      <alignment vertical="top"/>
    </xf>
    <xf numFmtId="0" fontId="30" fillId="0" borderId="0" xfId="0" applyFont="1" applyFill="1" applyBorder="1" applyAlignment="1" applyProtection="1">
      <alignment horizontal="center" vertical="center"/>
    </xf>
    <xf numFmtId="0" fontId="0" fillId="0" borderId="0" xfId="0" applyFill="1" applyBorder="1" applyAlignment="1" applyProtection="1"/>
    <xf numFmtId="177" fontId="9" fillId="3" borderId="0" xfId="2" applyNumberFormat="1" applyFont="1" applyFill="1" applyBorder="1" applyAlignment="1" applyProtection="1">
      <alignment vertical="center" shrinkToFit="1"/>
    </xf>
    <xf numFmtId="0" fontId="0" fillId="0" borderId="46" xfId="0" applyFill="1" applyBorder="1" applyAlignment="1" applyProtection="1"/>
    <xf numFmtId="0" fontId="0" fillId="0" borderId="49" xfId="0" applyFont="1" applyFill="1" applyBorder="1" applyAlignment="1" applyProtection="1">
      <alignment horizontal="center" vertical="center"/>
    </xf>
    <xf numFmtId="0" fontId="30" fillId="0" borderId="38" xfId="0" applyFont="1" applyFill="1" applyBorder="1" applyAlignment="1" applyProtection="1">
      <alignment horizontal="center" vertical="center" shrinkToFit="1"/>
    </xf>
    <xf numFmtId="0" fontId="30" fillId="0" borderId="39" xfId="0" applyFont="1" applyFill="1" applyBorder="1" applyAlignment="1" applyProtection="1">
      <alignment horizontal="center" vertical="center" shrinkToFit="1"/>
    </xf>
    <xf numFmtId="0" fontId="30" fillId="0" borderId="6"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30" fillId="0" borderId="38" xfId="0" applyFont="1" applyFill="1" applyBorder="1" applyAlignment="1" applyProtection="1">
      <alignment vertical="center" shrinkToFit="1"/>
    </xf>
    <xf numFmtId="0" fontId="30" fillId="0" borderId="132" xfId="0" applyFont="1" applyFill="1" applyBorder="1" applyAlignment="1" applyProtection="1"/>
    <xf numFmtId="0" fontId="30" fillId="0" borderId="0" xfId="0" applyFont="1" applyFill="1" applyAlignment="1" applyProtection="1"/>
    <xf numFmtId="0" fontId="0" fillId="0" borderId="6" xfId="0" applyNumberFormat="1" applyFill="1" applyBorder="1" applyAlignment="1" applyProtection="1"/>
    <xf numFmtId="0" fontId="61" fillId="0" borderId="0" xfId="0" applyFont="1" applyFill="1" applyAlignment="1" applyProtection="1">
      <alignment horizontal="center" vertical="center"/>
    </xf>
    <xf numFmtId="0" fontId="62" fillId="0" borderId="0" xfId="0" applyFont="1" applyFill="1" applyAlignment="1" applyProtection="1">
      <alignment horizontal="center" vertical="center"/>
    </xf>
    <xf numFmtId="0" fontId="51" fillId="0" borderId="0" xfId="1" applyFont="1" applyFill="1" applyAlignment="1" applyProtection="1">
      <alignment vertical="center"/>
      <protection locked="0" hidden="1"/>
    </xf>
    <xf numFmtId="0" fontId="63" fillId="3" borderId="0" xfId="0" applyFont="1" applyFill="1" applyBorder="1" applyAlignment="1" applyProtection="1">
      <alignment horizontal="left"/>
    </xf>
    <xf numFmtId="0" fontId="64" fillId="3" borderId="0" xfId="0" applyFont="1" applyFill="1" applyBorder="1" applyAlignment="1" applyProtection="1">
      <alignment horizontal="center"/>
    </xf>
    <xf numFmtId="0" fontId="0" fillId="3" borderId="0" xfId="0" applyFont="1" applyFill="1" applyBorder="1" applyAlignment="1" applyProtection="1">
      <alignment horizontal="right"/>
    </xf>
    <xf numFmtId="0" fontId="0" fillId="3" borderId="50" xfId="0" applyFont="1" applyFill="1" applyBorder="1" applyAlignment="1" applyProtection="1">
      <alignment vertical="center"/>
    </xf>
    <xf numFmtId="0" fontId="0" fillId="3" borderId="51" xfId="0" applyFont="1" applyFill="1" applyBorder="1" applyAlignment="1" applyProtection="1">
      <alignment vertical="center"/>
    </xf>
    <xf numFmtId="0" fontId="0" fillId="3" borderId="52" xfId="0" applyFont="1" applyFill="1" applyBorder="1" applyAlignment="1" applyProtection="1">
      <alignment vertical="center"/>
    </xf>
    <xf numFmtId="0" fontId="0" fillId="3" borderId="51" xfId="0" applyFont="1" applyFill="1" applyBorder="1" applyAlignment="1" applyProtection="1">
      <alignment horizontal="right"/>
    </xf>
    <xf numFmtId="0" fontId="0" fillId="3" borderId="53" xfId="0" applyFont="1" applyFill="1" applyBorder="1" applyAlignment="1" applyProtection="1">
      <alignment vertical="center"/>
    </xf>
    <xf numFmtId="0" fontId="0" fillId="3" borderId="0" xfId="0" applyFont="1" applyFill="1" applyBorder="1" applyAlignment="1" applyProtection="1">
      <alignment horizontal="center" vertical="center" wrapText="1" readingOrder="1"/>
    </xf>
    <xf numFmtId="0" fontId="0" fillId="3" borderId="46" xfId="0" applyFont="1" applyFill="1" applyBorder="1" applyAlignment="1" applyProtection="1">
      <alignment vertical="center"/>
    </xf>
    <xf numFmtId="0" fontId="0" fillId="3" borderId="42" xfId="0" applyFont="1" applyFill="1" applyBorder="1" applyAlignment="1" applyProtection="1">
      <alignment vertical="center"/>
    </xf>
    <xf numFmtId="0" fontId="0" fillId="3" borderId="54" xfId="0" applyFont="1" applyFill="1" applyBorder="1" applyAlignment="1" applyProtection="1">
      <alignment horizontal="center" vertical="center" wrapText="1" readingOrder="1"/>
    </xf>
    <xf numFmtId="0" fontId="0" fillId="3" borderId="42" xfId="0" applyFont="1" applyFill="1" applyBorder="1" applyAlignment="1" applyProtection="1">
      <alignment horizontal="center" vertical="center" wrapText="1" readingOrder="1"/>
    </xf>
    <xf numFmtId="0" fontId="0" fillId="3" borderId="46" xfId="0" applyFont="1" applyFill="1" applyBorder="1" applyAlignment="1" applyProtection="1">
      <alignment horizontal="right" vertical="center"/>
    </xf>
    <xf numFmtId="0" fontId="0" fillId="3" borderId="0" xfId="0" applyFont="1" applyFill="1" applyAlignment="1" applyProtection="1"/>
    <xf numFmtId="0" fontId="0" fillId="3" borderId="0" xfId="0" applyFont="1" applyFill="1" applyBorder="1" applyAlignment="1" applyProtection="1">
      <alignment vertical="center"/>
    </xf>
    <xf numFmtId="0" fontId="0" fillId="3" borderId="0" xfId="0" applyFont="1" applyFill="1" applyBorder="1" applyAlignment="1" applyProtection="1">
      <alignment horizontal="right" vertical="center"/>
    </xf>
    <xf numFmtId="0" fontId="0" fillId="3" borderId="46" xfId="0" applyFont="1" applyFill="1" applyBorder="1" applyAlignment="1" applyProtection="1">
      <alignment horizontal="right"/>
    </xf>
    <xf numFmtId="0" fontId="65" fillId="0" borderId="0" xfId="0" applyFont="1" applyFill="1" applyBorder="1" applyAlignment="1" applyProtection="1"/>
    <xf numFmtId="0" fontId="66" fillId="0" borderId="0" xfId="0" applyFont="1" applyFill="1" applyBorder="1" applyAlignment="1" applyProtection="1"/>
    <xf numFmtId="0" fontId="29" fillId="0" borderId="0" xfId="0" applyFont="1" applyFill="1" applyBorder="1" applyAlignment="1" applyProtection="1"/>
    <xf numFmtId="0" fontId="67" fillId="0" borderId="0" xfId="0" applyFont="1" applyFill="1" applyBorder="1" applyAlignment="1" applyProtection="1">
      <alignment horizontal="right" vertical="center"/>
    </xf>
    <xf numFmtId="0" fontId="4" fillId="0" borderId="0" xfId="0" applyFont="1" applyFill="1"/>
    <xf numFmtId="0" fontId="0" fillId="0" borderId="0" xfId="0" applyFill="1" applyAlignment="1" applyProtection="1">
      <alignment vertical="center"/>
      <protection hidden="1"/>
    </xf>
    <xf numFmtId="0" fontId="51" fillId="0" borderId="0" xfId="1" applyFill="1" applyProtection="1">
      <protection hidden="1"/>
    </xf>
    <xf numFmtId="0" fontId="0" fillId="0" borderId="0" xfId="0" applyFill="1" applyProtection="1">
      <protection hidden="1"/>
    </xf>
    <xf numFmtId="0" fontId="68" fillId="0" borderId="0" xfId="0" applyFont="1" applyFill="1" applyAlignment="1" applyProtection="1"/>
    <xf numFmtId="0" fontId="0" fillId="0" borderId="0" xfId="0" applyFill="1" applyBorder="1" applyAlignment="1" applyProtection="1">
      <alignment vertical="center"/>
    </xf>
    <xf numFmtId="0" fontId="0" fillId="0" borderId="0" xfId="0" applyFill="1" applyBorder="1" applyAlignment="1" applyProtection="1">
      <alignment vertical="center"/>
      <protection hidden="1"/>
    </xf>
    <xf numFmtId="0" fontId="51" fillId="0" borderId="0" xfId="1" applyFill="1" applyAlignment="1" applyProtection="1">
      <alignment vertical="center"/>
      <protection hidden="1"/>
    </xf>
    <xf numFmtId="3" fontId="69" fillId="0" borderId="0" xfId="0" applyNumberFormat="1" applyFont="1" applyFill="1" applyBorder="1" applyAlignment="1" applyProtection="1">
      <alignment vertical="center"/>
    </xf>
    <xf numFmtId="178" fontId="0" fillId="0" borderId="0" xfId="0" applyNumberFormat="1" applyFill="1" applyAlignment="1" applyProtection="1">
      <alignment horizontal="left" vertical="center"/>
    </xf>
    <xf numFmtId="0" fontId="0" fillId="0" borderId="0" xfId="0" applyFill="1" applyAlignment="1" applyProtection="1">
      <alignment horizontal="left" vertical="center"/>
    </xf>
    <xf numFmtId="0" fontId="68" fillId="0" borderId="0" xfId="0" applyFont="1" applyFill="1" applyAlignment="1" applyProtection="1">
      <alignment horizontal="left"/>
    </xf>
    <xf numFmtId="178" fontId="0" fillId="0" borderId="0" xfId="0" applyNumberFormat="1" applyFill="1" applyAlignment="1" applyProtection="1">
      <alignment horizontal="left"/>
    </xf>
    <xf numFmtId="0" fontId="68" fillId="0" borderId="0" xfId="0" applyNumberFormat="1" applyFont="1" applyFill="1" applyAlignment="1" applyProtection="1">
      <alignment horizontal="left"/>
    </xf>
    <xf numFmtId="178" fontId="0" fillId="0" borderId="0" xfId="0" applyNumberFormat="1" applyFill="1" applyAlignment="1" applyProtection="1">
      <alignment vertical="center"/>
    </xf>
    <xf numFmtId="0" fontId="62" fillId="0" borderId="0" xfId="0" applyFont="1" applyFill="1" applyAlignment="1" applyProtection="1">
      <alignment vertical="center"/>
    </xf>
    <xf numFmtId="178" fontId="68" fillId="0" borderId="0" xfId="0" applyNumberFormat="1" applyFont="1" applyFill="1" applyAlignment="1" applyProtection="1">
      <alignment vertical="center"/>
    </xf>
    <xf numFmtId="188" fontId="68" fillId="0" borderId="0" xfId="0" applyNumberFormat="1" applyFont="1" applyFill="1" applyAlignment="1" applyProtection="1">
      <alignment vertical="center"/>
    </xf>
    <xf numFmtId="178" fontId="68" fillId="0" borderId="0" xfId="0" quotePrefix="1" applyNumberFormat="1" applyFont="1" applyFill="1" applyAlignment="1" applyProtection="1">
      <alignment horizontal="left" vertical="center"/>
    </xf>
    <xf numFmtId="178" fontId="68" fillId="0" borderId="0" xfId="0" applyNumberFormat="1" applyFont="1" applyFill="1" applyAlignment="1" applyProtection="1">
      <alignment horizontal="left" vertical="center"/>
    </xf>
    <xf numFmtId="0" fontId="70" fillId="0" borderId="0" xfId="0" applyFont="1" applyFill="1" applyAlignment="1" applyProtection="1">
      <alignment horizontal="right" vertical="center"/>
    </xf>
    <xf numFmtId="14" fontId="71" fillId="0" borderId="0" xfId="0" quotePrefix="1" applyNumberFormat="1" applyFont="1" applyFill="1" applyAlignment="1" applyProtection="1">
      <alignment vertical="center"/>
    </xf>
    <xf numFmtId="0" fontId="0" fillId="0" borderId="0" xfId="0" applyNumberFormat="1" applyFill="1" applyAlignment="1" applyProtection="1">
      <alignment vertical="center"/>
    </xf>
    <xf numFmtId="0" fontId="4" fillId="0" borderId="0" xfId="0" applyFont="1" applyFill="1" applyAlignment="1" applyProtection="1">
      <alignment horizontal="right" vertical="center"/>
    </xf>
    <xf numFmtId="0" fontId="0" fillId="0" borderId="0" xfId="0" applyFill="1" applyBorder="1" applyAlignment="1" applyProtection="1">
      <alignment horizontal="left" vertical="center"/>
    </xf>
    <xf numFmtId="178" fontId="60" fillId="0" borderId="0" xfId="0" quotePrefix="1" applyNumberFormat="1" applyFont="1" applyFill="1" applyBorder="1" applyAlignment="1">
      <alignment horizontal="left" vertical="center" readingOrder="1"/>
    </xf>
    <xf numFmtId="191" fontId="60" fillId="0" borderId="0" xfId="0" applyNumberFormat="1" applyFont="1" applyFill="1" applyBorder="1" applyAlignment="1">
      <alignment horizontal="left" vertical="center" wrapText="1" readingOrder="1"/>
    </xf>
    <xf numFmtId="178" fontId="0" fillId="0" borderId="0" xfId="0" quotePrefix="1" applyNumberFormat="1" applyFill="1" applyAlignment="1" applyProtection="1">
      <alignment horizontal="left" vertical="center"/>
      <protection hidden="1"/>
    </xf>
    <xf numFmtId="178" fontId="0" fillId="0" borderId="0" xfId="0" applyNumberFormat="1" applyFill="1" applyBorder="1" applyAlignment="1" applyProtection="1">
      <alignment horizontal="left" vertical="center"/>
    </xf>
    <xf numFmtId="178" fontId="0" fillId="0" borderId="0" xfId="0" applyNumberFormat="1" applyFont="1" applyFill="1" applyAlignment="1" applyProtection="1">
      <alignment horizontal="left" vertical="center"/>
    </xf>
    <xf numFmtId="0" fontId="0" fillId="0" borderId="0" xfId="0" applyFont="1" applyFill="1" applyAlignment="1" applyProtection="1">
      <alignment horizontal="right" vertical="center"/>
    </xf>
    <xf numFmtId="0" fontId="0" fillId="0" borderId="0" xfId="0" applyFont="1" applyFill="1" applyAlignment="1" applyProtection="1">
      <alignment vertical="center"/>
    </xf>
    <xf numFmtId="0" fontId="0" fillId="0" borderId="0" xfId="0" applyFill="1" applyAlignment="1" applyProtection="1">
      <alignment horizontal="right" vertical="center"/>
    </xf>
    <xf numFmtId="14" fontId="0" fillId="0" borderId="0" xfId="0" applyNumberFormat="1" applyFill="1" applyAlignment="1" applyProtection="1">
      <alignment vertical="center"/>
    </xf>
    <xf numFmtId="178" fontId="72" fillId="0" borderId="0" xfId="0" applyNumberFormat="1" applyFont="1" applyFill="1" applyAlignment="1" applyProtection="1">
      <alignment horizontal="left" vertical="center"/>
    </xf>
    <xf numFmtId="0" fontId="72" fillId="0" borderId="0" xfId="0" applyFont="1" applyFill="1" applyAlignment="1" applyProtection="1">
      <alignment horizontal="left" vertical="center"/>
    </xf>
    <xf numFmtId="0" fontId="68" fillId="0" borderId="38" xfId="0" applyFont="1" applyFill="1" applyBorder="1" applyAlignment="1" applyProtection="1">
      <alignment horizontal="left"/>
    </xf>
    <xf numFmtId="178" fontId="0" fillId="0" borderId="40" xfId="0" applyNumberFormat="1" applyFill="1" applyBorder="1" applyAlignment="1" applyProtection="1">
      <alignment horizontal="left"/>
    </xf>
    <xf numFmtId="0" fontId="68" fillId="0" borderId="40" xfId="0" applyNumberFormat="1" applyFont="1" applyFill="1" applyBorder="1" applyAlignment="1" applyProtection="1">
      <alignment horizontal="left"/>
    </xf>
    <xf numFmtId="0" fontId="68" fillId="0" borderId="39" xfId="0" applyFont="1" applyFill="1" applyBorder="1" applyAlignment="1" applyProtection="1">
      <alignment horizontal="left"/>
    </xf>
    <xf numFmtId="178" fontId="69" fillId="0" borderId="0" xfId="0" applyNumberFormat="1" applyFont="1" applyFill="1" applyBorder="1" applyAlignment="1" applyProtection="1">
      <alignment horizontal="left" vertical="center"/>
    </xf>
    <xf numFmtId="3" fontId="69" fillId="0" borderId="0" xfId="0" applyNumberFormat="1" applyFont="1" applyFill="1" applyBorder="1" applyAlignment="1" applyProtection="1">
      <alignment horizontal="left" vertical="center"/>
    </xf>
    <xf numFmtId="0" fontId="73" fillId="0" borderId="0" xfId="0" applyNumberFormat="1" applyFont="1" applyFill="1" applyAlignment="1">
      <alignment vertical="center"/>
    </xf>
    <xf numFmtId="0" fontId="0" fillId="0" borderId="0" xfId="0" quotePrefix="1" applyFill="1" applyAlignment="1" applyProtection="1">
      <alignment vertical="center"/>
      <protection hidden="1"/>
    </xf>
    <xf numFmtId="0" fontId="0" fillId="0" borderId="0" xfId="0" applyFill="1" applyAlignment="1" applyProtection="1">
      <alignment vertical="center" wrapText="1"/>
    </xf>
    <xf numFmtId="0" fontId="53" fillId="0" borderId="0" xfId="0" applyFont="1" applyFill="1" applyAlignment="1" applyProtection="1"/>
    <xf numFmtId="0" fontId="53" fillId="0" borderId="0" xfId="0" applyFont="1" applyFill="1" applyBorder="1" applyAlignment="1" applyProtection="1"/>
    <xf numFmtId="0" fontId="4" fillId="0" borderId="0" xfId="0" applyFont="1" applyFill="1" applyBorder="1" applyProtection="1"/>
    <xf numFmtId="0" fontId="0" fillId="0" borderId="0" xfId="0" applyFill="1" applyBorder="1" applyAlignment="1" applyProtection="1">
      <alignment horizontal="center" vertical="center"/>
    </xf>
    <xf numFmtId="0" fontId="57" fillId="0" borderId="0" xfId="0" applyFont="1" applyFill="1" applyBorder="1" applyAlignment="1" applyProtection="1">
      <alignment horizontal="center" vertical="top" wrapText="1"/>
    </xf>
    <xf numFmtId="185" fontId="5" fillId="0" borderId="133" xfId="0" applyNumberFormat="1" applyFont="1" applyFill="1" applyBorder="1" applyAlignment="1" applyProtection="1">
      <alignment horizontal="center" vertical="center" wrapText="1"/>
    </xf>
    <xf numFmtId="0" fontId="6" fillId="0" borderId="133" xfId="0" applyFont="1" applyFill="1" applyBorder="1" applyAlignment="1" applyProtection="1">
      <alignment vertical="center" wrapText="1"/>
    </xf>
    <xf numFmtId="185" fontId="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xf>
    <xf numFmtId="0" fontId="60" fillId="0" borderId="0" xfId="0" applyFont="1" applyFill="1" applyBorder="1" applyAlignment="1" applyProtection="1">
      <alignment horizontal="center" vertical="top"/>
    </xf>
    <xf numFmtId="185" fontId="74" fillId="0" borderId="0" xfId="0" applyNumberFormat="1" applyFont="1" applyFill="1" applyBorder="1" applyAlignment="1" applyProtection="1">
      <alignment horizontal="center" vertical="center" wrapText="1"/>
    </xf>
    <xf numFmtId="0" fontId="60" fillId="0" borderId="0" xfId="0" applyFont="1" applyFill="1" applyBorder="1" applyAlignment="1" applyProtection="1">
      <alignment vertical="center" wrapText="1"/>
    </xf>
    <xf numFmtId="0" fontId="60" fillId="0" borderId="0" xfId="0" applyFont="1" applyFill="1" applyBorder="1" applyAlignment="1" applyProtection="1">
      <alignment horizontal="center" vertical="top" wrapText="1"/>
    </xf>
    <xf numFmtId="0" fontId="75" fillId="0" borderId="0" xfId="0" applyFont="1" applyFill="1" applyBorder="1" applyAlignment="1" applyProtection="1">
      <alignment horizontal="center" vertical="center" wrapText="1"/>
    </xf>
    <xf numFmtId="0" fontId="76" fillId="0" borderId="0" xfId="0" applyFont="1" applyFill="1" applyBorder="1" applyAlignment="1" applyProtection="1">
      <alignment horizontal="center" vertical="center" wrapText="1"/>
    </xf>
    <xf numFmtId="0" fontId="60" fillId="0" borderId="0" xfId="0" applyFont="1" applyFill="1" applyBorder="1" applyAlignment="1" applyProtection="1">
      <alignment vertical="center"/>
    </xf>
    <xf numFmtId="0" fontId="4" fillId="0" borderId="0" xfId="0" applyFont="1" applyFill="1" applyAlignment="1">
      <alignment horizontal="center"/>
    </xf>
    <xf numFmtId="38" fontId="5" fillId="0" borderId="0" xfId="2" applyFont="1" applyFill="1"/>
    <xf numFmtId="38" fontId="7" fillId="0" borderId="0" xfId="2" applyFont="1" applyFill="1"/>
    <xf numFmtId="0" fontId="51" fillId="0" borderId="0" xfId="1" applyFill="1" applyProtection="1">
      <protection locked="0" hidden="1"/>
    </xf>
    <xf numFmtId="38" fontId="4" fillId="0" borderId="0" xfId="2" applyFont="1" applyFill="1" applyBorder="1" applyProtection="1"/>
    <xf numFmtId="178" fontId="29" fillId="0" borderId="6" xfId="0" applyNumberFormat="1" applyFont="1" applyFill="1" applyBorder="1" applyAlignment="1" applyProtection="1">
      <alignment horizontal="center" vertical="center" shrinkToFit="1"/>
    </xf>
    <xf numFmtId="0" fontId="29" fillId="0" borderId="39" xfId="0" applyFont="1" applyFill="1" applyBorder="1" applyAlignment="1" applyProtection="1">
      <alignment horizontal="center" vertical="center" shrinkToFit="1"/>
    </xf>
    <xf numFmtId="0" fontId="29" fillId="0" borderId="38" xfId="0" applyNumberFormat="1" applyFont="1" applyFill="1" applyBorder="1" applyAlignment="1" applyProtection="1">
      <alignment horizontal="center" vertical="center" shrinkToFit="1"/>
    </xf>
    <xf numFmtId="58" fontId="33" fillId="0" borderId="6" xfId="0" applyNumberFormat="1" applyFont="1" applyFill="1" applyBorder="1" applyAlignment="1" applyProtection="1">
      <alignment horizontal="left" vertical="center" shrinkToFit="1"/>
    </xf>
    <xf numFmtId="190" fontId="5" fillId="0" borderId="55" xfId="0" applyNumberFormat="1" applyFont="1" applyFill="1" applyBorder="1" applyAlignment="1" applyProtection="1">
      <alignment horizontal="center" vertical="center" shrinkToFit="1"/>
      <protection locked="0"/>
    </xf>
    <xf numFmtId="188" fontId="5" fillId="0" borderId="54" xfId="0" applyNumberFormat="1" applyFont="1" applyFill="1" applyBorder="1" applyAlignment="1" applyProtection="1">
      <alignment vertical="center"/>
      <protection locked="0"/>
    </xf>
    <xf numFmtId="177" fontId="5" fillId="0" borderId="23" xfId="2" applyNumberFormat="1" applyFont="1" applyFill="1" applyBorder="1" applyAlignment="1" applyProtection="1">
      <alignment vertical="center"/>
      <protection locked="0"/>
    </xf>
    <xf numFmtId="188" fontId="5" fillId="0" borderId="6" xfId="0" applyNumberFormat="1" applyFont="1" applyFill="1" applyBorder="1" applyAlignment="1" applyProtection="1">
      <alignment vertical="center"/>
      <protection locked="0"/>
    </xf>
    <xf numFmtId="0" fontId="4" fillId="0" borderId="6" xfId="0" applyNumberFormat="1" applyFont="1" applyFill="1" applyBorder="1" applyAlignment="1" applyProtection="1">
      <alignment vertical="center" wrapText="1"/>
      <protection locked="0"/>
    </xf>
    <xf numFmtId="0" fontId="4" fillId="0" borderId="42" xfId="0" applyNumberFormat="1" applyFont="1" applyFill="1" applyBorder="1" applyAlignment="1" applyProtection="1">
      <alignment vertical="center"/>
      <protection locked="0"/>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3" fillId="3" borderId="0" xfId="0" applyFont="1" applyFill="1" applyAlignment="1">
      <alignment horizontal="justify"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Border="1" applyAlignment="1">
      <alignment vertical="top"/>
    </xf>
    <xf numFmtId="0" fontId="13" fillId="3" borderId="0" xfId="0" applyFont="1" applyFill="1" applyBorder="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14" fillId="3" borderId="0" xfId="0" applyFont="1" applyFill="1" applyAlignment="1">
      <alignment horizontal="justify" vertical="top"/>
    </xf>
    <xf numFmtId="0" fontId="40" fillId="0" borderId="0" xfId="0" applyFont="1" applyFill="1" applyAlignment="1">
      <alignment horizontal="justify" vertical="top"/>
    </xf>
    <xf numFmtId="0" fontId="0" fillId="0" borderId="0" xfId="0" applyFill="1" applyAlignment="1">
      <alignment vertical="top"/>
    </xf>
    <xf numFmtId="187" fontId="13" fillId="4" borderId="1" xfId="0" applyNumberFormat="1" applyFont="1" applyFill="1" applyBorder="1" applyAlignment="1" applyProtection="1">
      <alignment horizontal="left" vertical="center" shrinkToFit="1"/>
      <protection locked="0"/>
    </xf>
    <xf numFmtId="0" fontId="14" fillId="4" borderId="46" xfId="0" applyFont="1" applyFill="1" applyBorder="1" applyAlignment="1" applyProtection="1">
      <alignment horizontal="left"/>
      <protection locked="0"/>
    </xf>
    <xf numFmtId="0" fontId="23" fillId="4" borderId="46" xfId="0" applyNumberFormat="1" applyFont="1" applyFill="1" applyBorder="1" applyAlignment="1" applyProtection="1">
      <alignment horizontal="right"/>
      <protection locked="0"/>
    </xf>
    <xf numFmtId="0" fontId="13" fillId="4" borderId="56" xfId="0" applyFont="1" applyFill="1" applyBorder="1" applyAlignment="1" applyProtection="1">
      <alignment horizontal="center" vertical="center" shrinkToFit="1"/>
      <protection locked="0"/>
    </xf>
    <xf numFmtId="0" fontId="28" fillId="0" borderId="0" xfId="1" applyFont="1" applyFill="1" applyProtection="1">
      <protection hidden="1"/>
    </xf>
    <xf numFmtId="0" fontId="51" fillId="0" borderId="0" xfId="1" applyFont="1" applyFill="1" applyAlignment="1" applyProtection="1">
      <alignment vertical="center"/>
      <protection hidden="1"/>
    </xf>
    <xf numFmtId="0" fontId="0" fillId="0" borderId="0" xfId="0" applyFill="1" applyProtection="1"/>
    <xf numFmtId="191" fontId="60" fillId="0" borderId="0" xfId="0" quotePrefix="1" applyNumberFormat="1" applyFont="1" applyFill="1" applyBorder="1" applyAlignment="1" applyProtection="1">
      <alignment horizontal="center" vertical="center" wrapText="1" readingOrder="1"/>
    </xf>
    <xf numFmtId="0" fontId="33" fillId="0" borderId="0" xfId="0" applyNumberFormat="1" applyFont="1" applyFill="1" applyBorder="1" applyAlignment="1" applyProtection="1">
      <alignment horizontal="left"/>
    </xf>
    <xf numFmtId="0" fontId="38" fillId="0" borderId="6" xfId="0" applyNumberFormat="1" applyFont="1" applyFill="1" applyBorder="1" applyAlignment="1" applyProtection="1">
      <alignment horizontal="center" vertical="center" shrinkToFit="1"/>
    </xf>
    <xf numFmtId="0" fontId="34" fillId="0" borderId="0" xfId="0" applyNumberFormat="1" applyFont="1" applyFill="1" applyBorder="1" applyAlignment="1" applyProtection="1">
      <alignment horizontal="center" vertical="center"/>
    </xf>
    <xf numFmtId="0" fontId="34" fillId="0" borderId="49" xfId="0" applyNumberFormat="1" applyFont="1" applyFill="1" applyBorder="1" applyAlignment="1" applyProtection="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42" fillId="3" borderId="0" xfId="0" applyFont="1" applyFill="1" applyBorder="1" applyAlignment="1">
      <alignment horizontal="right" vertical="center"/>
    </xf>
    <xf numFmtId="0" fontId="42" fillId="3" borderId="57" xfId="0" applyFont="1" applyFill="1" applyBorder="1" applyAlignment="1">
      <alignment horizontal="right" vertical="center"/>
    </xf>
    <xf numFmtId="0" fontId="6" fillId="0" borderId="0" xfId="0" applyFont="1" applyAlignment="1"/>
    <xf numFmtId="0" fontId="6" fillId="0" borderId="128" xfId="0" applyFont="1" applyBorder="1" applyAlignment="1" applyProtection="1">
      <alignment horizontal="center" vertical="top"/>
    </xf>
    <xf numFmtId="0" fontId="50" fillId="3" borderId="0" xfId="3" applyFill="1" applyAlignment="1">
      <alignment vertical="top"/>
    </xf>
    <xf numFmtId="0" fontId="33" fillId="0" borderId="0" xfId="0" applyFont="1" applyFill="1" applyAlignment="1" applyProtection="1">
      <alignment shrinkToFit="1"/>
    </xf>
    <xf numFmtId="0" fontId="33" fillId="0" borderId="0" xfId="0" applyFont="1" applyFill="1" applyProtection="1"/>
    <xf numFmtId="0" fontId="33" fillId="0" borderId="0" xfId="0" applyFont="1" applyFill="1" applyAlignment="1" applyProtection="1">
      <alignment horizontal="center" vertical="center" shrinkToFit="1"/>
    </xf>
    <xf numFmtId="0" fontId="33" fillId="0" borderId="0" xfId="0" applyFont="1" applyFill="1" applyAlignment="1" applyProtection="1">
      <alignment horizontal="center" vertical="center"/>
    </xf>
    <xf numFmtId="0" fontId="32" fillId="5" borderId="58" xfId="4" applyFont="1" applyFill="1" applyBorder="1" applyAlignment="1" applyProtection="1">
      <alignment horizontal="center" vertical="center"/>
    </xf>
    <xf numFmtId="0" fontId="32" fillId="5" borderId="59" xfId="0" applyFont="1" applyFill="1" applyBorder="1" applyAlignment="1" applyProtection="1">
      <alignment horizontal="center" vertical="center"/>
    </xf>
    <xf numFmtId="0" fontId="33" fillId="0" borderId="0" xfId="0" applyFont="1" applyFill="1" applyAlignment="1" applyProtection="1">
      <alignment wrapText="1" shrinkToFit="1"/>
    </xf>
    <xf numFmtId="0" fontId="83" fillId="0" borderId="0" xfId="0" applyFont="1" applyFill="1" applyAlignment="1" applyProtection="1">
      <alignment wrapText="1" shrinkToFit="1"/>
    </xf>
    <xf numFmtId="178" fontId="44" fillId="0" borderId="0" xfId="0" applyNumberFormat="1" applyFont="1" applyFill="1" applyAlignment="1" applyProtection="1">
      <alignment horizontal="left" wrapText="1" shrinkToFit="1"/>
    </xf>
    <xf numFmtId="0" fontId="90" fillId="0" borderId="0" xfId="0" applyFont="1" applyFill="1" applyBorder="1" applyAlignment="1" applyProtection="1">
      <alignment horizontal="center" wrapText="1"/>
    </xf>
    <xf numFmtId="0" fontId="38" fillId="0" borderId="60" xfId="0" applyNumberFormat="1" applyFont="1" applyFill="1" applyBorder="1" applyAlignment="1" applyProtection="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18" fillId="3" borderId="0" xfId="0" applyFont="1" applyFill="1" applyAlignment="1" applyProtection="1"/>
    <xf numFmtId="0" fontId="0" fillId="3" borderId="0" xfId="0" applyFont="1" applyFill="1" applyAlignment="1" applyProtection="1">
      <alignment horizontal="right" vertical="center"/>
    </xf>
    <xf numFmtId="0" fontId="0" fillId="3" borderId="49" xfId="0" applyFont="1" applyFill="1" applyBorder="1" applyAlignment="1" applyProtection="1">
      <alignment horizontal="center" vertical="center" wrapText="1" readingOrder="1"/>
    </xf>
    <xf numFmtId="0" fontId="0" fillId="3" borderId="53" xfId="0" applyFont="1" applyFill="1" applyBorder="1" applyAlignment="1" applyProtection="1">
      <alignment horizontal="center" vertical="center" wrapText="1" readingOrder="1"/>
    </xf>
    <xf numFmtId="0" fontId="0" fillId="3" borderId="0" xfId="0" applyFill="1" applyAlignment="1" applyProtection="1">
      <alignment horizontal="right" vertical="center"/>
    </xf>
    <xf numFmtId="0" fontId="3" fillId="3" borderId="0" xfId="0" applyFont="1" applyFill="1" applyBorder="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92" fillId="3" borderId="0" xfId="0" applyFont="1" applyFill="1" applyAlignment="1" applyProtection="1">
      <alignment vertical="center"/>
    </xf>
    <xf numFmtId="0" fontId="4" fillId="3" borderId="42" xfId="0" applyFont="1" applyFill="1" applyBorder="1" applyAlignment="1">
      <alignment horizontal="center" vertical="center"/>
    </xf>
    <xf numFmtId="0" fontId="32" fillId="0" borderId="0" xfId="0" applyFont="1" applyFill="1" applyAlignment="1" applyProtection="1">
      <alignment shrinkToFit="1"/>
    </xf>
    <xf numFmtId="0" fontId="4" fillId="3" borderId="0" xfId="0" quotePrefix="1" applyFont="1" applyFill="1" applyBorder="1" applyAlignment="1">
      <alignment horizontal="right" vertical="top"/>
    </xf>
    <xf numFmtId="0" fontId="13" fillId="3" borderId="0" xfId="0" applyFont="1" applyFill="1" applyAlignment="1">
      <alignment horizontal="justify" vertical="top"/>
    </xf>
    <xf numFmtId="0" fontId="13" fillId="3" borderId="0" xfId="3" applyFont="1" applyFill="1" applyAlignment="1">
      <alignment horizontal="justify" vertical="top"/>
    </xf>
    <xf numFmtId="0" fontId="6" fillId="0" borderId="127" xfId="0" applyFont="1" applyBorder="1" applyAlignment="1" applyProtection="1">
      <alignment horizontal="center" vertical="top" wrapText="1"/>
    </xf>
    <xf numFmtId="0" fontId="6" fillId="0" borderId="128" xfId="0" applyFont="1" applyBorder="1" applyAlignment="1" applyProtection="1">
      <alignment horizontal="center" vertical="top" wrapText="1"/>
    </xf>
    <xf numFmtId="0" fontId="6" fillId="0" borderId="129" xfId="0" applyFont="1" applyBorder="1" applyAlignment="1" applyProtection="1">
      <alignment horizontal="center" vertical="top" wrapText="1"/>
    </xf>
    <xf numFmtId="0" fontId="93" fillId="4" borderId="126" xfId="0" applyFont="1" applyFill="1" applyBorder="1" applyAlignment="1" applyProtection="1">
      <alignment horizontal="center" vertical="center" wrapText="1"/>
    </xf>
    <xf numFmtId="0" fontId="94" fillId="0" borderId="6" xfId="0" applyFont="1" applyBorder="1" applyAlignment="1" applyProtection="1">
      <alignment horizontal="left" vertical="center" wrapText="1"/>
    </xf>
    <xf numFmtId="185" fontId="93" fillId="4" borderId="126" xfId="0" applyNumberFormat="1" applyFont="1" applyFill="1" applyBorder="1" applyAlignment="1" applyProtection="1">
      <alignment horizontal="center" vertical="center" wrapText="1"/>
    </xf>
    <xf numFmtId="0" fontId="95" fillId="0" borderId="129" xfId="0" applyFont="1" applyBorder="1" applyAlignment="1" applyProtection="1">
      <alignment vertical="center" wrapText="1"/>
    </xf>
    <xf numFmtId="0" fontId="64" fillId="0" borderId="126" xfId="0" applyFont="1" applyBorder="1" applyAlignment="1" applyProtection="1">
      <alignment horizontal="center" vertical="center" wrapText="1"/>
    </xf>
    <xf numFmtId="0" fontId="96" fillId="0" borderId="6" xfId="0" applyFont="1" applyBorder="1" applyAlignment="1" applyProtection="1">
      <alignment horizontal="center" vertical="center" wrapText="1"/>
    </xf>
    <xf numFmtId="185" fontId="5" fillId="4" borderId="136" xfId="0" applyNumberFormat="1" applyFont="1" applyFill="1" applyBorder="1" applyAlignment="1" applyProtection="1">
      <alignment horizontal="center" vertical="center" wrapText="1"/>
    </xf>
    <xf numFmtId="0" fontId="6" fillId="0" borderId="6" xfId="0" applyFont="1" applyBorder="1" applyAlignment="1" applyProtection="1">
      <alignment vertical="center"/>
    </xf>
    <xf numFmtId="202" fontId="0" fillId="3" borderId="0" xfId="0" applyNumberFormat="1" applyFill="1" applyAlignment="1" applyProtection="1">
      <alignment vertical="center"/>
    </xf>
    <xf numFmtId="202" fontId="0" fillId="3" borderId="0" xfId="0" applyNumberFormat="1" applyFont="1" applyFill="1" applyAlignment="1" applyProtection="1">
      <alignment vertical="center"/>
    </xf>
    <xf numFmtId="0" fontId="30" fillId="0" borderId="0" xfId="0" applyFont="1" applyFill="1" applyBorder="1" applyAlignment="1" applyProtection="1">
      <alignment vertical="center" shrinkToFit="1"/>
    </xf>
    <xf numFmtId="0" fontId="29" fillId="0" borderId="52" xfId="0" applyFont="1" applyFill="1" applyBorder="1" applyAlignment="1" applyProtection="1">
      <alignment horizontal="center" vertical="center" shrinkToFit="1"/>
    </xf>
    <xf numFmtId="178" fontId="29" fillId="0" borderId="52" xfId="0" applyNumberFormat="1" applyFont="1" applyFill="1" applyBorder="1" applyAlignment="1" applyProtection="1">
      <alignment horizontal="center" vertical="center" shrinkToFit="1"/>
    </xf>
    <xf numFmtId="0" fontId="38" fillId="0" borderId="52" xfId="0" applyNumberFormat="1" applyFont="1" applyFill="1" applyBorder="1" applyAlignment="1" applyProtection="1">
      <alignment horizontal="center" vertical="center" shrinkToFit="1"/>
    </xf>
    <xf numFmtId="0" fontId="29" fillId="0" borderId="0" xfId="0" applyFont="1" applyFill="1" applyBorder="1" applyAlignment="1" applyProtection="1">
      <alignment horizontal="center" vertical="center" shrinkToFit="1"/>
    </xf>
    <xf numFmtId="178" fontId="29" fillId="0" borderId="0" xfId="0" applyNumberFormat="1" applyFont="1" applyFill="1" applyBorder="1" applyAlignment="1" applyProtection="1">
      <alignment horizontal="center" vertical="center" shrinkToFit="1"/>
    </xf>
    <xf numFmtId="0" fontId="38"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38" fillId="0" borderId="65" xfId="0" applyNumberFormat="1" applyFont="1" applyFill="1" applyBorder="1" applyAlignment="1" applyProtection="1">
      <alignment horizontal="center" vertical="center"/>
    </xf>
    <xf numFmtId="0" fontId="32" fillId="5" borderId="66" xfId="0" applyFont="1" applyFill="1" applyBorder="1" applyAlignment="1" applyProtection="1">
      <alignment horizontal="center" vertical="center"/>
    </xf>
    <xf numFmtId="58" fontId="33" fillId="0" borderId="34" xfId="0" applyNumberFormat="1" applyFont="1" applyFill="1" applyBorder="1" applyAlignment="1" applyProtection="1">
      <alignment horizontal="left" vertical="center" shrinkToFit="1"/>
    </xf>
    <xf numFmtId="58" fontId="33" fillId="0" borderId="38" xfId="0" applyNumberFormat="1" applyFont="1" applyFill="1" applyBorder="1" applyAlignment="1" applyProtection="1">
      <alignment horizontal="left" vertical="center" shrinkToFit="1"/>
    </xf>
    <xf numFmtId="0" fontId="0" fillId="0" borderId="67" xfId="0" applyFont="1" applyFill="1" applyBorder="1" applyAlignment="1" applyProtection="1">
      <alignment horizontal="center" shrinkToFit="1"/>
    </xf>
    <xf numFmtId="0" fontId="0" fillId="0" borderId="4" xfId="0" applyFont="1" applyFill="1" applyBorder="1" applyAlignment="1" applyProtection="1">
      <alignment horizontal="center"/>
    </xf>
    <xf numFmtId="0" fontId="34" fillId="0" borderId="4" xfId="0" applyNumberFormat="1" applyFont="1" applyFill="1" applyBorder="1" applyAlignment="1" applyProtection="1">
      <alignment horizontal="center" vertical="center"/>
    </xf>
    <xf numFmtId="0" fontId="97" fillId="0" borderId="4" xfId="0" applyNumberFormat="1" applyFont="1" applyFill="1" applyBorder="1" applyAlignment="1" applyProtection="1">
      <alignment horizontal="center" vertical="center"/>
    </xf>
    <xf numFmtId="0" fontId="98" fillId="0" borderId="4" xfId="0" applyNumberFormat="1" applyFont="1" applyFill="1" applyBorder="1" applyAlignment="1" applyProtection="1">
      <alignment horizontal="center" vertical="top" textRotation="255"/>
    </xf>
    <xf numFmtId="0" fontId="4" fillId="3" borderId="57" xfId="0" applyFont="1" applyFill="1" applyBorder="1" applyAlignment="1">
      <alignment horizontal="center"/>
    </xf>
    <xf numFmtId="176" fontId="4" fillId="3" borderId="0" xfId="0" applyNumberFormat="1" applyFont="1" applyFill="1" applyBorder="1" applyAlignment="1">
      <alignment horizontal="right" vertical="center"/>
    </xf>
    <xf numFmtId="0" fontId="47" fillId="0" borderId="0" xfId="0" applyFont="1" applyBorder="1" applyAlignment="1">
      <alignment horizontal="left" vertical="center"/>
    </xf>
    <xf numFmtId="0" fontId="4" fillId="3" borderId="57" xfId="0" applyFont="1" applyFill="1" applyBorder="1" applyAlignment="1"/>
    <xf numFmtId="38" fontId="5" fillId="3" borderId="57" xfId="2" applyFont="1" applyFill="1" applyBorder="1" applyAlignment="1"/>
    <xf numFmtId="176" fontId="4" fillId="3" borderId="57" xfId="0" applyNumberFormat="1" applyFont="1" applyFill="1" applyBorder="1" applyAlignment="1">
      <alignment horizontal="right" vertical="center"/>
    </xf>
    <xf numFmtId="0" fontId="4" fillId="3" borderId="0" xfId="0" applyFont="1" applyFill="1" applyBorder="1" applyAlignment="1">
      <alignment horizontal="left" vertical="center"/>
    </xf>
    <xf numFmtId="0" fontId="4" fillId="3" borderId="0" xfId="0" applyFont="1" applyFill="1" applyBorder="1" applyAlignment="1">
      <alignment horizontal="left" shrinkToFit="1"/>
    </xf>
    <xf numFmtId="0" fontId="33" fillId="0" borderId="6" xfId="0" applyFont="1" applyFill="1" applyBorder="1" applyAlignment="1" applyProtection="1">
      <alignment horizontal="center" vertical="center"/>
    </xf>
    <xf numFmtId="0" fontId="33" fillId="0" borderId="68" xfId="0" applyFont="1" applyFill="1" applyBorder="1" applyAlignment="1" applyProtection="1">
      <alignment horizontal="center" vertical="center"/>
    </xf>
    <xf numFmtId="58" fontId="33" fillId="0" borderId="68" xfId="0" applyNumberFormat="1" applyFont="1" applyFill="1" applyBorder="1" applyAlignment="1" applyProtection="1">
      <alignment horizontal="left" vertical="center" shrinkToFit="1"/>
    </xf>
    <xf numFmtId="58" fontId="33" fillId="0" borderId="20" xfId="0" applyNumberFormat="1" applyFont="1" applyFill="1" applyBorder="1" applyAlignment="1" applyProtection="1">
      <alignment horizontal="left" vertical="center" shrinkToFit="1"/>
    </xf>
    <xf numFmtId="0" fontId="38" fillId="0" borderId="69" xfId="0" applyNumberFormat="1" applyFont="1" applyFill="1" applyBorder="1" applyAlignment="1" applyProtection="1">
      <alignment horizontal="center" vertical="center"/>
    </xf>
    <xf numFmtId="198" fontId="38" fillId="0" borderId="48" xfId="0" applyNumberFormat="1" applyFont="1" applyFill="1" applyBorder="1" applyAlignment="1" applyProtection="1">
      <alignment horizontal="left" vertical="center" shrinkToFit="1"/>
    </xf>
    <xf numFmtId="0" fontId="33" fillId="0" borderId="64" xfId="0" applyFont="1" applyFill="1" applyBorder="1" applyAlignment="1" applyProtection="1">
      <alignment horizontal="center" vertical="center"/>
    </xf>
    <xf numFmtId="0" fontId="33" fillId="0" borderId="6" xfId="0" applyFont="1" applyFill="1" applyBorder="1" applyAlignment="1">
      <alignment horizontal="center" vertical="center"/>
    </xf>
    <xf numFmtId="198" fontId="38" fillId="0" borderId="70" xfId="0" applyNumberFormat="1" applyFont="1" applyFill="1" applyBorder="1" applyAlignment="1" applyProtection="1">
      <alignment horizontal="left" vertical="center" shrinkToFit="1"/>
    </xf>
    <xf numFmtId="198" fontId="38" fillId="0" borderId="71" xfId="0" applyNumberFormat="1" applyFont="1" applyFill="1" applyBorder="1" applyAlignment="1" applyProtection="1">
      <alignment horizontal="left" vertical="center" shrinkToFit="1"/>
    </xf>
    <xf numFmtId="198" fontId="38" fillId="0" borderId="43" xfId="0" applyNumberFormat="1" applyFont="1" applyBorder="1" applyAlignment="1" applyProtection="1">
      <alignment horizontal="left" vertical="center" shrinkToFit="1"/>
    </xf>
    <xf numFmtId="0" fontId="106" fillId="0" borderId="6" xfId="0" applyFont="1" applyBorder="1" applyAlignment="1">
      <alignment horizontal="center" vertical="center"/>
    </xf>
    <xf numFmtId="58" fontId="106" fillId="0" borderId="64" xfId="0" applyNumberFormat="1" applyFont="1" applyFill="1" applyBorder="1" applyAlignment="1" applyProtection="1">
      <alignment horizontal="left" vertical="center" shrinkToFit="1"/>
    </xf>
    <xf numFmtId="183" fontId="33" fillId="0" borderId="138" xfId="0" applyNumberFormat="1" applyFont="1" applyBorder="1" applyAlignment="1" applyProtection="1">
      <alignment horizontal="center" vertical="center" shrinkToFit="1"/>
    </xf>
    <xf numFmtId="188" fontId="33" fillId="0" borderId="139" xfId="0" applyNumberFormat="1" applyFont="1" applyFill="1" applyBorder="1" applyAlignment="1" applyProtection="1">
      <alignment shrinkToFit="1"/>
    </xf>
    <xf numFmtId="0" fontId="33" fillId="0" borderId="131" xfId="0" applyFont="1" applyFill="1" applyBorder="1" applyAlignment="1" applyProtection="1">
      <alignment shrinkToFit="1"/>
    </xf>
    <xf numFmtId="0" fontId="33" fillId="0" borderId="132" xfId="0" applyFont="1" applyFill="1" applyBorder="1" applyAlignment="1" applyProtection="1">
      <alignment shrinkToFit="1"/>
    </xf>
    <xf numFmtId="0" fontId="33" fillId="0" borderId="148" xfId="0" applyFont="1" applyFill="1" applyBorder="1" applyAlignment="1" applyProtection="1">
      <alignment shrinkToFit="1"/>
    </xf>
    <xf numFmtId="0" fontId="33" fillId="0" borderId="0" xfId="0" applyFont="1" applyFill="1" applyBorder="1" applyAlignment="1" applyProtection="1">
      <alignment shrinkToFit="1"/>
    </xf>
    <xf numFmtId="180" fontId="32" fillId="0" borderId="0" xfId="0" applyNumberFormat="1" applyFont="1" applyFill="1" applyBorder="1" applyAlignment="1" applyProtection="1">
      <alignment shrinkToFit="1"/>
    </xf>
    <xf numFmtId="0" fontId="33" fillId="0" borderId="149" xfId="0" applyFont="1" applyFill="1" applyBorder="1" applyAlignment="1" applyProtection="1">
      <alignment shrinkToFit="1"/>
    </xf>
    <xf numFmtId="0" fontId="33" fillId="0" borderId="151" xfId="0" applyFont="1" applyFill="1" applyBorder="1" applyAlignment="1" applyProtection="1">
      <alignment shrinkToFit="1"/>
    </xf>
    <xf numFmtId="0" fontId="33" fillId="0" borderId="152" xfId="0" applyFont="1" applyFill="1" applyBorder="1" applyAlignment="1" applyProtection="1">
      <alignment shrinkToFit="1"/>
    </xf>
    <xf numFmtId="0" fontId="33" fillId="0" borderId="154" xfId="0" applyFont="1" applyFill="1" applyBorder="1" applyAlignment="1" applyProtection="1">
      <alignment shrinkToFit="1"/>
    </xf>
    <xf numFmtId="0" fontId="33" fillId="0" borderId="156" xfId="0" applyFont="1" applyFill="1" applyBorder="1" applyAlignment="1" applyProtection="1">
      <alignment shrinkToFit="1"/>
    </xf>
    <xf numFmtId="176" fontId="33" fillId="0" borderId="0" xfId="0" applyNumberFormat="1" applyFont="1" applyFill="1" applyBorder="1" applyAlignment="1" applyProtection="1">
      <alignment shrinkToFit="1"/>
    </xf>
    <xf numFmtId="0" fontId="33" fillId="0" borderId="158" xfId="0" applyFont="1" applyFill="1" applyBorder="1" applyAlignment="1" applyProtection="1">
      <alignment shrinkToFit="1"/>
    </xf>
    <xf numFmtId="0" fontId="33" fillId="0" borderId="159" xfId="0" applyFont="1" applyFill="1" applyBorder="1" applyAlignment="1" applyProtection="1">
      <alignment shrinkToFit="1"/>
    </xf>
    <xf numFmtId="0" fontId="38" fillId="0" borderId="125" xfId="0" applyFont="1" applyFill="1" applyBorder="1" applyAlignment="1" applyProtection="1">
      <alignment horizontal="center" vertical="center"/>
    </xf>
    <xf numFmtId="0" fontId="3" fillId="3" borderId="0" xfId="0" applyFont="1" applyFill="1" applyBorder="1" applyAlignment="1">
      <alignment shrinkToFit="1"/>
    </xf>
    <xf numFmtId="178" fontId="10" fillId="3" borderId="0" xfId="0" applyNumberFormat="1" applyFont="1" applyFill="1" applyAlignment="1">
      <alignment horizontal="left" indent="1"/>
    </xf>
    <xf numFmtId="0" fontId="3" fillId="0" borderId="38" xfId="0" applyFont="1" applyFill="1" applyBorder="1"/>
    <xf numFmtId="0" fontId="3" fillId="0" borderId="40" xfId="0" applyFont="1" applyFill="1" applyBorder="1"/>
    <xf numFmtId="179" fontId="6" fillId="0" borderId="41" xfId="0" applyNumberFormat="1" applyFont="1" applyFill="1" applyBorder="1" applyAlignment="1">
      <alignment shrinkToFit="1"/>
    </xf>
    <xf numFmtId="0" fontId="3" fillId="0" borderId="49" xfId="0" applyFont="1" applyFill="1" applyBorder="1"/>
    <xf numFmtId="0" fontId="0" fillId="0" borderId="0" xfId="0" applyAlignment="1">
      <alignment vertical="center" shrinkToFit="1"/>
    </xf>
    <xf numFmtId="0" fontId="29" fillId="0" borderId="160" xfId="0" applyNumberFormat="1" applyFont="1" applyFill="1" applyBorder="1" applyAlignment="1" applyProtection="1">
      <alignment horizontal="center" vertical="center" shrinkToFit="1"/>
    </xf>
    <xf numFmtId="0" fontId="46" fillId="0" borderId="161" xfId="0" applyNumberFormat="1" applyFont="1" applyFill="1" applyBorder="1" applyAlignment="1" applyProtection="1">
      <alignment horizontal="center" vertical="center" shrinkToFit="1"/>
    </xf>
    <xf numFmtId="0" fontId="29" fillId="0" borderId="162" xfId="0" applyNumberFormat="1" applyFont="1" applyFill="1" applyBorder="1" applyAlignment="1" applyProtection="1">
      <alignment horizontal="center" vertical="center" shrinkToFit="1"/>
    </xf>
    <xf numFmtId="0" fontId="46" fillId="0" borderId="163" xfId="0" applyNumberFormat="1" applyFont="1" applyFill="1" applyBorder="1" applyAlignment="1" applyProtection="1">
      <alignment horizontal="center" vertical="center" shrinkToFit="1"/>
    </xf>
    <xf numFmtId="0" fontId="29" fillId="0" borderId="164" xfId="0" applyNumberFormat="1" applyFont="1" applyFill="1" applyBorder="1" applyAlignment="1" applyProtection="1">
      <alignment horizontal="center" vertical="center" shrinkToFit="1"/>
    </xf>
    <xf numFmtId="0" fontId="46" fillId="0" borderId="165" xfId="0" applyNumberFormat="1" applyFont="1" applyFill="1" applyBorder="1" applyAlignment="1" applyProtection="1">
      <alignment horizontal="center" vertical="center" shrinkToFit="1"/>
    </xf>
    <xf numFmtId="0" fontId="33" fillId="0" borderId="124" xfId="0" applyFont="1" applyBorder="1" applyAlignment="1" applyProtection="1">
      <alignment horizontal="center" vertical="center"/>
    </xf>
    <xf numFmtId="58" fontId="33" fillId="0" borderId="124" xfId="0" applyNumberFormat="1" applyFont="1" applyFill="1" applyBorder="1" applyAlignment="1" applyProtection="1">
      <alignment horizontal="left" vertical="center" shrinkToFit="1"/>
    </xf>
    <xf numFmtId="58" fontId="33" fillId="0" borderId="62" xfId="0" applyNumberFormat="1" applyFont="1" applyFill="1" applyBorder="1" applyAlignment="1" applyProtection="1">
      <alignment horizontal="left" vertical="center" shrinkToFit="1"/>
    </xf>
    <xf numFmtId="182" fontId="5" fillId="4" borderId="7" xfId="0" applyNumberFormat="1" applyFont="1" applyFill="1" applyBorder="1" applyAlignment="1" applyProtection="1">
      <alignment horizontal="center" vertical="center" wrapText="1"/>
      <protection locked="0"/>
    </xf>
    <xf numFmtId="182" fontId="5" fillId="4" borderId="10" xfId="0" applyNumberFormat="1" applyFont="1" applyFill="1" applyBorder="1" applyAlignment="1" applyProtection="1">
      <alignment horizontal="center" vertical="center" wrapText="1"/>
      <protection locked="0"/>
    </xf>
    <xf numFmtId="193" fontId="33" fillId="0" borderId="137" xfId="0" applyNumberFormat="1" applyFont="1" applyFill="1" applyBorder="1" applyAlignment="1" applyProtection="1">
      <alignment vertical="center" shrinkToFit="1"/>
    </xf>
    <xf numFmtId="0" fontId="29" fillId="0" borderId="137" xfId="0" applyFont="1" applyBorder="1" applyAlignment="1">
      <alignment shrinkToFit="1"/>
    </xf>
    <xf numFmtId="49" fontId="111" fillId="0" borderId="134" xfId="0" applyNumberFormat="1" applyFont="1" applyFill="1" applyBorder="1" applyAlignment="1" applyProtection="1">
      <alignment horizontal="center" vertical="center" shrinkToFit="1"/>
    </xf>
    <xf numFmtId="0" fontId="115" fillId="0" borderId="168" xfId="0" applyFont="1" applyFill="1" applyBorder="1"/>
    <xf numFmtId="0" fontId="114" fillId="0" borderId="166" xfId="0" applyFont="1" applyFill="1" applyBorder="1" applyAlignment="1" applyProtection="1"/>
    <xf numFmtId="0" fontId="113" fillId="0" borderId="167" xfId="0" applyFont="1" applyFill="1" applyBorder="1" applyAlignment="1" applyProtection="1">
      <alignment horizontal="right"/>
    </xf>
    <xf numFmtId="0" fontId="113" fillId="0" borderId="169" xfId="0" applyFont="1" applyFill="1" applyBorder="1" applyAlignment="1" applyProtection="1">
      <alignment horizontal="right" vertical="center"/>
    </xf>
    <xf numFmtId="0" fontId="108" fillId="0" borderId="0" xfId="0" applyFont="1" applyFill="1" applyAlignment="1" applyProtection="1"/>
    <xf numFmtId="0" fontId="116" fillId="0" borderId="0" xfId="0" applyNumberFormat="1" applyFont="1" applyFill="1" applyBorder="1" applyAlignment="1" applyProtection="1">
      <alignment horizontal="center" vertical="center" shrinkToFit="1"/>
    </xf>
    <xf numFmtId="0" fontId="113" fillId="0" borderId="166" xfId="0" applyFont="1" applyFill="1" applyBorder="1" applyAlignment="1" applyProtection="1">
      <alignment horizontal="left"/>
    </xf>
    <xf numFmtId="0" fontId="0" fillId="0" borderId="167" xfId="0" applyFill="1" applyBorder="1" applyAlignment="1" applyProtection="1"/>
    <xf numFmtId="0" fontId="113" fillId="0" borderId="168" xfId="0" applyFont="1" applyFill="1" applyBorder="1" applyAlignment="1" applyProtection="1">
      <alignment horizontal="left"/>
    </xf>
    <xf numFmtId="0" fontId="0" fillId="0" borderId="169" xfId="0" applyFill="1" applyBorder="1" applyAlignment="1" applyProtection="1"/>
    <xf numFmtId="0" fontId="108" fillId="0" borderId="170" xfId="0" applyFont="1" applyFill="1" applyBorder="1" applyAlignment="1" applyProtection="1">
      <alignment vertical="center"/>
    </xf>
    <xf numFmtId="0" fontId="0" fillId="0" borderId="171" xfId="0" applyFill="1" applyBorder="1" applyAlignment="1" applyProtection="1"/>
    <xf numFmtId="0" fontId="30" fillId="0" borderId="171" xfId="0" applyFont="1" applyFill="1" applyBorder="1" applyAlignment="1" applyProtection="1"/>
    <xf numFmtId="176" fontId="33" fillId="0" borderId="0" xfId="0" applyNumberFormat="1" applyFont="1" applyFill="1" applyBorder="1" applyAlignment="1" applyProtection="1">
      <alignment horizontal="left" shrinkToFit="1"/>
    </xf>
    <xf numFmtId="0" fontId="33" fillId="0" borderId="0" xfId="0" applyFont="1" applyFill="1" applyBorder="1" applyAlignment="1" applyProtection="1">
      <alignment horizontal="left" shrinkToFit="1"/>
    </xf>
    <xf numFmtId="0" fontId="33" fillId="0" borderId="0" xfId="0" applyFont="1" applyFill="1" applyAlignment="1" applyProtection="1">
      <alignment horizontal="left" shrinkToFit="1"/>
    </xf>
    <xf numFmtId="0" fontId="77" fillId="0" borderId="0" xfId="0" applyFont="1" applyFill="1" applyAlignment="1" applyProtection="1">
      <alignment horizontal="right" shrinkToFit="1"/>
    </xf>
    <xf numFmtId="176" fontId="78" fillId="0" borderId="0" xfId="0" applyNumberFormat="1" applyFont="1" applyFill="1" applyAlignment="1" applyProtection="1">
      <alignment horizontal="right" shrinkToFit="1"/>
    </xf>
    <xf numFmtId="176" fontId="78" fillId="0" borderId="0" xfId="0" applyNumberFormat="1" applyFont="1" applyFill="1" applyBorder="1" applyAlignment="1" applyProtection="1">
      <alignment shrinkToFit="1"/>
    </xf>
    <xf numFmtId="0" fontId="108" fillId="0" borderId="131" xfId="0" applyFont="1" applyFill="1" applyBorder="1" applyAlignment="1" applyProtection="1">
      <alignment shrinkToFit="1"/>
    </xf>
    <xf numFmtId="0" fontId="79" fillId="0" borderId="131" xfId="0" applyFont="1" applyFill="1" applyBorder="1" applyAlignment="1" applyProtection="1">
      <alignment horizontal="center" vertical="center" shrinkToFit="1"/>
    </xf>
    <xf numFmtId="0" fontId="80" fillId="0" borderId="131" xfId="0" applyFont="1" applyFill="1" applyBorder="1" applyAlignment="1" applyProtection="1">
      <alignment horizontal="right" vertical="center" shrinkToFit="1"/>
    </xf>
    <xf numFmtId="176" fontId="78" fillId="0" borderId="131" xfId="0" applyNumberFormat="1" applyFont="1" applyFill="1" applyBorder="1" applyAlignment="1" applyProtection="1">
      <alignment horizontal="right" shrinkToFit="1"/>
    </xf>
    <xf numFmtId="0" fontId="81" fillId="0" borderId="131" xfId="0" applyFont="1" applyFill="1" applyBorder="1" applyAlignment="1" applyProtection="1">
      <alignment shrinkToFit="1"/>
    </xf>
    <xf numFmtId="0" fontId="43" fillId="0" borderId="0" xfId="0" applyFont="1" applyFill="1" applyAlignment="1" applyProtection="1">
      <alignment shrinkToFit="1"/>
    </xf>
    <xf numFmtId="0" fontId="43" fillId="0" borderId="0" xfId="0" applyFont="1" applyFill="1" applyAlignment="1" applyProtection="1">
      <alignment horizontal="left" shrinkToFit="1"/>
    </xf>
    <xf numFmtId="0" fontId="82" fillId="0" borderId="0" xfId="0" applyFont="1" applyFill="1" applyAlignment="1" applyProtection="1">
      <alignment horizontal="right" shrinkToFit="1"/>
    </xf>
    <xf numFmtId="0" fontId="33" fillId="0" borderId="0" xfId="0" applyFont="1" applyFill="1" applyAlignment="1" applyProtection="1">
      <alignment horizontal="right" shrinkToFit="1"/>
    </xf>
    <xf numFmtId="0" fontId="38" fillId="0" borderId="0" xfId="0" applyFont="1" applyFill="1" applyBorder="1" applyAlignment="1" applyProtection="1">
      <alignment shrinkToFit="1"/>
    </xf>
    <xf numFmtId="0" fontId="33" fillId="0" borderId="0" xfId="0" applyFont="1" applyFill="1" applyAlignment="1" applyProtection="1">
      <alignment horizontal="left" vertical="center" shrinkToFit="1"/>
    </xf>
    <xf numFmtId="0" fontId="77" fillId="0" borderId="0" xfId="0" applyFont="1" applyFill="1" applyAlignment="1" applyProtection="1">
      <alignment horizontal="right" vertical="center" shrinkToFit="1"/>
    </xf>
    <xf numFmtId="0" fontId="33" fillId="0" borderId="0" xfId="0" applyFont="1" applyFill="1" applyAlignment="1" applyProtection="1">
      <alignment horizontal="right" vertical="center" shrinkToFit="1"/>
    </xf>
    <xf numFmtId="0" fontId="38" fillId="0" borderId="0" xfId="0" applyFont="1" applyFill="1" applyBorder="1" applyAlignment="1" applyProtection="1">
      <alignment horizontal="center" vertical="center" shrinkToFit="1"/>
    </xf>
    <xf numFmtId="0" fontId="33" fillId="0" borderId="0" xfId="0" quotePrefix="1" applyFont="1" applyFill="1" applyAlignment="1" applyProtection="1">
      <alignment horizontal="center" vertical="center" shrinkToFit="1"/>
    </xf>
    <xf numFmtId="0" fontId="33" fillId="0" borderId="150" xfId="0" applyFont="1" applyFill="1" applyBorder="1" applyAlignment="1" applyProtection="1">
      <alignment shrinkToFit="1"/>
    </xf>
    <xf numFmtId="3" fontId="33" fillId="0" borderId="0" xfId="0" applyNumberFormat="1" applyFont="1" applyFill="1" applyBorder="1" applyAlignment="1" applyProtection="1">
      <alignment horizontal="right" shrinkToFit="1"/>
    </xf>
    <xf numFmtId="0" fontId="84" fillId="0" borderId="150" xfId="0" applyFont="1" applyFill="1" applyBorder="1" applyAlignment="1" applyProtection="1">
      <alignment shrinkToFit="1"/>
    </xf>
    <xf numFmtId="0" fontId="77" fillId="0" borderId="0" xfId="0" applyFont="1" applyFill="1" applyBorder="1" applyAlignment="1" applyProtection="1">
      <alignment horizontal="right" shrinkToFit="1"/>
    </xf>
    <xf numFmtId="0" fontId="33" fillId="0" borderId="0" xfId="0" applyFont="1" applyFill="1" applyBorder="1" applyAlignment="1" applyProtection="1">
      <alignment horizontal="right" shrinkToFit="1"/>
    </xf>
    <xf numFmtId="176" fontId="33" fillId="0" borderId="0" xfId="0" applyNumberFormat="1" applyFont="1" applyFill="1" applyBorder="1" applyAlignment="1" applyProtection="1">
      <alignment horizontal="right" shrinkToFit="1"/>
    </xf>
    <xf numFmtId="0" fontId="91" fillId="0" borderId="135" xfId="0" applyFont="1" applyFill="1" applyBorder="1" applyAlignment="1" applyProtection="1">
      <alignment shrinkToFit="1"/>
    </xf>
    <xf numFmtId="38" fontId="84" fillId="0" borderId="155" xfId="0" applyNumberFormat="1" applyFont="1" applyFill="1" applyBorder="1" applyAlignment="1" applyProtection="1">
      <alignment vertical="center" shrinkToFit="1"/>
    </xf>
    <xf numFmtId="38" fontId="84" fillId="0" borderId="155" xfId="2" applyFont="1" applyFill="1" applyBorder="1" applyAlignment="1" applyProtection="1">
      <alignment shrinkToFit="1"/>
    </xf>
    <xf numFmtId="38" fontId="33" fillId="0" borderId="0" xfId="2" applyFont="1" applyFill="1" applyBorder="1" applyAlignment="1" applyProtection="1">
      <alignment shrinkToFit="1"/>
    </xf>
    <xf numFmtId="176" fontId="77" fillId="0" borderId="0" xfId="0" applyNumberFormat="1" applyFont="1" applyFill="1" applyBorder="1" applyAlignment="1" applyProtection="1">
      <alignment horizontal="right" shrinkToFit="1"/>
    </xf>
    <xf numFmtId="176" fontId="88" fillId="0" borderId="6" xfId="2" applyNumberFormat="1" applyFont="1" applyFill="1" applyBorder="1" applyAlignment="1">
      <alignment horizontal="right" shrinkToFit="1"/>
    </xf>
    <xf numFmtId="176" fontId="89" fillId="0" borderId="0" xfId="2" applyNumberFormat="1" applyFont="1" applyFill="1" applyBorder="1" applyAlignment="1">
      <alignment shrinkToFit="1"/>
    </xf>
    <xf numFmtId="0" fontId="84" fillId="0" borderId="155" xfId="0" applyFont="1" applyFill="1" applyBorder="1" applyAlignment="1" applyProtection="1">
      <alignment shrinkToFit="1"/>
    </xf>
    <xf numFmtId="0" fontId="84" fillId="0" borderId="157" xfId="0" applyFont="1" applyFill="1" applyBorder="1" applyAlignment="1" applyProtection="1">
      <alignment shrinkToFit="1"/>
    </xf>
    <xf numFmtId="0" fontId="85" fillId="0" borderId="149" xfId="1" applyFont="1" applyFill="1" applyBorder="1" applyAlignment="1" applyProtection="1">
      <alignment shrinkToFit="1"/>
      <protection hidden="1"/>
    </xf>
    <xf numFmtId="0" fontId="86" fillId="0" borderId="149" xfId="1" applyFont="1" applyFill="1" applyBorder="1" applyAlignment="1" applyProtection="1">
      <alignment horizontal="right" shrinkToFit="1"/>
      <protection hidden="1"/>
    </xf>
    <xf numFmtId="0" fontId="33" fillId="0" borderId="149" xfId="0" applyFont="1" applyFill="1" applyBorder="1" applyAlignment="1" applyProtection="1">
      <alignment horizontal="right" shrinkToFit="1"/>
    </xf>
    <xf numFmtId="0" fontId="38" fillId="0" borderId="149" xfId="0" applyFont="1" applyFill="1" applyBorder="1" applyAlignment="1" applyProtection="1">
      <alignment shrinkToFit="1"/>
    </xf>
    <xf numFmtId="0" fontId="84" fillId="0" borderId="153" xfId="0" applyFont="1" applyFill="1" applyBorder="1" applyAlignment="1" applyProtection="1">
      <alignment shrinkToFit="1"/>
    </xf>
    <xf numFmtId="0" fontId="85" fillId="0" borderId="148" xfId="1" applyFont="1" applyFill="1" applyBorder="1" applyAlignment="1" applyProtection="1">
      <alignment shrinkToFit="1"/>
      <protection hidden="1"/>
    </xf>
    <xf numFmtId="3" fontId="33" fillId="0" borderId="148" xfId="0" applyNumberFormat="1" applyFont="1" applyFill="1" applyBorder="1" applyAlignment="1" applyProtection="1">
      <alignment horizontal="right" shrinkToFit="1"/>
    </xf>
    <xf numFmtId="0" fontId="85" fillId="0" borderId="0" xfId="1" applyFont="1" applyFill="1" applyBorder="1" applyAlignment="1" applyProtection="1">
      <alignment vertical="center" shrinkToFit="1"/>
      <protection hidden="1"/>
    </xf>
    <xf numFmtId="0" fontId="85" fillId="0" borderId="0" xfId="1" applyFont="1" applyFill="1" applyBorder="1" applyAlignment="1" applyProtection="1">
      <alignment shrinkToFit="1"/>
      <protection hidden="1"/>
    </xf>
    <xf numFmtId="0" fontId="86" fillId="0" borderId="0" xfId="1" applyFont="1" applyFill="1" applyBorder="1" applyAlignment="1" applyProtection="1">
      <alignment horizontal="right" shrinkToFit="1"/>
      <protection hidden="1"/>
    </xf>
    <xf numFmtId="0" fontId="86" fillId="0" borderId="0" xfId="1" applyFont="1" applyFill="1" applyBorder="1" applyAlignment="1" applyProtection="1">
      <alignment horizontal="right" vertical="center" shrinkToFit="1"/>
      <protection hidden="1"/>
    </xf>
    <xf numFmtId="0" fontId="87" fillId="0" borderId="0" xfId="0" applyFont="1" applyFill="1" applyBorder="1" applyAlignment="1" applyProtection="1">
      <alignment horizontal="right" shrinkToFit="1"/>
    </xf>
    <xf numFmtId="176" fontId="88" fillId="0" borderId="0" xfId="2" applyNumberFormat="1" applyFont="1" applyFill="1" applyBorder="1" applyAlignment="1">
      <alignment shrinkToFit="1"/>
    </xf>
    <xf numFmtId="0" fontId="85" fillId="0" borderId="149" xfId="1" applyFont="1" applyFill="1" applyBorder="1" applyAlignment="1" applyProtection="1">
      <alignment vertical="center" shrinkToFit="1"/>
      <protection hidden="1"/>
    </xf>
    <xf numFmtId="0" fontId="86" fillId="0" borderId="149" xfId="1" applyFont="1" applyFill="1" applyBorder="1" applyAlignment="1" applyProtection="1">
      <alignment horizontal="right" vertical="center" shrinkToFit="1"/>
      <protection hidden="1"/>
    </xf>
    <xf numFmtId="0" fontId="85" fillId="0" borderId="148" xfId="1" applyFont="1" applyFill="1" applyBorder="1" applyAlignment="1" applyProtection="1">
      <alignment vertical="center" shrinkToFit="1"/>
      <protection hidden="1"/>
    </xf>
    <xf numFmtId="181" fontId="84" fillId="0" borderId="155" xfId="0" applyNumberFormat="1" applyFont="1" applyFill="1" applyBorder="1" applyAlignment="1" applyProtection="1">
      <alignment shrinkToFit="1"/>
    </xf>
    <xf numFmtId="181" fontId="33" fillId="0" borderId="0" xfId="0" applyNumberFormat="1" applyFont="1" applyFill="1" applyBorder="1" applyAlignment="1" applyProtection="1">
      <alignment shrinkToFit="1"/>
    </xf>
    <xf numFmtId="0" fontId="33" fillId="0" borderId="149" xfId="0" applyFont="1" applyFill="1" applyBorder="1" applyAlignment="1" applyProtection="1">
      <alignment horizontal="left" shrinkToFit="1"/>
    </xf>
    <xf numFmtId="0" fontId="77" fillId="0" borderId="149" xfId="0" applyFont="1" applyFill="1" applyBorder="1" applyAlignment="1" applyProtection="1">
      <alignment horizontal="right" shrinkToFit="1"/>
    </xf>
    <xf numFmtId="0" fontId="33" fillId="0" borderId="148" xfId="0" applyFont="1" applyFill="1" applyBorder="1" applyAlignment="1" applyProtection="1">
      <alignment horizontal="left" shrinkToFit="1"/>
    </xf>
    <xf numFmtId="181" fontId="33" fillId="0" borderId="155" xfId="0" applyNumberFormat="1" applyFont="1" applyFill="1" applyBorder="1" applyAlignment="1" applyProtection="1">
      <alignment shrinkToFit="1"/>
    </xf>
    <xf numFmtId="0" fontId="33" fillId="0" borderId="155" xfId="0" applyFont="1" applyFill="1" applyBorder="1" applyAlignment="1" applyProtection="1">
      <alignment shrinkToFit="1"/>
    </xf>
    <xf numFmtId="0" fontId="33" fillId="0" borderId="157" xfId="0" applyFont="1" applyFill="1" applyBorder="1" applyAlignment="1" applyProtection="1">
      <alignment shrinkToFit="1"/>
    </xf>
    <xf numFmtId="0" fontId="38" fillId="0" borderId="0" xfId="0" applyFont="1" applyFill="1" applyBorder="1" applyAlignment="1" applyProtection="1">
      <alignment horizontal="right" shrinkToFit="1"/>
    </xf>
    <xf numFmtId="0" fontId="107" fillId="0" borderId="140" xfId="0" applyFont="1" applyFill="1" applyBorder="1" applyAlignment="1" applyProtection="1">
      <alignment shrinkToFit="1"/>
    </xf>
    <xf numFmtId="0" fontId="110" fillId="0" borderId="140" xfId="0" applyFont="1" applyBorder="1" applyAlignment="1">
      <alignment shrinkToFit="1"/>
    </xf>
    <xf numFmtId="0" fontId="32" fillId="0" borderId="141" xfId="0" applyFont="1" applyFill="1" applyBorder="1" applyAlignment="1" applyProtection="1">
      <alignment horizontal="center" vertical="center" shrinkToFit="1"/>
    </xf>
    <xf numFmtId="0" fontId="33" fillId="0" borderId="142" xfId="0" applyFont="1" applyFill="1" applyBorder="1" applyAlignment="1" applyProtection="1">
      <alignment horizontal="center" vertical="center" shrinkToFit="1"/>
    </xf>
    <xf numFmtId="0" fontId="45" fillId="0" borderId="144" xfId="0" applyFont="1" applyFill="1" applyBorder="1" applyAlignment="1" applyProtection="1">
      <alignment horizontal="center" vertical="center" wrapText="1" shrinkToFit="1"/>
    </xf>
    <xf numFmtId="0" fontId="77" fillId="0" borderId="147" xfId="0" applyFont="1" applyFill="1" applyBorder="1" applyAlignment="1" applyProtection="1">
      <alignment horizontal="center" vertical="center" shrinkToFit="1"/>
    </xf>
    <xf numFmtId="0" fontId="88" fillId="0" borderId="142" xfId="0" applyFont="1" applyFill="1" applyBorder="1" applyAlignment="1" applyProtection="1">
      <alignment horizontal="center" vertical="center" shrinkToFit="1"/>
    </xf>
    <xf numFmtId="0" fontId="33" fillId="0" borderId="143" xfId="0" applyFont="1" applyFill="1" applyBorder="1" applyAlignment="1" applyProtection="1">
      <alignment horizontal="center" vertical="center" shrinkToFit="1"/>
    </xf>
    <xf numFmtId="0" fontId="33" fillId="0" borderId="145" xfId="0" applyFont="1" applyFill="1" applyBorder="1" applyAlignment="1" applyProtection="1">
      <alignment horizontal="center" vertical="center" shrinkToFit="1"/>
    </xf>
    <xf numFmtId="0" fontId="33" fillId="0" borderId="146" xfId="0" applyFont="1" applyFill="1" applyBorder="1" applyAlignment="1" applyProtection="1">
      <alignment horizontal="center" vertical="center" shrinkToFit="1"/>
    </xf>
    <xf numFmtId="14" fontId="117" fillId="0" borderId="130" xfId="0" applyNumberFormat="1" applyFont="1" applyFill="1" applyBorder="1" applyAlignment="1" applyProtection="1">
      <alignment shrinkToFit="1"/>
    </xf>
    <xf numFmtId="0" fontId="118" fillId="0" borderId="0" xfId="3" applyFont="1" applyAlignment="1">
      <alignment vertical="top"/>
    </xf>
    <xf numFmtId="3" fontId="33" fillId="0" borderId="175" xfId="0" applyNumberFormat="1" applyFont="1" applyFill="1" applyBorder="1" applyAlignment="1" applyProtection="1">
      <alignment horizontal="right" shrinkToFit="1"/>
    </xf>
    <xf numFmtId="0" fontId="38" fillId="0" borderId="176" xfId="0" applyFont="1" applyFill="1" applyBorder="1" applyAlignment="1" applyProtection="1">
      <alignment shrinkToFit="1"/>
    </xf>
    <xf numFmtId="3" fontId="33" fillId="0" borderId="177" xfId="0" applyNumberFormat="1" applyFont="1" applyFill="1" applyBorder="1" applyAlignment="1" applyProtection="1">
      <alignment horizontal="right" shrinkToFit="1"/>
    </xf>
    <xf numFmtId="0" fontId="38" fillId="0" borderId="178" xfId="0" applyFont="1" applyFill="1" applyBorder="1" applyAlignment="1" applyProtection="1">
      <alignment shrinkToFit="1"/>
    </xf>
    <xf numFmtId="203" fontId="108" fillId="0" borderId="180" xfId="0" applyNumberFormat="1" applyFont="1" applyFill="1" applyBorder="1" applyAlignment="1" applyProtection="1">
      <alignment shrinkToFit="1"/>
    </xf>
    <xf numFmtId="203" fontId="108" fillId="0" borderId="180" xfId="0" applyNumberFormat="1" applyFont="1" applyFill="1" applyBorder="1" applyAlignment="1" applyProtection="1">
      <alignment vertical="center" shrinkToFit="1"/>
    </xf>
    <xf numFmtId="203" fontId="108" fillId="0" borderId="181" xfId="0" applyNumberFormat="1" applyFont="1" applyFill="1" applyBorder="1" applyAlignment="1" applyProtection="1">
      <alignment vertical="top" shrinkToFit="1"/>
    </xf>
    <xf numFmtId="0" fontId="119" fillId="0" borderId="179" xfId="0" applyFont="1" applyFill="1" applyBorder="1" applyAlignment="1" applyProtection="1"/>
    <xf numFmtId="178" fontId="14" fillId="3" borderId="0" xfId="0" applyNumberFormat="1" applyFont="1" applyFill="1" applyBorder="1" applyAlignment="1" applyProtection="1">
      <alignment horizontal="center" vertical="center" shrinkToFit="1"/>
    </xf>
    <xf numFmtId="0" fontId="120" fillId="0" borderId="169" xfId="0" applyFont="1" applyFill="1" applyBorder="1" applyAlignment="1" applyProtection="1">
      <alignment horizontal="right" vertical="center"/>
    </xf>
    <xf numFmtId="0" fontId="114" fillId="0" borderId="0" xfId="0" applyFont="1" applyAlignment="1" applyProtection="1"/>
    <xf numFmtId="204" fontId="113" fillId="0" borderId="168" xfId="0" applyNumberFormat="1" applyFont="1" applyFill="1" applyBorder="1" applyAlignment="1" applyProtection="1"/>
    <xf numFmtId="0" fontId="13" fillId="3" borderId="0" xfId="0" applyFont="1" applyFill="1" applyAlignment="1">
      <alignment horizontal="justify" vertical="top" wrapText="1"/>
    </xf>
    <xf numFmtId="0" fontId="13" fillId="3" borderId="0" xfId="0" applyFont="1" applyFill="1" applyAlignment="1">
      <alignment horizontal="justify" vertical="top"/>
    </xf>
    <xf numFmtId="0" fontId="13" fillId="3" borderId="0" xfId="0" applyFont="1" applyFill="1" applyBorder="1" applyAlignment="1">
      <alignment horizontal="left" vertical="top" wrapText="1" indent="2"/>
    </xf>
    <xf numFmtId="0" fontId="13" fillId="3" borderId="0" xfId="0" applyFont="1" applyFill="1" applyBorder="1" applyAlignment="1">
      <alignment horizontal="justify" vertical="top" wrapText="1"/>
    </xf>
    <xf numFmtId="0" fontId="13" fillId="3" borderId="0" xfId="3" applyFont="1" applyFill="1" applyAlignment="1">
      <alignment horizontal="justify" vertical="top"/>
    </xf>
    <xf numFmtId="0" fontId="13" fillId="3" borderId="0" xfId="3" applyFont="1" applyFill="1" applyAlignment="1">
      <alignment horizontal="justify" vertical="top" wrapText="1"/>
    </xf>
    <xf numFmtId="0" fontId="112" fillId="0" borderId="172" xfId="0" applyFont="1" applyFill="1" applyBorder="1" applyAlignment="1" applyProtection="1">
      <alignment horizontal="left" vertical="center" shrinkToFit="1"/>
    </xf>
    <xf numFmtId="0" fontId="5" fillId="0" borderId="173" xfId="0" applyFont="1" applyBorder="1" applyAlignment="1">
      <alignment horizontal="left" shrinkToFit="1"/>
    </xf>
    <xf numFmtId="0" fontId="5" fillId="0" borderId="174" xfId="0" applyFont="1" applyBorder="1" applyAlignment="1">
      <alignment horizontal="left" shrinkToFit="1"/>
    </xf>
    <xf numFmtId="0" fontId="13" fillId="0" borderId="54"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39" xfId="0" applyFont="1" applyBorder="1" applyAlignment="1" applyProtection="1">
      <alignment horizontal="center" vertical="center"/>
    </xf>
    <xf numFmtId="0" fontId="20" fillId="4" borderId="8" xfId="0" applyFont="1" applyFill="1" applyBorder="1" applyAlignment="1" applyProtection="1">
      <alignment horizontal="left" vertical="center" shrinkToFit="1"/>
      <protection locked="0"/>
    </xf>
    <xf numFmtId="0" fontId="21" fillId="0" borderId="64"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176" fontId="17" fillId="0" borderId="6" xfId="2" applyNumberFormat="1" applyFont="1" applyBorder="1" applyAlignment="1" applyProtection="1">
      <alignment vertical="center"/>
    </xf>
    <xf numFmtId="0" fontId="19" fillId="4" borderId="83" xfId="0" applyFont="1" applyFill="1" applyBorder="1" applyAlignment="1" applyProtection="1">
      <alignment horizontal="left" indent="1" shrinkToFit="1"/>
      <protection locked="0" hidden="1"/>
    </xf>
    <xf numFmtId="0" fontId="19" fillId="4" borderId="15" xfId="0" applyFont="1" applyFill="1" applyBorder="1" applyAlignment="1" applyProtection="1">
      <alignment horizontal="left" indent="1" shrinkToFit="1"/>
      <protection locked="0" hidden="1"/>
    </xf>
    <xf numFmtId="0" fontId="19" fillId="4" borderId="17" xfId="0" applyFont="1" applyFill="1" applyBorder="1" applyAlignment="1" applyProtection="1">
      <alignment horizontal="left" indent="1" shrinkToFit="1"/>
      <protection locked="0" hidden="1"/>
    </xf>
    <xf numFmtId="0" fontId="13" fillId="3" borderId="0" xfId="0" applyFont="1" applyFill="1" applyBorder="1" applyAlignment="1" applyProtection="1">
      <alignment horizontal="left" vertical="center" wrapText="1"/>
    </xf>
    <xf numFmtId="0" fontId="15" fillId="0" borderId="83" xfId="0" applyFont="1" applyBorder="1" applyAlignment="1" applyProtection="1">
      <alignment horizontal="center" vertical="center"/>
    </xf>
    <xf numFmtId="0" fontId="15" fillId="0" borderId="17" xfId="0" applyFont="1" applyBorder="1" applyAlignment="1" applyProtection="1">
      <alignment horizontal="center" vertical="center"/>
    </xf>
    <xf numFmtId="0" fontId="13" fillId="0" borderId="38" xfId="0" applyFont="1" applyBorder="1" applyAlignment="1" applyProtection="1">
      <alignment horizontal="center" vertical="center" wrapText="1"/>
    </xf>
    <xf numFmtId="0" fontId="20" fillId="4" borderId="77" xfId="0" applyFont="1" applyFill="1" applyBorder="1" applyAlignment="1" applyProtection="1">
      <alignment horizontal="left" vertical="center" indent="1" shrinkToFit="1"/>
      <protection locked="0"/>
    </xf>
    <xf numFmtId="0" fontId="20" fillId="4" borderId="47" xfId="0" applyFont="1" applyFill="1" applyBorder="1" applyAlignment="1" applyProtection="1">
      <alignment horizontal="left" vertical="center" indent="1" shrinkToFit="1"/>
      <protection locked="0"/>
    </xf>
    <xf numFmtId="0" fontId="20" fillId="4" borderId="78" xfId="0" applyFont="1" applyFill="1" applyBorder="1" applyAlignment="1" applyProtection="1">
      <alignment horizontal="left" vertical="center" indent="1" shrinkToFit="1"/>
      <protection locked="0"/>
    </xf>
    <xf numFmtId="0" fontId="21" fillId="0" borderId="6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0" fontId="13" fillId="0" borderId="71" xfId="0" applyFont="1" applyBorder="1" applyAlignment="1" applyProtection="1">
      <alignment horizontal="center" vertical="center" wrapText="1"/>
    </xf>
    <xf numFmtId="0" fontId="13" fillId="0" borderId="68" xfId="0" applyFont="1" applyBorder="1" applyAlignment="1" applyProtection="1">
      <alignment horizontal="center" vertical="center"/>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0" fontId="17" fillId="4" borderId="62" xfId="0" applyFont="1" applyFill="1" applyBorder="1" applyAlignment="1" applyProtection="1">
      <alignment horizontal="left" vertical="center" indent="1"/>
      <protection locked="0"/>
    </xf>
    <xf numFmtId="0" fontId="17" fillId="4" borderId="27" xfId="0" applyFont="1" applyFill="1" applyBorder="1" applyAlignment="1" applyProtection="1">
      <alignment horizontal="left" vertical="center" indent="1"/>
      <protection locked="0"/>
    </xf>
    <xf numFmtId="0" fontId="17" fillId="4" borderId="63" xfId="0" applyFont="1" applyFill="1" applyBorder="1" applyAlignment="1" applyProtection="1">
      <alignment horizontal="left" vertical="center" indent="1"/>
      <protection locked="0"/>
    </xf>
    <xf numFmtId="49" fontId="17" fillId="4" borderId="49" xfId="0" applyNumberFormat="1" applyFont="1" applyFill="1" applyBorder="1" applyAlignment="1" applyProtection="1">
      <alignment horizontal="center" vertical="center"/>
      <protection locked="0"/>
    </xf>
    <xf numFmtId="49" fontId="17" fillId="4" borderId="54" xfId="0" applyNumberFormat="1" applyFont="1" applyFill="1" applyBorder="1" applyAlignment="1" applyProtection="1">
      <alignment horizontal="center" vertical="center"/>
      <protection locked="0"/>
    </xf>
    <xf numFmtId="0" fontId="13" fillId="0" borderId="77" xfId="0" applyFont="1" applyBorder="1" applyAlignment="1" applyProtection="1">
      <alignment horizontal="center" vertical="center"/>
    </xf>
    <xf numFmtId="0" fontId="13" fillId="0" borderId="47" xfId="0" applyFont="1" applyBorder="1" applyAlignment="1" applyProtection="1">
      <alignment horizontal="center" vertical="center"/>
    </xf>
    <xf numFmtId="0" fontId="13" fillId="0" borderId="78" xfId="0" applyFont="1" applyBorder="1" applyAlignment="1" applyProtection="1">
      <alignment horizontal="center" vertical="center"/>
    </xf>
    <xf numFmtId="0" fontId="15" fillId="0" borderId="82"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49" fontId="17" fillId="4" borderId="38"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49" fontId="17" fillId="4" borderId="39" xfId="0" applyNumberFormat="1" applyFont="1" applyFill="1" applyBorder="1" applyAlignment="1" applyProtection="1">
      <alignment horizontal="center" vertical="center"/>
      <protection locked="0"/>
    </xf>
    <xf numFmtId="176" fontId="17" fillId="0" borderId="68" xfId="2" applyNumberFormat="1" applyFont="1" applyBorder="1" applyAlignment="1" applyProtection="1">
      <alignment vertical="center"/>
    </xf>
    <xf numFmtId="176" fontId="17" fillId="0" borderId="64" xfId="2" applyNumberFormat="1" applyFont="1" applyBorder="1" applyAlignment="1" applyProtection="1">
      <alignment vertical="center"/>
    </xf>
    <xf numFmtId="0" fontId="21" fillId="0" borderId="6" xfId="0" applyFont="1" applyBorder="1" applyAlignment="1" applyProtection="1">
      <alignment horizontal="left" vertical="center" wrapText="1"/>
    </xf>
    <xf numFmtId="0" fontId="21" fillId="0" borderId="72" xfId="0" applyFont="1" applyBorder="1" applyAlignment="1" applyProtection="1">
      <alignment horizontal="left" vertical="center" wrapText="1"/>
    </xf>
    <xf numFmtId="176" fontId="17" fillId="0" borderId="66" xfId="2" quotePrefix="1" applyNumberFormat="1" applyFont="1" applyFill="1" applyBorder="1" applyAlignment="1" applyProtection="1">
      <alignment vertical="center"/>
    </xf>
    <xf numFmtId="176" fontId="17" fillId="0" borderId="80" xfId="2" applyNumberFormat="1" applyFont="1" applyFill="1" applyBorder="1" applyAlignment="1" applyProtection="1">
      <alignment vertical="center"/>
    </xf>
    <xf numFmtId="0" fontId="21" fillId="0" borderId="66" xfId="0" applyFont="1" applyBorder="1" applyAlignment="1" applyProtection="1">
      <alignment horizontal="left" vertical="center" wrapText="1"/>
    </xf>
    <xf numFmtId="0" fontId="21" fillId="0" borderId="75" xfId="0" applyFont="1" applyBorder="1" applyAlignment="1" applyProtection="1">
      <alignment horizontal="left" vertical="center" wrapText="1"/>
    </xf>
    <xf numFmtId="0" fontId="21" fillId="0" borderId="76" xfId="0" applyFont="1" applyBorder="1" applyAlignment="1" applyProtection="1">
      <alignment horizontal="left" vertical="center" wrapText="1"/>
    </xf>
    <xf numFmtId="0" fontId="13" fillId="0" borderId="7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58" fillId="0" borderId="0" xfId="0" applyFont="1" applyFill="1" applyBorder="1" applyAlignment="1" applyProtection="1">
      <alignment horizontal="center" vertical="center"/>
    </xf>
    <xf numFmtId="178" fontId="14" fillId="3" borderId="0" xfId="0" applyNumberFormat="1" applyFont="1" applyFill="1" applyBorder="1" applyAlignment="1" applyProtection="1">
      <alignment horizontal="left" vertical="center" shrinkToFit="1"/>
    </xf>
    <xf numFmtId="0" fontId="13" fillId="0" borderId="79" xfId="0" applyFont="1" applyBorder="1" applyAlignment="1" applyProtection="1">
      <alignment horizontal="center" vertical="center"/>
    </xf>
    <xf numFmtId="0" fontId="13" fillId="0" borderId="75" xfId="0" applyFont="1" applyBorder="1" applyAlignment="1" applyProtection="1">
      <alignment horizontal="center" vertical="center"/>
    </xf>
    <xf numFmtId="0" fontId="13" fillId="0" borderId="80" xfId="0" applyFont="1" applyBorder="1" applyAlignment="1" applyProtection="1">
      <alignment horizontal="center" vertical="center"/>
    </xf>
    <xf numFmtId="0" fontId="13" fillId="0" borderId="48"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70"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81"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66" xfId="0" applyFont="1" applyBorder="1" applyAlignment="1" applyProtection="1">
      <alignment horizontal="center" vertical="center"/>
    </xf>
    <xf numFmtId="0" fontId="17" fillId="4" borderId="34" xfId="0" applyFont="1" applyFill="1" applyBorder="1" applyAlignment="1" applyProtection="1">
      <alignment horizontal="left" vertical="center" indent="1"/>
      <protection locked="0"/>
    </xf>
    <xf numFmtId="0" fontId="17" fillId="4" borderId="35" xfId="0" applyFont="1" applyFill="1" applyBorder="1" applyAlignment="1" applyProtection="1">
      <alignment horizontal="left" vertical="center" indent="1"/>
      <protection locked="0"/>
    </xf>
    <xf numFmtId="0" fontId="17" fillId="4" borderId="36" xfId="0" applyFont="1" applyFill="1" applyBorder="1" applyAlignment="1" applyProtection="1">
      <alignment horizontal="left" vertical="center" indent="1"/>
      <protection locked="0"/>
    </xf>
    <xf numFmtId="0" fontId="13" fillId="0" borderId="71" xfId="0" applyFont="1" applyBorder="1" applyAlignment="1" applyProtection="1">
      <alignment horizontal="center" vertical="center"/>
    </xf>
    <xf numFmtId="0" fontId="14" fillId="3" borderId="0" xfId="0" applyFont="1" applyFill="1" applyBorder="1" applyAlignment="1" applyProtection="1">
      <alignment horizontal="right" shrinkToFit="1"/>
    </xf>
    <xf numFmtId="0" fontId="0" fillId="0" borderId="0" xfId="0" applyAlignment="1">
      <alignment shrinkToFit="1"/>
    </xf>
    <xf numFmtId="0" fontId="90" fillId="0" borderId="0" xfId="0" applyFont="1" applyFill="1" applyBorder="1" applyAlignment="1" applyProtection="1">
      <alignment horizontal="center" wrapText="1"/>
    </xf>
    <xf numFmtId="0" fontId="37" fillId="0" borderId="46" xfId="0" applyFont="1" applyFill="1" applyBorder="1" applyAlignment="1" applyProtection="1">
      <alignment horizontal="right" vertical="center" shrinkToFit="1"/>
    </xf>
    <xf numFmtId="0" fontId="99" fillId="0" borderId="46" xfId="0" applyFont="1" applyFill="1" applyBorder="1" applyAlignment="1" applyProtection="1">
      <alignment horizontal="right" vertical="center" shrinkToFit="1"/>
    </xf>
    <xf numFmtId="0" fontId="13" fillId="0" borderId="73"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76" xfId="0" applyFont="1" applyBorder="1" applyAlignment="1" applyProtection="1">
      <alignment horizontal="center" vertical="center"/>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0" fontId="0" fillId="3" borderId="54" xfId="0" applyFont="1" applyFill="1" applyBorder="1" applyAlignment="1">
      <alignment vertical="center" wrapText="1"/>
    </xf>
    <xf numFmtId="0" fontId="0" fillId="3" borderId="46" xfId="0" applyFont="1" applyFill="1" applyBorder="1" applyAlignment="1">
      <alignment vertical="center" wrapText="1"/>
    </xf>
    <xf numFmtId="0" fontId="0" fillId="3" borderId="89" xfId="0" applyFont="1" applyFill="1" applyBorder="1" applyAlignment="1">
      <alignment vertical="center" wrapText="1"/>
    </xf>
    <xf numFmtId="176" fontId="7" fillId="3" borderId="38" xfId="2" quotePrefix="1" applyNumberFormat="1" applyFont="1" applyFill="1" applyBorder="1" applyAlignment="1">
      <alignment vertical="center"/>
    </xf>
    <xf numFmtId="176" fontId="7" fillId="3" borderId="39" xfId="2" quotePrefix="1" applyNumberFormat="1" applyFont="1" applyFill="1" applyBorder="1" applyAlignment="1">
      <alignment vertical="center"/>
    </xf>
    <xf numFmtId="176" fontId="7" fillId="3" borderId="38" xfId="2" applyNumberFormat="1" applyFont="1" applyFill="1" applyBorder="1" applyAlignment="1">
      <alignment vertical="center"/>
    </xf>
    <xf numFmtId="176" fontId="7" fillId="3" borderId="39" xfId="2" applyNumberFormat="1" applyFont="1" applyFill="1" applyBorder="1" applyAlignment="1">
      <alignment vertical="center"/>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0" fontId="18" fillId="3" borderId="52" xfId="0" applyFont="1" applyFill="1" applyBorder="1" applyAlignment="1">
      <alignment horizontal="center" vertical="center" shrinkToFit="1"/>
    </xf>
    <xf numFmtId="0" fontId="3" fillId="3" borderId="84" xfId="0" applyFont="1" applyFill="1" applyBorder="1" applyAlignment="1">
      <alignment horizontal="center" vertical="center" shrinkToFit="1"/>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48" fillId="3" borderId="40" xfId="0" applyFont="1" applyFill="1" applyBorder="1" applyAlignment="1">
      <alignment horizontal="left" shrinkToFit="1"/>
    </xf>
    <xf numFmtId="0" fontId="48" fillId="3" borderId="41" xfId="0" applyFont="1" applyFill="1" applyBorder="1" applyAlignment="1">
      <alignment horizontal="left" shrinkToFit="1"/>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176" fontId="9" fillId="3" borderId="20" xfId="2" applyNumberFormat="1" applyFont="1" applyFill="1" applyBorder="1" applyAlignment="1">
      <alignment vertical="center"/>
    </xf>
    <xf numFmtId="176" fontId="9" fillId="3" borderId="85"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0" fontId="4" fillId="3" borderId="20" xfId="0" applyFont="1" applyFill="1" applyBorder="1" applyAlignment="1">
      <alignment horizontal="center"/>
    </xf>
    <xf numFmtId="0" fontId="4" fillId="3" borderId="85" xfId="0" applyFont="1" applyFill="1" applyBorder="1" applyAlignment="1">
      <alignment horizont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0" fontId="10" fillId="3" borderId="0" xfId="0" applyFont="1" applyFill="1" applyBorder="1" applyAlignment="1">
      <alignment horizontal="left" indent="1" shrinkToFit="1"/>
    </xf>
    <xf numFmtId="38" fontId="3" fillId="3" borderId="86" xfId="2" applyFont="1" applyFill="1" applyBorder="1" applyAlignment="1">
      <alignment horizontal="center" vertical="center"/>
    </xf>
    <xf numFmtId="38" fontId="3" fillId="3" borderId="88"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0" fontId="4" fillId="3" borderId="86"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7" xfId="0" applyFont="1" applyFill="1" applyBorder="1" applyAlignment="1">
      <alignment horizontal="center" vertical="center"/>
    </xf>
    <xf numFmtId="0" fontId="100" fillId="3" borderId="86" xfId="0" applyFont="1" applyFill="1" applyBorder="1" applyAlignment="1">
      <alignment horizontal="left" vertical="center" shrinkToFit="1"/>
    </xf>
    <xf numFmtId="0" fontId="100" fillId="3" borderId="57" xfId="0" applyFont="1" applyFill="1" applyBorder="1" applyAlignment="1">
      <alignment horizontal="left" vertical="center" shrinkToFit="1"/>
    </xf>
    <xf numFmtId="0" fontId="100" fillId="3" borderId="87" xfId="0" applyFont="1" applyFill="1" applyBorder="1" applyAlignment="1">
      <alignment horizontal="left" vertical="center" shrinkToFit="1"/>
    </xf>
    <xf numFmtId="0" fontId="100" fillId="3" borderId="49" xfId="0" applyFont="1" applyFill="1" applyBorder="1" applyAlignment="1">
      <alignment horizontal="left" vertical="center" shrinkToFit="1"/>
    </xf>
    <xf numFmtId="0" fontId="100" fillId="3" borderId="0" xfId="0" applyFont="1" applyFill="1" applyAlignment="1">
      <alignment horizontal="left" vertical="center" shrinkToFit="1"/>
    </xf>
    <xf numFmtId="0" fontId="100" fillId="3" borderId="61" xfId="0" applyFont="1" applyFill="1" applyBorder="1" applyAlignment="1">
      <alignment horizontal="left" vertical="center" shrinkToFit="1"/>
    </xf>
    <xf numFmtId="0" fontId="109" fillId="0" borderId="20" xfId="0" applyFont="1" applyFill="1" applyBorder="1" applyAlignment="1">
      <alignment horizontal="left" shrinkToFit="1"/>
    </xf>
    <xf numFmtId="0" fontId="109" fillId="0" borderId="44" xfId="0" applyFont="1" applyFill="1" applyBorder="1" applyAlignment="1">
      <alignment horizontal="left" shrinkToFit="1"/>
    </xf>
    <xf numFmtId="0" fontId="109" fillId="0" borderId="45" xfId="0" applyFont="1" applyFill="1" applyBorder="1" applyAlignment="1">
      <alignment horizontal="left" shrinkToFit="1"/>
    </xf>
    <xf numFmtId="176" fontId="9" fillId="3" borderId="20" xfId="2" quotePrefix="1" applyNumberFormat="1" applyFont="1" applyFill="1" applyBorder="1" applyAlignment="1">
      <alignment vertical="center"/>
    </xf>
    <xf numFmtId="0" fontId="4" fillId="3" borderId="0" xfId="0" applyFont="1" applyFill="1" applyBorder="1" applyAlignment="1">
      <alignment horizontal="left" shrinkToFit="1"/>
    </xf>
    <xf numFmtId="180" fontId="10" fillId="3" borderId="37" xfId="0" applyNumberFormat="1" applyFont="1" applyFill="1" applyBorder="1" applyAlignment="1">
      <alignment horizontal="center" vertical="top"/>
    </xf>
    <xf numFmtId="0" fontId="4" fillId="3" borderId="38" xfId="0" applyFont="1" applyFill="1" applyBorder="1" applyAlignment="1">
      <alignment horizontal="center"/>
    </xf>
    <xf numFmtId="0" fontId="4" fillId="3" borderId="39" xfId="0" applyFont="1" applyFill="1" applyBorder="1" applyAlignment="1">
      <alignment horizontal="center"/>
    </xf>
    <xf numFmtId="0" fontId="3" fillId="3" borderId="49" xfId="0" applyFont="1" applyFill="1" applyBorder="1" applyAlignment="1">
      <alignment shrinkToFit="1"/>
    </xf>
    <xf numFmtId="0" fontId="4" fillId="0" borderId="0" xfId="0" applyFont="1" applyAlignment="1">
      <alignment shrinkToFit="1"/>
    </xf>
    <xf numFmtId="0" fontId="3" fillId="3" borderId="0" xfId="0" applyFont="1" applyFill="1" applyBorder="1" applyAlignment="1">
      <alignment shrinkToFit="1"/>
    </xf>
    <xf numFmtId="0" fontId="3" fillId="0" borderId="0" xfId="0" applyFont="1" applyAlignment="1">
      <alignment shrinkToFit="1"/>
    </xf>
    <xf numFmtId="0" fontId="3" fillId="0" borderId="61" xfId="0" applyFont="1" applyBorder="1" applyAlignment="1">
      <alignment shrinkToFit="1"/>
    </xf>
    <xf numFmtId="195" fontId="104" fillId="3" borderId="0" xfId="0" applyNumberFormat="1" applyFont="1" applyFill="1" applyBorder="1" applyAlignment="1" applyProtection="1">
      <alignment horizontal="left" shrinkToFit="1"/>
    </xf>
    <xf numFmtId="194" fontId="0" fillId="3" borderId="46" xfId="0" applyNumberFormat="1" applyFont="1" applyFill="1" applyBorder="1" applyAlignment="1" applyProtection="1">
      <alignment horizontal="right"/>
    </xf>
    <xf numFmtId="0" fontId="0" fillId="3" borderId="50" xfId="0" applyFont="1" applyFill="1" applyBorder="1" applyAlignment="1" applyProtection="1">
      <alignment horizontal="left" vertical="center"/>
    </xf>
    <xf numFmtId="0" fontId="0" fillId="3" borderId="49" xfId="0" applyFont="1" applyFill="1" applyBorder="1" applyAlignment="1" applyProtection="1">
      <alignment horizontal="left" vertical="center"/>
    </xf>
    <xf numFmtId="0" fontId="0" fillId="3" borderId="54" xfId="0" applyFont="1" applyFill="1" applyBorder="1" applyAlignment="1" applyProtection="1">
      <alignment horizontal="left" vertical="center"/>
    </xf>
    <xf numFmtId="189" fontId="0" fillId="3" borderId="103" xfId="0" applyNumberFormat="1" applyFont="1" applyFill="1" applyBorder="1" applyAlignment="1" applyProtection="1">
      <alignment horizontal="right" vertical="center"/>
      <protection locked="0"/>
    </xf>
    <xf numFmtId="189" fontId="0" fillId="3" borderId="104" xfId="0" applyNumberFormat="1" applyFont="1" applyFill="1" applyBorder="1" applyAlignment="1" applyProtection="1">
      <alignment horizontal="right" vertical="center"/>
      <protection locked="0"/>
    </xf>
    <xf numFmtId="0" fontId="0" fillId="3" borderId="52" xfId="0" applyFont="1" applyFill="1" applyBorder="1" applyAlignment="1" applyProtection="1">
      <alignment horizontal="center" vertical="center"/>
    </xf>
    <xf numFmtId="0" fontId="0" fillId="3" borderId="0" xfId="0" applyFont="1" applyFill="1" applyBorder="1" applyAlignment="1" applyProtection="1">
      <alignment horizontal="center" vertical="center"/>
    </xf>
    <xf numFmtId="0" fontId="0" fillId="3" borderId="46" xfId="0" applyFont="1" applyFill="1" applyBorder="1" applyAlignment="1" applyProtection="1">
      <alignment horizontal="center" vertical="center"/>
    </xf>
    <xf numFmtId="199" fontId="0" fillId="3" borderId="105" xfId="0" applyNumberFormat="1" applyFont="1" applyFill="1" applyBorder="1" applyAlignment="1" applyProtection="1">
      <alignment horizontal="center" vertical="center" shrinkToFit="1"/>
    </xf>
    <xf numFmtId="199" fontId="0" fillId="3" borderId="106" xfId="0" applyNumberFormat="1" applyFont="1" applyFill="1" applyBorder="1" applyAlignment="1" applyProtection="1">
      <alignment horizontal="center" vertical="center" shrinkToFit="1"/>
    </xf>
    <xf numFmtId="0" fontId="0" fillId="3" borderId="38" xfId="0" applyFont="1" applyFill="1" applyBorder="1" applyAlignment="1" applyProtection="1">
      <alignment horizontal="left" vertical="top" wrapText="1"/>
      <protection locked="0"/>
    </xf>
    <xf numFmtId="0" fontId="0" fillId="3" borderId="40" xfId="0" applyFont="1" applyFill="1" applyBorder="1" applyAlignment="1" applyProtection="1">
      <alignment horizontal="left" vertical="top" wrapText="1"/>
      <protection locked="0"/>
    </xf>
    <xf numFmtId="0" fontId="0" fillId="3" borderId="39" xfId="0" applyFont="1" applyFill="1" applyBorder="1" applyAlignment="1" applyProtection="1">
      <alignment horizontal="left" vertical="top" wrapText="1"/>
      <protection locked="0"/>
    </xf>
    <xf numFmtId="0" fontId="0" fillId="3" borderId="49"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53" xfId="0" applyFill="1" applyBorder="1" applyAlignment="1" applyProtection="1">
      <alignment horizontal="left" vertical="top" wrapText="1"/>
      <protection locked="0"/>
    </xf>
    <xf numFmtId="0" fontId="0" fillId="3" borderId="54" xfId="0" applyFill="1" applyBorder="1" applyAlignment="1" applyProtection="1">
      <alignment horizontal="left" vertical="top" wrapText="1"/>
      <protection locked="0"/>
    </xf>
    <xf numFmtId="0" fontId="0" fillId="3" borderId="46" xfId="0" applyFill="1" applyBorder="1" applyAlignment="1" applyProtection="1">
      <alignment horizontal="left" vertical="top" wrapText="1"/>
      <protection locked="0"/>
    </xf>
    <xf numFmtId="0" fontId="0" fillId="3" borderId="42" xfId="0" applyFill="1" applyBorder="1" applyAlignment="1" applyProtection="1">
      <alignment horizontal="left" vertical="top" wrapText="1"/>
      <protection locked="0"/>
    </xf>
    <xf numFmtId="3" fontId="18" fillId="3" borderId="0" xfId="0" applyNumberFormat="1" applyFont="1" applyFill="1" applyAlignment="1" applyProtection="1"/>
    <xf numFmtId="0" fontId="18" fillId="3" borderId="0" xfId="0" applyFont="1" applyFill="1" applyAlignment="1" applyProtection="1"/>
    <xf numFmtId="0" fontId="0" fillId="3" borderId="0" xfId="0" applyFont="1" applyFill="1" applyAlignment="1" applyProtection="1">
      <alignment horizontal="right" vertical="center"/>
    </xf>
    <xf numFmtId="189" fontId="0" fillId="3" borderId="108" xfId="0" applyNumberFormat="1" applyFont="1" applyFill="1" applyBorder="1" applyAlignment="1" applyProtection="1">
      <alignment horizontal="right" vertical="center"/>
      <protection locked="0"/>
    </xf>
    <xf numFmtId="0" fontId="0" fillId="3" borderId="51" xfId="0" applyFont="1" applyFill="1" applyBorder="1" applyAlignment="1" applyProtection="1">
      <alignment horizontal="center" vertical="center"/>
    </xf>
    <xf numFmtId="0" fontId="0" fillId="3" borderId="53" xfId="0" applyFont="1" applyFill="1" applyBorder="1" applyAlignment="1" applyProtection="1">
      <alignment horizontal="center" vertical="center"/>
    </xf>
    <xf numFmtId="0" fontId="0" fillId="3" borderId="42" xfId="0" applyFont="1" applyFill="1" applyBorder="1" applyAlignment="1" applyProtection="1">
      <alignment horizontal="center" vertical="center"/>
    </xf>
    <xf numFmtId="0" fontId="0" fillId="3" borderId="104" xfId="0" applyFont="1" applyFill="1" applyBorder="1" applyAlignment="1" applyProtection="1">
      <alignment horizontal="right" vertical="center"/>
      <protection locked="0"/>
    </xf>
    <xf numFmtId="0" fontId="0" fillId="3" borderId="108" xfId="0" applyFont="1" applyFill="1" applyBorder="1" applyAlignment="1" applyProtection="1">
      <alignment horizontal="right" vertical="center"/>
      <protection locked="0"/>
    </xf>
    <xf numFmtId="0" fontId="0" fillId="3" borderId="52" xfId="0" applyFont="1" applyFill="1" applyBorder="1" applyAlignment="1" applyProtection="1">
      <alignment horizontal="left" vertical="center"/>
    </xf>
    <xf numFmtId="0" fontId="0" fillId="3" borderId="0" xfId="0" applyFont="1" applyFill="1" applyBorder="1" applyAlignment="1" applyProtection="1">
      <alignment horizontal="left" vertical="center"/>
    </xf>
    <xf numFmtId="0" fontId="0" fillId="3" borderId="46" xfId="0" applyFont="1" applyFill="1" applyBorder="1" applyAlignment="1" applyProtection="1">
      <alignment horizontal="left" vertical="center"/>
    </xf>
    <xf numFmtId="0" fontId="0" fillId="3" borderId="109" xfId="0" applyFont="1" applyFill="1" applyBorder="1" applyAlignment="1" applyProtection="1">
      <alignment horizontal="right" vertical="center"/>
      <protection locked="0"/>
    </xf>
    <xf numFmtId="0" fontId="0" fillId="3" borderId="7" xfId="0" applyFont="1" applyFill="1" applyBorder="1" applyAlignment="1" applyProtection="1">
      <alignment horizontal="right" vertical="center"/>
      <protection locked="0"/>
    </xf>
    <xf numFmtId="199" fontId="0" fillId="3" borderId="107" xfId="0" applyNumberFormat="1" applyFont="1" applyFill="1" applyBorder="1" applyAlignment="1" applyProtection="1">
      <alignment horizontal="center" vertical="center" shrinkToFit="1"/>
    </xf>
    <xf numFmtId="191" fontId="6" fillId="3" borderId="49" xfId="0" applyNumberFormat="1" applyFont="1" applyFill="1" applyBorder="1" applyAlignment="1" applyProtection="1">
      <alignment horizontal="center" vertical="center" wrapText="1" readingOrder="1"/>
    </xf>
    <xf numFmtId="191" fontId="6" fillId="3" borderId="53" xfId="0" applyNumberFormat="1" applyFont="1" applyFill="1" applyBorder="1" applyAlignment="1" applyProtection="1">
      <alignment horizontal="center" vertical="center" wrapText="1" readingOrder="1"/>
    </xf>
    <xf numFmtId="0" fontId="0" fillId="3" borderId="50" xfId="0" applyFill="1" applyBorder="1" applyAlignment="1" applyProtection="1">
      <alignment horizontal="left" vertical="top" wrapText="1"/>
    </xf>
    <xf numFmtId="0" fontId="0" fillId="3" borderId="52" xfId="0" applyFill="1" applyBorder="1" applyAlignment="1" applyProtection="1">
      <alignment horizontal="left" vertical="top" wrapText="1"/>
    </xf>
    <xf numFmtId="0" fontId="53" fillId="3" borderId="52" xfId="0" applyFont="1" applyFill="1" applyBorder="1" applyAlignment="1" applyProtection="1">
      <alignment horizontal="right" vertical="center" wrapText="1"/>
    </xf>
    <xf numFmtId="0" fontId="53" fillId="3" borderId="51" xfId="0" applyFont="1" applyFill="1" applyBorder="1" applyAlignment="1" applyProtection="1">
      <alignment horizontal="right" vertical="center" wrapText="1"/>
    </xf>
    <xf numFmtId="0" fontId="0" fillId="3" borderId="49" xfId="0" applyFont="1" applyFill="1" applyBorder="1" applyAlignment="1" applyProtection="1">
      <alignment horizontal="center" vertical="center" wrapText="1" readingOrder="1"/>
    </xf>
    <xf numFmtId="0" fontId="0" fillId="3" borderId="53" xfId="0" applyFont="1" applyFill="1" applyBorder="1" applyAlignment="1" applyProtection="1">
      <alignment horizontal="center" vertical="center" wrapText="1" readingOrder="1"/>
    </xf>
    <xf numFmtId="192" fontId="0" fillId="3" borderId="49" xfId="0" applyNumberFormat="1" applyFont="1" applyFill="1" applyBorder="1" applyAlignment="1" applyProtection="1">
      <alignment horizontal="center" vertical="center" wrapText="1" readingOrder="1"/>
    </xf>
    <xf numFmtId="192" fontId="0" fillId="3" borderId="53" xfId="0" applyNumberFormat="1" applyFont="1" applyFill="1" applyBorder="1" applyAlignment="1" applyProtection="1">
      <alignment horizontal="center" vertical="center" wrapText="1" readingOrder="1"/>
    </xf>
    <xf numFmtId="0" fontId="41" fillId="3" borderId="56" xfId="0" applyFont="1" applyFill="1" applyBorder="1" applyAlignment="1" applyProtection="1">
      <alignment horizontal="center" vertical="center"/>
    </xf>
    <xf numFmtId="0" fontId="41" fillId="3" borderId="102" xfId="0" applyFont="1" applyFill="1" applyBorder="1" applyAlignment="1" applyProtection="1">
      <alignment horizontal="center" vertical="center"/>
    </xf>
    <xf numFmtId="0" fontId="0" fillId="3" borderId="51" xfId="0" applyFont="1" applyFill="1" applyBorder="1" applyAlignment="1" applyProtection="1">
      <alignment horizontal="left" vertical="center"/>
    </xf>
    <xf numFmtId="0" fontId="0" fillId="3" borderId="53" xfId="0" applyFont="1" applyFill="1" applyBorder="1" applyAlignment="1" applyProtection="1">
      <alignment horizontal="left" vertical="center"/>
    </xf>
    <xf numFmtId="0" fontId="0" fillId="3" borderId="42" xfId="0" applyFont="1" applyFill="1" applyBorder="1" applyAlignment="1" applyProtection="1">
      <alignment horizontal="left" vertical="center"/>
    </xf>
    <xf numFmtId="0" fontId="0" fillId="3" borderId="95" xfId="0" applyFont="1" applyFill="1" applyBorder="1" applyAlignment="1">
      <alignment horizontal="center" vertical="center" wrapText="1"/>
    </xf>
    <xf numFmtId="0" fontId="0" fillId="3" borderId="96" xfId="0" applyFont="1" applyFill="1" applyBorder="1" applyAlignment="1">
      <alignment horizontal="center" vertical="center"/>
    </xf>
    <xf numFmtId="0" fontId="0" fillId="3" borderId="97" xfId="0" applyFont="1" applyFill="1" applyBorder="1" applyAlignment="1">
      <alignment horizontal="center" vertical="center"/>
    </xf>
    <xf numFmtId="189" fontId="0" fillId="3" borderId="98" xfId="0" applyNumberFormat="1" applyFont="1" applyFill="1" applyBorder="1" applyAlignment="1" applyProtection="1">
      <alignment horizontal="right" vertical="center"/>
      <protection locked="0"/>
    </xf>
    <xf numFmtId="189" fontId="0" fillId="3" borderId="99" xfId="0" applyNumberFormat="1" applyFont="1" applyFill="1" applyBorder="1" applyAlignment="1" applyProtection="1">
      <alignment horizontal="right" vertical="center"/>
      <protection locked="0"/>
    </xf>
    <xf numFmtId="189" fontId="0" fillId="3" borderId="100" xfId="0" applyNumberFormat="1" applyFont="1" applyFill="1" applyBorder="1" applyAlignment="1" applyProtection="1">
      <alignment horizontal="right" vertical="center"/>
      <protection locked="0"/>
    </xf>
    <xf numFmtId="189" fontId="0" fillId="3" borderId="101" xfId="0" applyNumberFormat="1" applyFont="1" applyFill="1" applyBorder="1" applyAlignment="1" applyProtection="1">
      <alignment horizontal="right" vertical="center"/>
      <protection locked="0"/>
    </xf>
    <xf numFmtId="3" fontId="18" fillId="3" borderId="52" xfId="0" applyNumberFormat="1" applyFont="1" applyFill="1" applyBorder="1" applyAlignment="1" applyProtection="1"/>
    <xf numFmtId="197" fontId="9" fillId="3" borderId="38" xfId="0" applyNumberFormat="1" applyFont="1" applyFill="1" applyBorder="1" applyAlignment="1">
      <alignment horizontal="center" vertical="center"/>
    </xf>
    <xf numFmtId="197" fontId="9" fillId="3" borderId="40" xfId="0" applyNumberFormat="1" applyFont="1" applyFill="1" applyBorder="1" applyAlignment="1">
      <alignment horizontal="center" vertical="center"/>
    </xf>
    <xf numFmtId="197" fontId="9" fillId="3" borderId="39" xfId="0" applyNumberFormat="1" applyFont="1" applyFill="1" applyBorder="1" applyAlignment="1">
      <alignment horizontal="center" vertical="center"/>
    </xf>
    <xf numFmtId="38" fontId="27" fillId="4" borderId="38" xfId="2" applyFont="1" applyFill="1" applyBorder="1" applyAlignment="1" applyProtection="1">
      <alignment horizontal="right" vertical="center" indent="1"/>
      <protection locked="0"/>
    </xf>
    <xf numFmtId="38" fontId="27" fillId="4" borderId="40" xfId="2" applyFont="1" applyFill="1" applyBorder="1" applyAlignment="1" applyProtection="1">
      <alignment horizontal="right" vertical="center" indent="1"/>
      <protection locked="0"/>
    </xf>
    <xf numFmtId="0" fontId="8" fillId="3" borderId="40" xfId="0" applyFont="1" applyFill="1" applyBorder="1" applyAlignment="1" applyProtection="1">
      <alignment vertical="center"/>
    </xf>
    <xf numFmtId="0" fontId="8" fillId="3" borderId="39" xfId="0" applyFont="1" applyFill="1" applyBorder="1" applyAlignment="1" applyProtection="1">
      <alignment vertical="center"/>
    </xf>
    <xf numFmtId="0" fontId="6" fillId="4" borderId="77"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8" xfId="0" applyFont="1" applyFill="1" applyBorder="1" applyAlignment="1" applyProtection="1">
      <alignment horizontal="left" vertical="center"/>
      <protection locked="0"/>
    </xf>
    <xf numFmtId="0" fontId="101" fillId="3" borderId="38" xfId="0" applyFont="1" applyFill="1" applyBorder="1" applyAlignment="1" applyProtection="1">
      <alignment horizontal="center" vertical="center" wrapText="1"/>
    </xf>
    <xf numFmtId="0" fontId="101" fillId="3" borderId="40" xfId="0" applyFont="1" applyFill="1" applyBorder="1" applyAlignment="1" applyProtection="1">
      <alignment horizontal="center" vertical="center" wrapText="1"/>
    </xf>
    <xf numFmtId="0" fontId="101" fillId="3" borderId="39" xfId="0" applyFont="1" applyFill="1" applyBorder="1" applyAlignment="1" applyProtection="1">
      <alignment horizontal="center" vertical="center" wrapText="1"/>
    </xf>
    <xf numFmtId="3" fontId="69" fillId="3" borderId="38" xfId="0" applyNumberFormat="1" applyFont="1" applyFill="1" applyBorder="1" applyAlignment="1" applyProtection="1">
      <alignment horizontal="right" vertical="center" indent="1"/>
    </xf>
    <xf numFmtId="3" fontId="69" fillId="3" borderId="40" xfId="0" applyNumberFormat="1" applyFont="1" applyFill="1" applyBorder="1" applyAlignment="1" applyProtection="1">
      <alignment horizontal="right" vertical="center" indent="1"/>
    </xf>
    <xf numFmtId="0" fontId="102" fillId="3" borderId="40" xfId="0" applyFont="1" applyFill="1" applyBorder="1" applyAlignment="1" applyProtection="1">
      <alignment horizontal="left" vertical="center"/>
    </xf>
    <xf numFmtId="0" fontId="102" fillId="3" borderId="39" xfId="0" applyFont="1" applyFill="1" applyBorder="1" applyAlignment="1" applyProtection="1">
      <alignment horizontal="left" vertical="center"/>
    </xf>
    <xf numFmtId="0" fontId="4" fillId="4" borderId="77" xfId="0" applyFont="1" applyFill="1" applyBorder="1" applyAlignment="1" applyProtection="1">
      <alignment horizontal="left" vertical="center" wrapText="1"/>
      <protection locked="0"/>
    </xf>
    <xf numFmtId="0" fontId="4" fillId="4" borderId="47" xfId="0" applyFont="1" applyFill="1" applyBorder="1" applyAlignment="1" applyProtection="1">
      <alignment horizontal="left" vertical="center" wrapText="1"/>
      <protection locked="0"/>
    </xf>
    <xf numFmtId="0" fontId="4" fillId="4" borderId="78" xfId="0" applyFont="1" applyFill="1" applyBorder="1" applyAlignment="1" applyProtection="1">
      <alignment horizontal="left" vertical="center" wrapText="1"/>
      <protection locked="0"/>
    </xf>
    <xf numFmtId="201" fontId="8" fillId="3" borderId="92" xfId="0" applyNumberFormat="1" applyFont="1" applyFill="1" applyBorder="1" applyAlignment="1" applyProtection="1">
      <alignment shrinkToFit="1"/>
    </xf>
    <xf numFmtId="201" fontId="8" fillId="3" borderId="93" xfId="0" applyNumberFormat="1" applyFont="1" applyFill="1" applyBorder="1" applyAlignment="1" applyProtection="1">
      <alignment shrinkToFit="1"/>
    </xf>
    <xf numFmtId="201" fontId="8" fillId="3" borderId="94" xfId="0" applyNumberFormat="1" applyFont="1" applyFill="1" applyBorder="1" applyAlignment="1" applyProtection="1">
      <alignment shrinkToFit="1"/>
    </xf>
    <xf numFmtId="0" fontId="50" fillId="3" borderId="92" xfId="0" applyFont="1" applyFill="1" applyBorder="1" applyAlignment="1" applyProtection="1">
      <alignment horizontal="center" vertical="center" wrapText="1"/>
    </xf>
    <xf numFmtId="0" fontId="50" fillId="3" borderId="93" xfId="0" applyFont="1" applyFill="1" applyBorder="1" applyAlignment="1" applyProtection="1">
      <alignment horizontal="center" vertical="center" wrapText="1"/>
    </xf>
    <xf numFmtId="177" fontId="8" fillId="3" borderId="92" xfId="0" applyNumberFormat="1" applyFont="1" applyFill="1" applyBorder="1" applyAlignment="1" applyProtection="1">
      <alignment horizontal="right"/>
    </xf>
    <xf numFmtId="177" fontId="8" fillId="3" borderId="93" xfId="0" applyNumberFormat="1" applyFont="1" applyFill="1" applyBorder="1" applyAlignment="1" applyProtection="1">
      <alignment horizontal="right"/>
    </xf>
    <xf numFmtId="0" fontId="0" fillId="3" borderId="110" xfId="0" applyFill="1" applyBorder="1" applyAlignment="1" applyProtection="1">
      <alignment horizontal="center" vertical="center"/>
    </xf>
    <xf numFmtId="0" fontId="0" fillId="3" borderId="111" xfId="0" applyFill="1" applyBorder="1" applyAlignment="1" applyProtection="1">
      <alignment horizontal="center" vertical="center"/>
    </xf>
    <xf numFmtId="200" fontId="8" fillId="3" borderId="110" xfId="0" applyNumberFormat="1" applyFont="1" applyFill="1" applyBorder="1" applyAlignment="1" applyProtection="1">
      <alignment shrinkToFit="1"/>
    </xf>
    <xf numFmtId="200" fontId="8" fillId="3" borderId="111" xfId="0" applyNumberFormat="1" applyFont="1" applyFill="1" applyBorder="1" applyAlignment="1" applyProtection="1">
      <alignment shrinkToFit="1"/>
    </xf>
    <xf numFmtId="200" fontId="8" fillId="3" borderId="112" xfId="0" applyNumberFormat="1" applyFont="1" applyFill="1" applyBorder="1" applyAlignment="1" applyProtection="1">
      <alignment shrinkToFit="1"/>
    </xf>
    <xf numFmtId="0" fontId="0" fillId="3" borderId="46" xfId="0" applyFill="1" applyBorder="1" applyAlignment="1" applyProtection="1">
      <alignment horizontal="center" vertical="center"/>
    </xf>
    <xf numFmtId="0" fontId="0" fillId="3" borderId="113" xfId="0" applyFill="1" applyBorder="1" applyAlignment="1" applyProtection="1">
      <alignment horizontal="right" vertical="center"/>
    </xf>
    <xf numFmtId="0" fontId="0" fillId="3" borderId="114" xfId="0" applyFill="1" applyBorder="1" applyAlignment="1" applyProtection="1">
      <alignment horizontal="right" vertical="center"/>
    </xf>
    <xf numFmtId="177" fontId="8" fillId="3" borderId="110" xfId="0" applyNumberFormat="1" applyFont="1" applyFill="1" applyBorder="1" applyAlignment="1" applyProtection="1">
      <alignment horizontal="right"/>
    </xf>
    <xf numFmtId="177" fontId="8" fillId="3" borderId="111" xfId="0" applyNumberFormat="1" applyFont="1" applyFill="1" applyBorder="1" applyAlignment="1" applyProtection="1">
      <alignment horizontal="right"/>
    </xf>
    <xf numFmtId="177" fontId="8" fillId="4" borderId="83"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177" fontId="8" fillId="4" borderId="90"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177" fontId="8" fillId="4" borderId="77"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0" fillId="3" borderId="0" xfId="0" applyFill="1" applyBorder="1" applyAlignment="1" applyProtection="1">
      <alignment horizontal="center" vertical="center"/>
    </xf>
    <xf numFmtId="0" fontId="5" fillId="3" borderId="47" xfId="0" applyFont="1" applyFill="1" applyBorder="1" applyAlignment="1" applyProtection="1">
      <alignment horizontal="right"/>
    </xf>
    <xf numFmtId="0" fontId="5" fillId="3" borderId="78" xfId="0" applyFont="1" applyFill="1" applyBorder="1" applyAlignment="1" applyProtection="1">
      <alignment horizontal="right"/>
    </xf>
    <xf numFmtId="0" fontId="0" fillId="3" borderId="0" xfId="0" applyFill="1" applyBorder="1" applyAlignment="1" applyProtection="1">
      <alignment horizontal="left" vertical="center"/>
    </xf>
    <xf numFmtId="0" fontId="4" fillId="4" borderId="83" xfId="0" applyFont="1" applyFill="1" applyBorder="1" applyAlignment="1" applyProtection="1">
      <alignment horizontal="left" vertical="center" wrapText="1"/>
      <protection locked="0"/>
    </xf>
    <xf numFmtId="0" fontId="4" fillId="4" borderId="15" xfId="0" applyFont="1" applyFill="1" applyBorder="1" applyAlignment="1" applyProtection="1">
      <alignment horizontal="left" vertical="center" wrapText="1"/>
      <protection locked="0"/>
    </xf>
    <xf numFmtId="0" fontId="4" fillId="4" borderId="17" xfId="0" applyFont="1" applyFill="1" applyBorder="1" applyAlignment="1" applyProtection="1">
      <alignment horizontal="left" vertical="center" wrapText="1"/>
      <protection locked="0"/>
    </xf>
    <xf numFmtId="0" fontId="6" fillId="4" borderId="83"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0" fillId="3" borderId="0" xfId="0" applyFont="1" applyFill="1" applyBorder="1" applyAlignment="1" applyProtection="1">
      <alignment horizontal="center" vertical="top" wrapText="1"/>
    </xf>
    <xf numFmtId="0" fontId="4" fillId="4" borderId="1" xfId="0" applyFont="1" applyFill="1" applyBorder="1" applyAlignment="1" applyProtection="1">
      <alignment horizontal="left" vertical="center"/>
      <protection locked="0"/>
    </xf>
    <xf numFmtId="0" fontId="4" fillId="4" borderId="91" xfId="0" applyFont="1" applyFill="1" applyBorder="1" applyAlignment="1" applyProtection="1">
      <alignment horizontal="left" vertical="center"/>
      <protection locked="0"/>
    </xf>
    <xf numFmtId="0" fontId="4" fillId="4" borderId="90" xfId="0" applyFont="1" applyFill="1" applyBorder="1" applyAlignment="1" applyProtection="1">
      <alignment horizontal="left" vertical="center" wrapText="1"/>
      <protection locked="0"/>
    </xf>
    <xf numFmtId="0" fontId="4" fillId="4" borderId="1" xfId="0" applyFont="1" applyFill="1" applyBorder="1" applyAlignment="1" applyProtection="1">
      <alignment horizontal="left" vertical="center" wrapText="1"/>
      <protection locked="0"/>
    </xf>
    <xf numFmtId="0" fontId="4" fillId="4" borderId="91" xfId="0" applyFont="1" applyFill="1" applyBorder="1" applyAlignment="1" applyProtection="1">
      <alignment horizontal="left" vertical="center" wrapText="1"/>
      <protection locked="0"/>
    </xf>
    <xf numFmtId="0" fontId="0" fillId="3" borderId="92" xfId="0" applyFill="1" applyBorder="1" applyAlignment="1" applyProtection="1">
      <alignment horizontal="center" vertical="center"/>
    </xf>
    <xf numFmtId="0" fontId="0" fillId="3" borderId="93" xfId="0" applyFill="1" applyBorder="1" applyAlignment="1" applyProtection="1">
      <alignment horizontal="center" vertical="center"/>
    </xf>
    <xf numFmtId="0" fontId="5" fillId="3" borderId="93" xfId="0" applyFont="1" applyFill="1" applyBorder="1" applyAlignment="1" applyProtection="1">
      <alignment horizontal="right"/>
    </xf>
    <xf numFmtId="0" fontId="5" fillId="3" borderId="94" xfId="0" applyFont="1" applyFill="1" applyBorder="1" applyAlignment="1" applyProtection="1">
      <alignment horizontal="right"/>
    </xf>
    <xf numFmtId="201" fontId="8" fillId="3" borderId="90" xfId="0" applyNumberFormat="1" applyFont="1" applyFill="1" applyBorder="1" applyAlignment="1" applyProtection="1">
      <alignment shrinkToFit="1"/>
    </xf>
    <xf numFmtId="201" fontId="8" fillId="3" borderId="1" xfId="0" applyNumberFormat="1" applyFont="1" applyFill="1" applyBorder="1" applyAlignment="1" applyProtection="1">
      <alignment shrinkToFit="1"/>
    </xf>
    <xf numFmtId="201" fontId="8" fillId="3" borderId="91" xfId="0" applyNumberFormat="1" applyFont="1" applyFill="1" applyBorder="1" applyAlignment="1" applyProtection="1">
      <alignment shrinkToFit="1"/>
    </xf>
    <xf numFmtId="0" fontId="50" fillId="3" borderId="90" xfId="0" applyFont="1" applyFill="1" applyBorder="1" applyAlignment="1" applyProtection="1">
      <alignment horizontal="center" vertical="center" wrapText="1"/>
    </xf>
    <xf numFmtId="0" fontId="50" fillId="3" borderId="1" xfId="0" applyFont="1" applyFill="1" applyBorder="1" applyAlignment="1" applyProtection="1">
      <alignment horizontal="center" vertical="center" wrapText="1"/>
    </xf>
    <xf numFmtId="0" fontId="5" fillId="3" borderId="8" xfId="0" applyFont="1" applyFill="1" applyBorder="1" applyAlignment="1" applyProtection="1">
      <alignment horizontal="right"/>
    </xf>
    <xf numFmtId="0" fontId="5" fillId="3" borderId="9" xfId="0" applyFont="1" applyFill="1" applyBorder="1" applyAlignment="1" applyProtection="1">
      <alignment horizontal="right"/>
    </xf>
    <xf numFmtId="0" fontId="5" fillId="3" borderId="111" xfId="0" applyFont="1" applyFill="1" applyBorder="1" applyAlignment="1" applyProtection="1">
      <alignment horizontal="right"/>
    </xf>
    <xf numFmtId="0" fontId="5" fillId="3" borderId="112" xfId="0" applyFont="1" applyFill="1" applyBorder="1" applyAlignment="1" applyProtection="1">
      <alignment horizontal="right"/>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5" fillId="3" borderId="15" xfId="0" applyFont="1" applyFill="1" applyBorder="1" applyAlignment="1" applyProtection="1">
      <alignment horizontal="right"/>
    </xf>
    <xf numFmtId="0" fontId="5" fillId="3" borderId="17" xfId="0" applyFont="1" applyFill="1" applyBorder="1" applyAlignment="1" applyProtection="1">
      <alignment horizontal="right"/>
    </xf>
    <xf numFmtId="0" fontId="6" fillId="4" borderId="90"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200" fontId="8" fillId="3" borderId="83" xfId="0" applyNumberFormat="1" applyFont="1" applyFill="1" applyBorder="1" applyAlignment="1" applyProtection="1">
      <alignment shrinkToFit="1"/>
    </xf>
    <xf numFmtId="200" fontId="8" fillId="3" borderId="15" xfId="0" applyNumberFormat="1" applyFont="1" applyFill="1" applyBorder="1" applyAlignment="1" applyProtection="1">
      <alignment shrinkToFit="1"/>
    </xf>
    <xf numFmtId="200" fontId="8" fillId="3" borderId="17" xfId="0" applyNumberFormat="1" applyFont="1" applyFill="1" applyBorder="1" applyAlignment="1" applyProtection="1">
      <alignment shrinkToFit="1"/>
    </xf>
    <xf numFmtId="0" fontId="103" fillId="3" borderId="83" xfId="0" applyFont="1" applyFill="1" applyBorder="1" applyAlignment="1" applyProtection="1">
      <alignment horizontal="center" vertical="center" wrapText="1"/>
    </xf>
    <xf numFmtId="0" fontId="103" fillId="3" borderId="15" xfId="0" applyFont="1" applyFill="1" applyBorder="1" applyAlignment="1" applyProtection="1">
      <alignment horizontal="center" vertical="center" wrapText="1"/>
    </xf>
    <xf numFmtId="177" fontId="8" fillId="3" borderId="83" xfId="0" applyNumberFormat="1" applyFont="1" applyFill="1" applyBorder="1" applyAlignment="1" applyProtection="1">
      <alignment horizontal="right"/>
    </xf>
    <xf numFmtId="177" fontId="8" fillId="3" borderId="15" xfId="0" applyNumberFormat="1" applyFont="1" applyFill="1" applyBorder="1" applyAlignment="1" applyProtection="1">
      <alignment horizontal="right"/>
    </xf>
    <xf numFmtId="0" fontId="0" fillId="3" borderId="83" xfId="0" applyFill="1" applyBorder="1" applyAlignment="1" applyProtection="1">
      <alignment horizontal="center" vertical="center"/>
    </xf>
    <xf numFmtId="0" fontId="0" fillId="3" borderId="15" xfId="0" applyFill="1" applyBorder="1" applyAlignment="1" applyProtection="1">
      <alignment horizontal="center" vertical="center"/>
    </xf>
    <xf numFmtId="177" fontId="8" fillId="3" borderId="90" xfId="0" applyNumberFormat="1" applyFont="1" applyFill="1" applyBorder="1" applyAlignment="1" applyProtection="1">
      <alignment horizontal="right"/>
    </xf>
    <xf numFmtId="177" fontId="8" fillId="3" borderId="1" xfId="0" applyNumberFormat="1" applyFont="1" applyFill="1" applyBorder="1" applyAlignment="1" applyProtection="1">
      <alignment horizontal="right"/>
    </xf>
    <xf numFmtId="0" fontId="0" fillId="3" borderId="50"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51"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50" xfId="0" applyFill="1" applyBorder="1" applyAlignment="1" applyProtection="1">
      <alignment horizontal="center" vertical="center" wrapText="1"/>
    </xf>
    <xf numFmtId="0" fontId="0" fillId="3" borderId="52"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0" fillId="3" borderId="51" xfId="0"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0" fontId="0" fillId="3" borderId="0" xfId="0" applyFill="1" applyAlignment="1" applyProtection="1">
      <alignment horizontal="right" vertical="center"/>
    </xf>
    <xf numFmtId="0" fontId="0" fillId="3" borderId="90" xfId="0" applyFill="1" applyBorder="1" applyAlignment="1" applyProtection="1">
      <alignment horizontal="center" vertical="center"/>
    </xf>
    <xf numFmtId="0" fontId="0" fillId="3" borderId="1" xfId="0" applyFill="1" applyBorder="1" applyAlignment="1" applyProtection="1">
      <alignment horizontal="center" vertical="center"/>
    </xf>
    <xf numFmtId="0" fontId="5" fillId="3" borderId="1" xfId="0" applyFont="1" applyFill="1" applyBorder="1" applyAlignment="1" applyProtection="1">
      <alignment horizontal="right"/>
    </xf>
    <xf numFmtId="0" fontId="5" fillId="3" borderId="91" xfId="0" applyFont="1" applyFill="1" applyBorder="1" applyAlignment="1" applyProtection="1">
      <alignment horizontal="right"/>
    </xf>
    <xf numFmtId="194" fontId="0" fillId="3" borderId="46" xfId="0" applyNumberFormat="1" applyFill="1" applyBorder="1" applyAlignment="1" applyProtection="1">
      <alignment horizontal="right"/>
    </xf>
    <xf numFmtId="195" fontId="105" fillId="3" borderId="0" xfId="0" applyNumberFormat="1" applyFont="1" applyFill="1" applyBorder="1" applyAlignment="1" applyProtection="1">
      <alignment horizontal="left" shrinkToFit="1"/>
    </xf>
    <xf numFmtId="0" fontId="4" fillId="0" borderId="38" xfId="0" applyNumberFormat="1" applyFont="1" applyFill="1" applyBorder="1" applyAlignment="1" applyProtection="1">
      <alignment horizontal="center" vertical="center" wrapText="1"/>
      <protection locked="0"/>
    </xf>
    <xf numFmtId="0" fontId="4" fillId="0" borderId="39" xfId="0" applyNumberFormat="1" applyFont="1" applyFill="1" applyBorder="1" applyAlignment="1" applyProtection="1">
      <alignment horizontal="center" vertical="center" wrapText="1"/>
      <protection locked="0"/>
    </xf>
    <xf numFmtId="0" fontId="4" fillId="0" borderId="38" xfId="0" applyNumberFormat="1" applyFont="1" applyFill="1" applyBorder="1" applyAlignment="1" applyProtection="1">
      <alignment horizontal="left" vertical="center"/>
      <protection locked="0"/>
    </xf>
    <xf numFmtId="0" fontId="4" fillId="0" borderId="40" xfId="0" applyNumberFormat="1" applyFont="1" applyFill="1" applyBorder="1" applyAlignment="1" applyProtection="1">
      <alignment horizontal="left" vertical="center"/>
      <protection locked="0"/>
    </xf>
    <xf numFmtId="0" fontId="4" fillId="0" borderId="39" xfId="0" applyNumberFormat="1" applyFont="1" applyFill="1" applyBorder="1" applyAlignment="1" applyProtection="1">
      <alignment horizontal="left" vertical="center"/>
      <protection locked="0"/>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78" fontId="11" fillId="0" borderId="0" xfId="0" applyNumberFormat="1" applyFont="1" applyFill="1" applyBorder="1" applyAlignment="1" applyProtection="1">
      <alignment shrinkToFit="1"/>
    </xf>
    <xf numFmtId="178" fontId="11" fillId="0" borderId="0" xfId="0" applyNumberFormat="1" applyFont="1" applyFill="1" applyBorder="1" applyAlignment="1" applyProtection="1">
      <alignment horizontal="right" shrinkToFit="1"/>
    </xf>
    <xf numFmtId="0" fontId="4" fillId="3" borderId="3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0" borderId="38" xfId="0" applyNumberFormat="1" applyFont="1" applyFill="1" applyBorder="1" applyAlignment="1" applyProtection="1">
      <alignment horizontal="left" vertical="center" wrapText="1"/>
      <protection locked="0"/>
    </xf>
    <xf numFmtId="0" fontId="4" fillId="0" borderId="40" xfId="0" applyNumberFormat="1" applyFont="1" applyFill="1" applyBorder="1" applyAlignment="1" applyProtection="1">
      <alignment horizontal="left" vertical="center" wrapText="1"/>
      <protection locked="0"/>
    </xf>
    <xf numFmtId="0" fontId="4" fillId="0" borderId="39" xfId="0" applyNumberFormat="1" applyFont="1" applyFill="1" applyBorder="1" applyAlignment="1" applyProtection="1">
      <alignment horizontal="left" vertical="center" wrapText="1"/>
      <protection locked="0"/>
    </xf>
    <xf numFmtId="0" fontId="51" fillId="0" borderId="0" xfId="1" applyFill="1" applyAlignment="1" applyProtection="1">
      <alignment horizontal="left"/>
      <protection hidden="1"/>
    </xf>
    <xf numFmtId="0" fontId="51" fillId="0" borderId="0" xfId="1" applyFont="1" applyFill="1" applyAlignment="1" applyProtection="1">
      <alignment vertical="center"/>
      <protection hidden="1"/>
    </xf>
    <xf numFmtId="0" fontId="11" fillId="3" borderId="0" xfId="0" applyFont="1" applyFill="1" applyBorder="1" applyAlignment="1" applyProtection="1"/>
    <xf numFmtId="0" fontId="7" fillId="0" borderId="115"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85" xfId="0" applyFont="1" applyFill="1" applyBorder="1" applyAlignment="1" applyProtection="1">
      <alignment horizontal="center" vertical="center"/>
    </xf>
    <xf numFmtId="0" fontId="4" fillId="0" borderId="54" xfId="0" applyNumberFormat="1" applyFont="1" applyFill="1" applyBorder="1" applyAlignment="1" applyProtection="1">
      <alignment horizontal="left" vertical="center" wrapText="1"/>
      <protection locked="0"/>
    </xf>
    <xf numFmtId="0" fontId="4" fillId="0" borderId="46" xfId="0" applyNumberFormat="1" applyFont="1" applyFill="1" applyBorder="1" applyAlignment="1" applyProtection="1">
      <alignment horizontal="left" vertical="center" wrapText="1"/>
      <protection locked="0"/>
    </xf>
    <xf numFmtId="0" fontId="4" fillId="0" borderId="42" xfId="0" applyNumberFormat="1" applyFont="1" applyFill="1" applyBorder="1" applyAlignment="1" applyProtection="1">
      <alignment horizontal="left" vertical="center" wrapText="1"/>
      <protection locked="0"/>
    </xf>
    <xf numFmtId="0" fontId="4" fillId="3" borderId="35" xfId="0" applyFont="1" applyFill="1" applyBorder="1" applyAlignment="1" applyProtection="1">
      <alignment horizontal="center" vertical="center" wrapText="1"/>
    </xf>
    <xf numFmtId="178" fontId="11" fillId="0" borderId="0" xfId="0" applyNumberFormat="1" applyFont="1" applyFill="1" applyBorder="1" applyAlignment="1" applyProtection="1">
      <alignment horizontal="left" shrinkToFit="1"/>
    </xf>
    <xf numFmtId="0" fontId="6" fillId="0" borderId="127" xfId="0" applyFont="1" applyBorder="1" applyAlignment="1" applyProtection="1">
      <alignment horizontal="center" vertical="top" wrapText="1"/>
    </xf>
    <xf numFmtId="0" fontId="6" fillId="0" borderId="128" xfId="0" applyFont="1" applyBorder="1" applyAlignment="1" applyProtection="1">
      <alignment horizontal="center" vertical="top" wrapText="1"/>
    </xf>
    <xf numFmtId="0" fontId="6" fillId="0" borderId="129" xfId="0" applyFont="1" applyBorder="1" applyAlignment="1" applyProtection="1">
      <alignment horizontal="center" vertical="top" wrapText="1"/>
    </xf>
    <xf numFmtId="56" fontId="6" fillId="0" borderId="118" xfId="0" applyNumberFormat="1" applyFont="1" applyFill="1" applyBorder="1" applyAlignment="1" applyProtection="1">
      <alignment horizontal="center" vertical="center" wrapText="1"/>
    </xf>
    <xf numFmtId="56" fontId="6" fillId="0" borderId="119" xfId="0" applyNumberFormat="1" applyFont="1" applyFill="1" applyBorder="1" applyAlignment="1" applyProtection="1">
      <alignment horizontal="center" vertical="center" wrapText="1"/>
    </xf>
    <xf numFmtId="186" fontId="10" fillId="0" borderId="116" xfId="0" applyNumberFormat="1" applyFont="1" applyFill="1" applyBorder="1" applyAlignment="1" applyProtection="1">
      <alignment horizontal="center" vertical="center"/>
    </xf>
    <xf numFmtId="186" fontId="10" fillId="0" borderId="37" xfId="0" applyNumberFormat="1" applyFont="1" applyFill="1" applyBorder="1" applyAlignment="1" applyProtection="1">
      <alignment horizontal="center" vertical="center"/>
    </xf>
    <xf numFmtId="186" fontId="10" fillId="0" borderId="55" xfId="0" applyNumberFormat="1" applyFont="1" applyFill="1" applyBorder="1" applyAlignment="1" applyProtection="1">
      <alignment horizontal="center" vertical="center"/>
    </xf>
    <xf numFmtId="56" fontId="6" fillId="0" borderId="28" xfId="0" applyNumberFormat="1" applyFont="1" applyFill="1" applyBorder="1" applyAlignment="1" applyProtection="1">
      <alignment horizontal="center" vertical="center" wrapText="1"/>
    </xf>
    <xf numFmtId="56" fontId="6" fillId="0" borderId="30" xfId="0" applyNumberFormat="1" applyFont="1" applyFill="1" applyBorder="1" applyAlignment="1" applyProtection="1">
      <alignment horizontal="center" vertical="center" wrapText="1"/>
    </xf>
    <xf numFmtId="56" fontId="6" fillId="0" borderId="32" xfId="0" applyNumberFormat="1" applyFont="1" applyFill="1" applyBorder="1" applyAlignment="1" applyProtection="1">
      <alignment horizontal="center" vertical="center" wrapText="1"/>
    </xf>
    <xf numFmtId="56" fontId="6" fillId="0" borderId="83" xfId="0" applyNumberFormat="1" applyFont="1" applyFill="1" applyBorder="1" applyAlignment="1" applyProtection="1">
      <alignment horizontal="center" vertical="center" wrapText="1"/>
    </xf>
    <xf numFmtId="56" fontId="6" fillId="0" borderId="117" xfId="0" applyNumberFormat="1" applyFont="1" applyFill="1" applyBorder="1" applyAlignment="1" applyProtection="1">
      <alignment horizontal="center" vertical="center" wrapText="1"/>
    </xf>
    <xf numFmtId="38" fontId="4" fillId="3" borderId="120"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21" xfId="0" applyFont="1" applyFill="1" applyBorder="1" applyAlignment="1" applyProtection="1">
      <alignment horizontal="center" vertical="center" wrapText="1"/>
    </xf>
    <xf numFmtId="0" fontId="4" fillId="3" borderId="122" xfId="0" applyFont="1" applyFill="1" applyBorder="1" applyAlignment="1" applyProtection="1">
      <alignment horizontal="center" vertical="center" wrapText="1"/>
    </xf>
    <xf numFmtId="0" fontId="4" fillId="3" borderId="123" xfId="0" applyFont="1" applyFill="1" applyBorder="1" applyAlignment="1" applyProtection="1">
      <alignment horizontal="center" vertical="center" wrapText="1"/>
    </xf>
    <xf numFmtId="0" fontId="51" fillId="0" borderId="0" xfId="1" applyProtection="1">
      <protection locked="0" hidden="1"/>
    </xf>
    <xf numFmtId="0" fontId="51" fillId="0" borderId="0" xfId="1" applyFont="1" applyAlignment="1" applyProtection="1">
      <alignment vertical="center"/>
      <protection locked="0" hidden="1"/>
    </xf>
    <xf numFmtId="0" fontId="4" fillId="3" borderId="33"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NumberFormat="1" applyFont="1" applyFill="1" applyBorder="1" applyAlignment="1" applyProtection="1">
      <alignment horizontal="left" vertical="center" wrapText="1"/>
      <protection locked="0"/>
    </xf>
  </cellXfs>
  <cellStyles count="5">
    <cellStyle name="ハイパーリンク" xfId="1" builtinId="8"/>
    <cellStyle name="桁区切り" xfId="2" builtinId="6"/>
    <cellStyle name="標準" xfId="0" builtinId="0"/>
    <cellStyle name="標準 2" xfId="3"/>
    <cellStyle name="良い" xfId="4" builtinId="26"/>
  </cellStyles>
  <dxfs count="3">
    <dxf>
      <font>
        <color theme="0"/>
      </font>
      <border>
        <left/>
        <right/>
        <bottom/>
      </border>
    </dxf>
    <dxf>
      <border>
        <top style="thin">
          <color indexed="64"/>
        </top>
      </border>
    </dxf>
    <dxf>
      <font>
        <color theme="0"/>
      </font>
      <border>
        <left/>
        <right/>
        <bottom/>
      </border>
    </dxf>
  </dxfs>
  <tableStyles count="0" defaultTableStyle="TableStyleMedium9" defaultPivotStyle="PivotStyleLight16"/>
  <colors>
    <mruColors>
      <color rgb="FFFFE1E1"/>
      <color rgb="FF3366FF"/>
      <color rgb="FFFF0066"/>
      <color rgb="FFFFFFCC"/>
      <color rgb="FF3399FF"/>
      <color rgb="FFD9F1FF"/>
      <color rgb="FFD9FFD9"/>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16</xdr:col>
      <xdr:colOff>220888</xdr:colOff>
      <xdr:row>0</xdr:row>
      <xdr:rowOff>67236</xdr:rowOff>
    </xdr:from>
    <xdr:to>
      <xdr:col>22</xdr:col>
      <xdr:colOff>409</xdr:colOff>
      <xdr:row>1</xdr:row>
      <xdr:rowOff>408214</xdr:rowOff>
    </xdr:to>
    <xdr:sp macro="" textlink="">
      <xdr:nvSpPr>
        <xdr:cNvPr id="6" name="線吹き出し 2 (枠付き) 5"/>
        <xdr:cNvSpPr/>
      </xdr:nvSpPr>
      <xdr:spPr>
        <a:xfrm>
          <a:off x="8126638" y="67236"/>
          <a:ext cx="5263200" cy="517871"/>
        </a:xfrm>
        <a:prstGeom prst="borderCallout2">
          <a:avLst>
            <a:gd name="adj1" fmla="val 70964"/>
            <a:gd name="adj2" fmla="val -222"/>
            <a:gd name="adj3" fmla="val 212407"/>
            <a:gd name="adj4" fmla="val -9421"/>
            <a:gd name="adj5" fmla="val 216166"/>
            <a:gd name="adj6" fmla="val -3416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rgbClr val="FF0000"/>
              </a:solidFill>
              <a:latin typeface="+mn-lt"/>
              <a:ea typeface="+mn-ea"/>
              <a:cs typeface="+mn-cs"/>
            </a:rPr>
            <a:t>※</a:t>
          </a:r>
          <a:r>
            <a:rPr kumimoji="1" lang="ja-JP" altLang="ja-JP" sz="1400" b="1">
              <a:solidFill>
                <a:srgbClr val="FF0000"/>
              </a:solidFill>
              <a:latin typeface="+mn-lt"/>
              <a:ea typeface="+mn-ea"/>
              <a:cs typeface="+mn-cs"/>
            </a:rPr>
            <a:t>必ず最初に「</a:t>
          </a:r>
          <a:r>
            <a:rPr kumimoji="1" lang="ja-JP" altLang="en-US" sz="1400" b="1">
              <a:solidFill>
                <a:srgbClr val="FF0000"/>
              </a:solidFill>
              <a:latin typeface="+mn-lt"/>
              <a:ea typeface="+mn-ea"/>
              <a:cs typeface="+mn-cs"/>
            </a:rPr>
            <a:t>回</a:t>
          </a:r>
          <a:r>
            <a:rPr kumimoji="1" lang="ja-JP" altLang="ja-JP" sz="1400" b="1">
              <a:solidFill>
                <a:srgbClr val="FF0000"/>
              </a:solidFill>
              <a:latin typeface="+mn-lt"/>
              <a:ea typeface="+mn-ea"/>
              <a:cs typeface="+mn-cs"/>
            </a:rPr>
            <a:t>」を選択して</a:t>
          </a:r>
          <a:r>
            <a:rPr kumimoji="1" lang="ja-JP" altLang="en-US" sz="1400" b="1">
              <a:solidFill>
                <a:srgbClr val="FF0000"/>
              </a:solidFill>
              <a:latin typeface="+mn-lt"/>
              <a:ea typeface="+mn-ea"/>
              <a:cs typeface="+mn-cs"/>
            </a:rPr>
            <a:t>くだ</a:t>
          </a:r>
          <a:r>
            <a:rPr kumimoji="1" lang="ja-JP" altLang="ja-JP" sz="1400" b="1">
              <a:solidFill>
                <a:srgbClr val="FF0000"/>
              </a:solidFill>
              <a:latin typeface="+mn-lt"/>
              <a:ea typeface="+mn-ea"/>
              <a:cs typeface="+mn-cs"/>
            </a:rPr>
            <a:t>さい</a:t>
          </a:r>
          <a:r>
            <a:rPr kumimoji="1" lang="ja-JP" altLang="en-US" sz="1400" b="1">
              <a:solidFill>
                <a:srgbClr val="FF0000"/>
              </a:solidFill>
              <a:latin typeface="+mn-lt"/>
              <a:ea typeface="+mn-ea"/>
              <a:cs typeface="+mn-cs"/>
            </a:rPr>
            <a:t>。</a:t>
          </a:r>
          <a:endParaRPr kumimoji="1" lang="en-US" altLang="ja-JP" sz="1400" b="1">
            <a:solidFill>
              <a:srgbClr val="FF0000"/>
            </a:solidFill>
            <a:latin typeface="+mn-lt"/>
            <a:ea typeface="+mn-ea"/>
            <a:cs typeface="+mn-cs"/>
          </a:endParaRPr>
        </a:p>
        <a:p>
          <a:pPr algn="l"/>
          <a:r>
            <a:rPr kumimoji="1" lang="ja-JP" altLang="en-US" sz="1100">
              <a:solidFill>
                <a:sysClr val="windowText" lastClr="000000"/>
              </a:solidFill>
            </a:rPr>
            <a:t>　　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editAs="oneCell">
    <xdr:from>
      <xdr:col>19</xdr:col>
      <xdr:colOff>625930</xdr:colOff>
      <xdr:row>20</xdr:row>
      <xdr:rowOff>67444</xdr:rowOff>
    </xdr:from>
    <xdr:to>
      <xdr:col>27</xdr:col>
      <xdr:colOff>268502</xdr:colOff>
      <xdr:row>22</xdr:row>
      <xdr:rowOff>63455</xdr:rowOff>
    </xdr:to>
    <xdr:sp macro="" textlink="">
      <xdr:nvSpPr>
        <xdr:cNvPr id="8" name="線吹き出し 2 (枠付き) 7"/>
        <xdr:cNvSpPr/>
      </xdr:nvSpPr>
      <xdr:spPr>
        <a:xfrm>
          <a:off x="10835539" y="5996757"/>
          <a:ext cx="3041807" cy="734199"/>
        </a:xfrm>
        <a:prstGeom prst="borderCallout2">
          <a:avLst>
            <a:gd name="adj1" fmla="val 41547"/>
            <a:gd name="adj2" fmla="val -224"/>
            <a:gd name="adj3" fmla="val 41056"/>
            <a:gd name="adj4" fmla="val -90702"/>
            <a:gd name="adj5" fmla="val -448085"/>
            <a:gd name="adj6" fmla="val -10317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b="1">
              <a:solidFill>
                <a:srgbClr val="FF0000"/>
              </a:solidFill>
            </a:rPr>
            <a:t>押印必須</a:t>
          </a:r>
          <a:endParaRPr kumimoji="1" lang="en-US" altLang="ja-JP" sz="1400" b="1">
            <a:solidFill>
              <a:srgbClr val="FF0000"/>
            </a:solidFill>
          </a:endParaRPr>
        </a:p>
        <a:p>
          <a:pPr algn="l"/>
          <a:r>
            <a:rPr kumimoji="1" lang="ja-JP" altLang="en-US" sz="1100" b="0">
              <a:solidFill>
                <a:sysClr val="windowText" lastClr="000000"/>
              </a:solidFill>
            </a:rPr>
            <a:t>印刷後、押印してください。</a:t>
          </a:r>
          <a:endParaRPr kumimoji="1" lang="en-US" altLang="ja-JP" sz="1100" b="0">
            <a:solidFill>
              <a:sysClr val="windowText" lastClr="000000"/>
            </a:solidFill>
          </a:endParaRPr>
        </a:p>
        <a:p>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法人の場合は社印</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個人は代表者印。</a:t>
          </a:r>
          <a:endParaRPr lang="ja-JP" altLang="ja-JP" sz="1600">
            <a:solidFill>
              <a:schemeClr val="tx1"/>
            </a:solidFill>
          </a:endParaRPr>
        </a:p>
        <a:p>
          <a:pPr algn="l"/>
          <a:endParaRPr kumimoji="1" lang="en-US" altLang="ja-JP" sz="1600" b="1">
            <a:solidFill>
              <a:srgbClr val="FF0000"/>
            </a:solidFill>
          </a:endParaRPr>
        </a:p>
      </xdr:txBody>
    </xdr:sp>
    <xdr:clientData fPrintsWithSheet="0"/>
  </xdr:twoCellAnchor>
  <xdr:twoCellAnchor>
    <xdr:from>
      <xdr:col>14</xdr:col>
      <xdr:colOff>81641</xdr:colOff>
      <xdr:row>29</xdr:row>
      <xdr:rowOff>58208</xdr:rowOff>
    </xdr:from>
    <xdr:to>
      <xdr:col>14</xdr:col>
      <xdr:colOff>173867</xdr:colOff>
      <xdr:row>40</xdr:row>
      <xdr:rowOff>101600</xdr:rowOff>
    </xdr:to>
    <xdr:sp macro="" textlink="">
      <xdr:nvSpPr>
        <xdr:cNvPr id="10" name="右大かっこ 9"/>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13605</xdr:colOff>
      <xdr:row>50</xdr:row>
      <xdr:rowOff>149677</xdr:rowOff>
    </xdr:from>
    <xdr:to>
      <xdr:col>21</xdr:col>
      <xdr:colOff>216855</xdr:colOff>
      <xdr:row>53</xdr:row>
      <xdr:rowOff>135388</xdr:rowOff>
    </xdr:to>
    <xdr:sp macro="" textlink="">
      <xdr:nvSpPr>
        <xdr:cNvPr id="13" name="線吹き出し 2 (枠付き) 12"/>
        <xdr:cNvSpPr/>
      </xdr:nvSpPr>
      <xdr:spPr>
        <a:xfrm>
          <a:off x="8164284" y="13947320"/>
          <a:ext cx="4680000" cy="516389"/>
        </a:xfrm>
        <a:prstGeom prst="borderCallout2">
          <a:avLst>
            <a:gd name="adj1" fmla="val 48736"/>
            <a:gd name="adj2" fmla="val 227"/>
            <a:gd name="adj3" fmla="val 53762"/>
            <a:gd name="adj4" fmla="val -42164"/>
            <a:gd name="adj5" fmla="val -610330"/>
            <a:gd name="adj6" fmla="val -102527"/>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13605</xdr:colOff>
      <xdr:row>45</xdr:row>
      <xdr:rowOff>143090</xdr:rowOff>
    </xdr:from>
    <xdr:to>
      <xdr:col>21</xdr:col>
      <xdr:colOff>216855</xdr:colOff>
      <xdr:row>50</xdr:row>
      <xdr:rowOff>44778</xdr:rowOff>
    </xdr:to>
    <xdr:sp macro="" textlink="">
      <xdr:nvSpPr>
        <xdr:cNvPr id="33" name="正方形/長方形 32"/>
        <xdr:cNvSpPr/>
      </xdr:nvSpPr>
      <xdr:spPr>
        <a:xfrm>
          <a:off x="8164284" y="13056269"/>
          <a:ext cx="4680000" cy="786151"/>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16</xdr:col>
      <xdr:colOff>235402</xdr:colOff>
      <xdr:row>1</xdr:row>
      <xdr:rowOff>476250</xdr:rowOff>
    </xdr:from>
    <xdr:to>
      <xdr:col>22</xdr:col>
      <xdr:colOff>14923</xdr:colOff>
      <xdr:row>5</xdr:row>
      <xdr:rowOff>244929</xdr:rowOff>
    </xdr:to>
    <xdr:sp macro="" textlink="">
      <xdr:nvSpPr>
        <xdr:cNvPr id="2" name="テキスト ボックス 1"/>
        <xdr:cNvSpPr txBox="1"/>
      </xdr:nvSpPr>
      <xdr:spPr>
        <a:xfrm>
          <a:off x="8141152" y="653143"/>
          <a:ext cx="5263200" cy="952500"/>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13604</xdr:colOff>
      <xdr:row>28</xdr:row>
      <xdr:rowOff>122466</xdr:rowOff>
    </xdr:from>
    <xdr:to>
      <xdr:col>31</xdr:col>
      <xdr:colOff>16081</xdr:colOff>
      <xdr:row>40</xdr:row>
      <xdr:rowOff>122462</xdr:rowOff>
    </xdr:to>
    <xdr:sp macro="" textlink="">
      <xdr:nvSpPr>
        <xdr:cNvPr id="12" name="テキスト ボックス 11"/>
        <xdr:cNvSpPr txBox="1"/>
      </xdr:nvSpPr>
      <xdr:spPr>
        <a:xfrm>
          <a:off x="8164283" y="9007930"/>
          <a:ext cx="9035145" cy="2939141"/>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Windows7</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13605</xdr:colOff>
      <xdr:row>41</xdr:row>
      <xdr:rowOff>10452</xdr:rowOff>
    </xdr:from>
    <xdr:to>
      <xdr:col>21</xdr:col>
      <xdr:colOff>216855</xdr:colOff>
      <xdr:row>45</xdr:row>
      <xdr:rowOff>38189</xdr:rowOff>
    </xdr:to>
    <xdr:sp macro="" textlink="">
      <xdr:nvSpPr>
        <xdr:cNvPr id="17" name="線吹き出し 2 (枠付き) 16"/>
        <xdr:cNvSpPr/>
      </xdr:nvSpPr>
      <xdr:spPr>
        <a:xfrm>
          <a:off x="8164284" y="12011952"/>
          <a:ext cx="4680000" cy="939416"/>
        </a:xfrm>
        <a:prstGeom prst="borderCallout2">
          <a:avLst>
            <a:gd name="adj1" fmla="val 16697"/>
            <a:gd name="adj2" fmla="val -287"/>
            <a:gd name="adj3" fmla="val 17902"/>
            <a:gd name="adj4" fmla="val -4456"/>
            <a:gd name="adj5" fmla="val -12786"/>
            <a:gd name="adj6" fmla="val -13606"/>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lang="ja-JP" altLang="ja-JP">
            <a:solidFill>
              <a:sysClr val="windowText" lastClr="000000"/>
            </a:solidFill>
            <a:effectLst/>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absolute">
    <xdr:from>
      <xdr:col>7</xdr:col>
      <xdr:colOff>0</xdr:colOff>
      <xdr:row>1</xdr:row>
      <xdr:rowOff>0</xdr:rowOff>
    </xdr:from>
    <xdr:to>
      <xdr:col>16</xdr:col>
      <xdr:colOff>388714</xdr:colOff>
      <xdr:row>7</xdr:row>
      <xdr:rowOff>95251</xdr:rowOff>
    </xdr:to>
    <xdr:grpSp>
      <xdr:nvGrpSpPr>
        <xdr:cNvPr id="11" name="グループ化 10"/>
        <xdr:cNvGrpSpPr/>
      </xdr:nvGrpSpPr>
      <xdr:grpSpPr>
        <a:xfrm>
          <a:off x="7225393" y="911679"/>
          <a:ext cx="3600000" cy="1864179"/>
          <a:chOff x="7252606" y="1143000"/>
          <a:chExt cx="3612706" cy="1864179"/>
        </a:xfrm>
      </xdr:grpSpPr>
      <xdr:sp macro="" textlink="">
        <xdr:nvSpPr>
          <xdr:cNvPr id="12" name="正方形/長方形 11"/>
          <xdr:cNvSpPr/>
        </xdr:nvSpPr>
        <xdr:spPr>
          <a:xfrm>
            <a:off x="7252606" y="1143000"/>
            <a:ext cx="3612706" cy="18641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endParaRPr kumimoji="1" lang="en-US" altLang="ja-JP" sz="1100" b="0">
              <a:solidFill>
                <a:schemeClr val="tx1"/>
              </a:solidFill>
            </a:endParaRPr>
          </a:p>
        </xdr:txBody>
      </xdr:sp>
      <xdr:sp macro="" textlink="'11号-3'!$N$1">
        <xdr:nvSpPr>
          <xdr:cNvPr id="13" name="テキスト ボックス 12"/>
          <xdr:cNvSpPr txBox="1"/>
        </xdr:nvSpPr>
        <xdr:spPr>
          <a:xfrm>
            <a:off x="7360987" y="1915886"/>
            <a:ext cx="3504325" cy="692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fld id="{6F5614B4-368D-4E09-865F-402B542CB621}" type="TxLink">
              <a:rPr lang="en-US" altLang="en-US" sz="1200" b="0" i="0" u="none" strike="noStrike">
                <a:solidFill>
                  <a:srgbClr val="000000"/>
                </a:solidFill>
                <a:effectLst/>
                <a:latin typeface="ＭＳ Ｐゴシック"/>
                <a:ea typeface="ＭＳ Ｐゴシック"/>
              </a:rPr>
              <a:pPr/>
              <a:t>【様式研第１０号】の４行目の「回」を選択していない可能性があります。
申請回を選択してください。数字が反映されます。</a:t>
            </a:fld>
            <a:endParaRPr lang="ja-JP" altLang="ja-JP">
              <a:effectLst/>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absolute">
    <xdr:from>
      <xdr:col>7</xdr:col>
      <xdr:colOff>0</xdr:colOff>
      <xdr:row>1</xdr:row>
      <xdr:rowOff>0</xdr:rowOff>
    </xdr:from>
    <xdr:to>
      <xdr:col>16</xdr:col>
      <xdr:colOff>524786</xdr:colOff>
      <xdr:row>7</xdr:row>
      <xdr:rowOff>95251</xdr:rowOff>
    </xdr:to>
    <xdr:grpSp>
      <xdr:nvGrpSpPr>
        <xdr:cNvPr id="11" name="グループ化 10"/>
        <xdr:cNvGrpSpPr/>
      </xdr:nvGrpSpPr>
      <xdr:grpSpPr>
        <a:xfrm>
          <a:off x="7225393" y="911679"/>
          <a:ext cx="3600000" cy="1864179"/>
          <a:chOff x="7252606" y="1143000"/>
          <a:chExt cx="3612706" cy="1864179"/>
        </a:xfrm>
      </xdr:grpSpPr>
      <xdr:sp macro="" textlink="">
        <xdr:nvSpPr>
          <xdr:cNvPr id="12" name="正方形/長方形 11"/>
          <xdr:cNvSpPr/>
        </xdr:nvSpPr>
        <xdr:spPr>
          <a:xfrm>
            <a:off x="7252606" y="1143000"/>
            <a:ext cx="3612706" cy="18641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endParaRPr kumimoji="1" lang="en-US" altLang="ja-JP" sz="1100" b="0">
              <a:solidFill>
                <a:schemeClr val="tx1"/>
              </a:solidFill>
            </a:endParaRPr>
          </a:p>
        </xdr:txBody>
      </xdr:sp>
      <xdr:sp macro="" textlink="'11号-3'!$N$1">
        <xdr:nvSpPr>
          <xdr:cNvPr id="13" name="テキスト ボックス 12"/>
          <xdr:cNvSpPr txBox="1"/>
        </xdr:nvSpPr>
        <xdr:spPr>
          <a:xfrm>
            <a:off x="7360987" y="1915886"/>
            <a:ext cx="3504325" cy="692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fld id="{6F5614B4-368D-4E09-865F-402B542CB621}" type="TxLink">
              <a:rPr lang="en-US" altLang="en-US" sz="1200" b="0" i="0" u="none" strike="noStrike">
                <a:solidFill>
                  <a:srgbClr val="000000"/>
                </a:solidFill>
                <a:effectLst/>
                <a:latin typeface="ＭＳ Ｐゴシック"/>
                <a:ea typeface="ＭＳ Ｐゴシック"/>
              </a:rPr>
              <a:pPr/>
              <a:t>【様式研第１０号】の４行目の「回」を選択していない可能性があります。
申請回を選択してください。数字が反映されます。</a:t>
            </a:fld>
            <a:endParaRPr lang="ja-JP" altLang="ja-JP">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471302</xdr:colOff>
      <xdr:row>0</xdr:row>
      <xdr:rowOff>489856</xdr:rowOff>
    </xdr:to>
    <xdr:sp macro="" textlink="">
      <xdr:nvSpPr>
        <xdr:cNvPr id="10" name="正方形/長方形 9"/>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4</xdr:col>
      <xdr:colOff>68635</xdr:colOff>
      <xdr:row>1</xdr:row>
      <xdr:rowOff>1121994</xdr:rowOff>
    </xdr:to>
    <xdr:sp macro="" textlink="">
      <xdr:nvSpPr>
        <xdr:cNvPr id="2" name="正方形/長方形 1"/>
        <xdr:cNvSpPr/>
      </xdr:nvSpPr>
      <xdr:spPr>
        <a:xfrm>
          <a:off x="530679" y="925288"/>
          <a:ext cx="1116385"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5</xdr:col>
      <xdr:colOff>194092</xdr:colOff>
      <xdr:row>1</xdr:row>
      <xdr:rowOff>365437</xdr:rowOff>
    </xdr:to>
    <xdr:sp macro="" textlink="">
      <xdr:nvSpPr>
        <xdr:cNvPr id="3" name="正方形/長方形 2"/>
        <xdr:cNvSpPr/>
      </xdr:nvSpPr>
      <xdr:spPr>
        <a:xfrm>
          <a:off x="10205" y="0"/>
          <a:ext cx="2034458" cy="569544"/>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19</xdr:col>
      <xdr:colOff>0</xdr:colOff>
      <xdr:row>423</xdr:row>
      <xdr:rowOff>647700</xdr:rowOff>
    </xdr:from>
    <xdr:to>
      <xdr:col>34</xdr:col>
      <xdr:colOff>85725</xdr:colOff>
      <xdr:row>427</xdr:row>
      <xdr:rowOff>438150</xdr:rowOff>
    </xdr:to>
    <xdr:grpSp>
      <xdr:nvGrpSpPr>
        <xdr:cNvPr id="264265" name="グループ化 8"/>
        <xdr:cNvGrpSpPr>
          <a:grpSpLocks/>
        </xdr:cNvGrpSpPr>
      </xdr:nvGrpSpPr>
      <xdr:grpSpPr bwMode="auto">
        <a:xfrm>
          <a:off x="7347857" y="85733164"/>
          <a:ext cx="4889047" cy="1300843"/>
          <a:chOff x="6212790" y="79533750"/>
          <a:chExt cx="5662804" cy="1271845"/>
        </a:xfrm>
      </xdr:grpSpPr>
      <xdr:sp macro="" textlink="">
        <xdr:nvSpPr>
          <xdr:cNvPr id="5" name="正方形/長方形 4"/>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27</xdr:col>
      <xdr:colOff>27213</xdr:colOff>
      <xdr:row>0</xdr:row>
      <xdr:rowOff>0</xdr:rowOff>
    </xdr:from>
    <xdr:to>
      <xdr:col>38</xdr:col>
      <xdr:colOff>285877</xdr:colOff>
      <xdr:row>1</xdr:row>
      <xdr:rowOff>1416487</xdr:rowOff>
    </xdr:to>
    <xdr:sp macro="" textlink="">
      <xdr:nvSpPr>
        <xdr:cNvPr id="7" name="正方形/長方形 6"/>
        <xdr:cNvSpPr/>
      </xdr:nvSpPr>
      <xdr:spPr>
        <a:xfrm>
          <a:off x="9075963" y="0"/>
          <a:ext cx="4327200" cy="1620594"/>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xdr:txBody>
    </xdr:sp>
    <xdr:clientData fPrintsWithSheet="0"/>
  </xdr:twoCellAnchor>
  <xdr:twoCellAnchor editAs="oneCell">
    <xdr:from>
      <xdr:col>27</xdr:col>
      <xdr:colOff>27213</xdr:colOff>
      <xdr:row>2</xdr:row>
      <xdr:rowOff>17688</xdr:rowOff>
    </xdr:from>
    <xdr:to>
      <xdr:col>38</xdr:col>
      <xdr:colOff>286098</xdr:colOff>
      <xdr:row>65</xdr:row>
      <xdr:rowOff>231320</xdr:rowOff>
    </xdr:to>
    <xdr:sp macro="" textlink="">
      <xdr:nvSpPr>
        <xdr:cNvPr id="12" name="正方形/長方形 11"/>
        <xdr:cNvSpPr/>
      </xdr:nvSpPr>
      <xdr:spPr>
        <a:xfrm>
          <a:off x="9075963" y="1773009"/>
          <a:ext cx="4327421" cy="9847490"/>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例：</a:t>
          </a:r>
          <a:r>
            <a:rPr kumimoji="1" lang="en-US" altLang="ja-JP" sz="1500">
              <a:solidFill>
                <a:srgbClr val="FF0000"/>
              </a:solidFill>
              <a:effectLst/>
              <a:latin typeface="+mn-lt"/>
              <a:ea typeface="+mn-ea"/>
              <a:cs typeface="+mn-cs"/>
            </a:rPr>
            <a:t>15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30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45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60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75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90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105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120…</a:t>
          </a:r>
        </a:p>
        <a:p>
          <a:pPr>
            <a:lnSpc>
              <a:spcPts val="1900"/>
            </a:lnSpc>
          </a:pPr>
          <a:endParaRPr kumimoji="1" lang="en-US" altLang="ja-JP" sz="1500">
            <a:solidFill>
              <a:srgbClr val="FF0000"/>
            </a:solidFill>
            <a:effectLst/>
            <a:latin typeface="+mn-lt"/>
            <a:ea typeface="+mn-ea"/>
            <a:cs typeface="+mn-cs"/>
          </a:endParaRPr>
        </a:p>
        <a:p>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marL="108000">
            <a:lnSpc>
              <a:spcPts val="2000"/>
            </a:lnSpc>
          </a:pPr>
          <a:r>
            <a:rPr kumimoji="1" lang="ja-JP" altLang="ja-JP" sz="1300">
              <a:solidFill>
                <a:schemeClr val="dk1"/>
              </a:solidFill>
              <a:effectLst/>
              <a:latin typeface="+mn-lt"/>
              <a:ea typeface="+mn-ea"/>
              <a:cs typeface="+mn-cs"/>
            </a:rPr>
            <a:t>複数の研修生を同時に指導した場合は</a:t>
          </a:r>
          <a:r>
            <a:rPr kumimoji="1" lang="ja-JP" altLang="ja-JP" sz="1300" baseline="0">
              <a:solidFill>
                <a:schemeClr val="dk1"/>
              </a:solidFill>
              <a:effectLst/>
              <a:latin typeface="+mn-lt"/>
              <a:ea typeface="+mn-ea"/>
              <a:cs typeface="+mn-cs"/>
            </a:rPr>
            <a:t>研修</a:t>
          </a:r>
          <a:r>
            <a:rPr kumimoji="1" lang="ja-JP" altLang="en-US" sz="1300" baseline="0">
              <a:solidFill>
                <a:schemeClr val="dk1"/>
              </a:solidFill>
              <a:effectLst/>
              <a:latin typeface="+mn-lt"/>
              <a:ea typeface="+mn-ea"/>
              <a:cs typeface="+mn-cs"/>
            </a:rPr>
            <a:t>人数を</a:t>
          </a:r>
          <a:endParaRPr kumimoji="1" lang="en-US" altLang="ja-JP" sz="1300" baseline="0">
            <a:solidFill>
              <a:schemeClr val="dk1"/>
            </a:solidFill>
            <a:effectLst/>
            <a:latin typeface="+mn-lt"/>
            <a:ea typeface="+mn-ea"/>
            <a:cs typeface="+mn-cs"/>
          </a:endParaRPr>
        </a:p>
        <a:p>
          <a:pPr marL="108000">
            <a:lnSpc>
              <a:spcPts val="2000"/>
            </a:lnSpc>
          </a:pPr>
          <a:r>
            <a:rPr kumimoji="1" lang="ja-JP" altLang="en-US" sz="1300" baseline="0">
              <a:solidFill>
                <a:schemeClr val="dk1"/>
              </a:solidFill>
              <a:effectLst/>
              <a:latin typeface="+mn-lt"/>
              <a:ea typeface="+mn-ea"/>
              <a:cs typeface="+mn-cs"/>
            </a:rPr>
            <a:t>入力してください。</a:t>
          </a:r>
          <a:endParaRPr lang="ja-JP" altLang="ja-JP" sz="1200">
            <a:effectLst/>
          </a:endParaRPr>
        </a:p>
        <a:p>
          <a:pPr>
            <a:lnSpc>
              <a:spcPts val="1900"/>
            </a:lnSpc>
          </a:pPr>
          <a:endParaRPr kumimoji="1" lang="en-US" altLang="ja-JP" sz="1500">
            <a:solidFill>
              <a:srgbClr val="FF0000"/>
            </a:solidFill>
            <a:effectLst/>
            <a:latin typeface="+mn-lt"/>
            <a:ea typeface="+mn-ea"/>
            <a:cs typeface="+mn-cs"/>
          </a:endParaRPr>
        </a:p>
        <a:p>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指導した内容</a:t>
          </a:r>
          <a:r>
            <a:rPr kumimoji="1" lang="ja-JP" altLang="en-US" sz="1500">
              <a:solidFill>
                <a:sysClr val="windowText" lastClr="000000"/>
              </a:solidFill>
              <a:effectLst/>
              <a:latin typeface="+mn-lt"/>
              <a:ea typeface="+mn-ea"/>
              <a:cs typeface="+mn-cs"/>
            </a:rPr>
            <a:t>は</a:t>
          </a:r>
          <a:r>
            <a:rPr kumimoji="1" lang="ja-JP" altLang="ja-JP" sz="1400">
              <a:solidFill>
                <a:sysClr val="windowText" lastClr="000000"/>
              </a:solidFill>
              <a:effectLst/>
              <a:latin typeface="+mn-lt"/>
              <a:ea typeface="+mn-ea"/>
              <a:cs typeface="+mn-cs"/>
            </a:rPr>
            <a:t>作業</a:t>
          </a:r>
          <a:r>
            <a:rPr kumimoji="1" lang="ja-JP" altLang="ja-JP" sz="1400">
              <a:solidFill>
                <a:schemeClr val="dk1"/>
              </a:solidFill>
              <a:effectLst/>
              <a:latin typeface="+mn-lt"/>
              <a:ea typeface="+mn-ea"/>
              <a:cs typeface="+mn-cs"/>
            </a:rPr>
            <a:t>の名称ではなく、実施した</a:t>
          </a:r>
          <a:endParaRPr kumimoji="1" lang="en-US" altLang="ja-JP" sz="1400">
            <a:solidFill>
              <a:schemeClr val="dk1"/>
            </a:solidFill>
            <a:effectLst/>
            <a:latin typeface="+mn-lt"/>
            <a:ea typeface="+mn-ea"/>
            <a:cs typeface="+mn-cs"/>
          </a:endParaRPr>
        </a:p>
        <a:p>
          <a:pPr marL="180000"/>
          <a:r>
            <a:rPr kumimoji="1" lang="ja-JP" altLang="ja-JP" sz="1400">
              <a:solidFill>
                <a:schemeClr val="dk1"/>
              </a:solidFill>
              <a:effectLst/>
              <a:latin typeface="+mn-lt"/>
              <a:ea typeface="+mn-ea"/>
              <a:cs typeface="+mn-cs"/>
            </a:rPr>
            <a:t>研修内容を記入します。</a:t>
          </a:r>
          <a:endParaRPr kumimoji="1" lang="en-US" altLang="ja-JP" sz="1400">
            <a:solidFill>
              <a:schemeClr val="dk1"/>
            </a:solidFill>
            <a:effectLst/>
            <a:latin typeface="+mn-lt"/>
            <a:ea typeface="+mn-ea"/>
            <a:cs typeface="+mn-cs"/>
          </a:endParaRPr>
        </a:p>
        <a:p>
          <a:pPr marL="180000"/>
          <a:r>
            <a:rPr kumimoji="1" lang="ja-JP" altLang="ja-JP" sz="1400">
              <a:solidFill>
                <a:schemeClr val="dk1"/>
              </a:solidFill>
              <a:effectLst/>
              <a:latin typeface="+mn-lt"/>
              <a:ea typeface="+mn-ea"/>
              <a:cs typeface="+mn-cs"/>
            </a:rPr>
            <a:t>指導・研修内容を明確にご</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ください。</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・研修責任者の所感</a:t>
          </a:r>
          <a:endParaRPr kumimoji="1" lang="en-US" altLang="ja-JP" sz="1500" b="1">
            <a:solidFill>
              <a:srgbClr val="FF0000"/>
            </a:solidFill>
            <a:effectLst/>
            <a:latin typeface="+mn-lt"/>
            <a:ea typeface="+mn-ea"/>
            <a:cs typeface="+mn-cs"/>
          </a:endParaRPr>
        </a:p>
        <a:p>
          <a:pPr marL="180000"/>
          <a:r>
            <a:rPr kumimoji="1" lang="ja-JP" altLang="ja-JP" sz="1400">
              <a:solidFill>
                <a:schemeClr val="dk1"/>
              </a:solidFill>
              <a:effectLst/>
              <a:latin typeface="+mn-lt"/>
              <a:ea typeface="+mn-ea"/>
              <a:cs typeface="+mn-cs"/>
            </a:rPr>
            <a:t>１週間のうち、１日でも研修を行った場合、</a:t>
          </a:r>
          <a:endParaRPr lang="ja-JP" altLang="ja-JP" sz="2000">
            <a:effectLst/>
          </a:endParaRPr>
        </a:p>
        <a:p>
          <a:pPr marL="180000"/>
          <a:r>
            <a:rPr kumimoji="1" lang="ja-JP" altLang="ja-JP" sz="1400">
              <a:solidFill>
                <a:schemeClr val="dk1"/>
              </a:solidFill>
              <a:effectLst/>
              <a:latin typeface="+mn-lt"/>
              <a:ea typeface="+mn-ea"/>
              <a:cs typeface="+mn-cs"/>
            </a:rPr>
            <a:t>その週の</a:t>
          </a:r>
          <a:r>
            <a:rPr kumimoji="1" lang="ja-JP" altLang="en-US" sz="1400">
              <a:solidFill>
                <a:schemeClr val="dk1"/>
              </a:solidFill>
              <a:effectLst/>
              <a:latin typeface="+mn-lt"/>
              <a:ea typeface="+mn-ea"/>
              <a:cs typeface="+mn-cs"/>
            </a:rPr>
            <a:t>「</a:t>
          </a:r>
          <a:r>
            <a:rPr kumimoji="1" lang="ja-JP" altLang="ja-JP" sz="1400" b="1">
              <a:solidFill>
                <a:schemeClr val="dk1"/>
              </a:solidFill>
              <a:effectLst/>
              <a:latin typeface="+mn-lt"/>
              <a:ea typeface="+mn-ea"/>
              <a:cs typeface="+mn-cs"/>
            </a:rPr>
            <a:t>研修生の感想</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と</a:t>
          </a:r>
          <a:r>
            <a:rPr kumimoji="1" lang="ja-JP" altLang="en-US" sz="1400">
              <a:solidFill>
                <a:schemeClr val="dk1"/>
              </a:solidFill>
              <a:effectLst/>
              <a:latin typeface="+mn-lt"/>
              <a:ea typeface="+mn-ea"/>
              <a:cs typeface="+mn-cs"/>
            </a:rPr>
            <a:t>「</a:t>
          </a:r>
          <a:r>
            <a:rPr kumimoji="1" lang="ja-JP" altLang="ja-JP" sz="1400" b="1">
              <a:solidFill>
                <a:schemeClr val="dk1"/>
              </a:solidFill>
              <a:effectLst/>
              <a:latin typeface="+mn-lt"/>
              <a:ea typeface="+mn-ea"/>
              <a:cs typeface="+mn-cs"/>
            </a:rPr>
            <a:t>研修責任者の所感</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を</a:t>
          </a:r>
          <a:endParaRPr lang="ja-JP" altLang="ja-JP" sz="2000">
            <a:effectLst/>
          </a:endParaRPr>
        </a:p>
        <a:p>
          <a:pPr marL="180000"/>
          <a:r>
            <a:rPr kumimoji="1" lang="ja-JP" altLang="en-US" sz="1400">
              <a:solidFill>
                <a:schemeClr val="dk1"/>
              </a:solidFill>
              <a:effectLst/>
              <a:latin typeface="+mn-lt"/>
              <a:ea typeface="+mn-ea"/>
              <a:cs typeface="+mn-cs"/>
            </a:rPr>
            <a:t>必ず</a:t>
          </a:r>
          <a:r>
            <a:rPr kumimoji="1" lang="ja-JP" altLang="ja-JP" sz="1400">
              <a:solidFill>
                <a:schemeClr val="dk1"/>
              </a:solidFill>
              <a:effectLst/>
              <a:latin typeface="+mn-lt"/>
              <a:ea typeface="+mn-ea"/>
              <a:cs typeface="+mn-cs"/>
            </a:rPr>
            <a:t>ご記入ください。</a:t>
          </a:r>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6</xdr:col>
      <xdr:colOff>0</xdr:colOff>
      <xdr:row>0</xdr:row>
      <xdr:rowOff>0</xdr:rowOff>
    </xdr:from>
    <xdr:to>
      <xdr:col>26</xdr:col>
      <xdr:colOff>171791</xdr:colOff>
      <xdr:row>1</xdr:row>
      <xdr:rowOff>1416845</xdr:rowOff>
    </xdr:to>
    <xdr:sp macro="" textlink="">
      <xdr:nvSpPr>
        <xdr:cNvPr id="11" name="正方形/長方形 10"/>
        <xdr:cNvSpPr/>
      </xdr:nvSpPr>
      <xdr:spPr>
        <a:xfrm>
          <a:off x="2286000" y="0"/>
          <a:ext cx="6662398" cy="162095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・提出するすべての用紙に</a:t>
          </a:r>
          <a:r>
            <a:rPr kumimoji="1" lang="ja-JP" altLang="en-US" sz="1400" b="1">
              <a:solidFill>
                <a:srgbClr val="FF0000"/>
              </a:solidFill>
              <a:effectLst/>
              <a:latin typeface="+mn-lt"/>
              <a:ea typeface="+mn-ea"/>
              <a:cs typeface="+mn-cs"/>
            </a:rPr>
            <a:t>自署</a:t>
          </a:r>
          <a:r>
            <a:rPr kumimoji="1" lang="ja-JP" altLang="en-US" sz="1400" b="0">
              <a:solidFill>
                <a:schemeClr val="tx1"/>
              </a:solidFill>
              <a:effectLst/>
              <a:latin typeface="+mn-lt"/>
              <a:ea typeface="+mn-ea"/>
              <a:cs typeface="+mn-cs"/>
            </a:rPr>
            <a:t>してください。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印刷後に修正をした場合は、修正したページと７ページ目を印刷して差替え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twoCellAnchor editAs="absolute">
    <xdr:from>
      <xdr:col>27</xdr:col>
      <xdr:colOff>27213</xdr:colOff>
      <xdr:row>1</xdr:row>
      <xdr:rowOff>489857</xdr:rowOff>
    </xdr:from>
    <xdr:to>
      <xdr:col>38</xdr:col>
      <xdr:colOff>462643</xdr:colOff>
      <xdr:row>1</xdr:row>
      <xdr:rowOff>948957</xdr:rowOff>
    </xdr:to>
    <xdr:sp macro="" textlink="$AG$4">
      <xdr:nvSpPr>
        <xdr:cNvPr id="10" name="テキスト ボックス 9"/>
        <xdr:cNvSpPr txBox="1"/>
      </xdr:nvSpPr>
      <xdr:spPr>
        <a:xfrm>
          <a:off x="9075963" y="693964"/>
          <a:ext cx="4503966"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fld id="{5EA0D33B-E657-43E9-813B-28C41F970812}" type="TxLink">
            <a:rPr lang="en-US" altLang="en-US" sz="1100" b="0" i="0" u="none" strike="noStrike">
              <a:solidFill>
                <a:srgbClr val="000000"/>
              </a:solidFill>
              <a:effectLst/>
              <a:latin typeface="ＭＳ Ｐゴシック"/>
              <a:ea typeface="ＭＳ Ｐゴシック"/>
            </a:rPr>
            <a:pPr/>
            <a:t>【様式研第１０号】の４行目の「回」を、選択していない可能性があります。
申請回を選択してください。日付が反映されます。</a:t>
          </a:fld>
          <a:endParaRPr lang="ja-JP" altLang="ja-JP">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44982</xdr:colOff>
      <xdr:row>1</xdr:row>
      <xdr:rowOff>693965</xdr:rowOff>
    </xdr:from>
    <xdr:to>
      <xdr:col>4</xdr:col>
      <xdr:colOff>72795</xdr:colOff>
      <xdr:row>1</xdr:row>
      <xdr:rowOff>1094778</xdr:rowOff>
    </xdr:to>
    <xdr:sp macro="" textlink="">
      <xdr:nvSpPr>
        <xdr:cNvPr id="2" name="正方形/長方形 1"/>
        <xdr:cNvSpPr/>
      </xdr:nvSpPr>
      <xdr:spPr>
        <a:xfrm>
          <a:off x="534839" y="898072"/>
          <a:ext cx="1116385"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2721</xdr:rowOff>
    </xdr:from>
    <xdr:to>
      <xdr:col>5</xdr:col>
      <xdr:colOff>194092</xdr:colOff>
      <xdr:row>1</xdr:row>
      <xdr:rowOff>368158</xdr:rowOff>
    </xdr:to>
    <xdr:sp macro="" textlink="">
      <xdr:nvSpPr>
        <xdr:cNvPr id="3" name="正方形/長方形 2"/>
        <xdr:cNvSpPr/>
      </xdr:nvSpPr>
      <xdr:spPr>
        <a:xfrm>
          <a:off x="10205" y="2721"/>
          <a:ext cx="2034458" cy="569544"/>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27</xdr:col>
      <xdr:colOff>27213</xdr:colOff>
      <xdr:row>2</xdr:row>
      <xdr:rowOff>17688</xdr:rowOff>
    </xdr:from>
    <xdr:to>
      <xdr:col>35</xdr:col>
      <xdr:colOff>980063</xdr:colOff>
      <xdr:row>65</xdr:row>
      <xdr:rowOff>231320</xdr:rowOff>
    </xdr:to>
    <xdr:sp macro="" textlink="">
      <xdr:nvSpPr>
        <xdr:cNvPr id="21" name="正方形/長方形 20"/>
        <xdr:cNvSpPr/>
      </xdr:nvSpPr>
      <xdr:spPr>
        <a:xfrm>
          <a:off x="9075963" y="1773009"/>
          <a:ext cx="4327421" cy="9847490"/>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例：</a:t>
          </a:r>
          <a:r>
            <a:rPr kumimoji="1" lang="en-US" altLang="ja-JP" sz="1500">
              <a:solidFill>
                <a:srgbClr val="FF0000"/>
              </a:solidFill>
              <a:effectLst/>
              <a:latin typeface="+mn-lt"/>
              <a:ea typeface="+mn-ea"/>
              <a:cs typeface="+mn-cs"/>
            </a:rPr>
            <a:t>15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30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45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60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75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90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105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120…</a:t>
          </a:r>
        </a:p>
        <a:p>
          <a:pPr>
            <a:lnSpc>
              <a:spcPts val="1900"/>
            </a:lnSpc>
          </a:pPr>
          <a:endParaRPr kumimoji="1" lang="en-US" altLang="ja-JP" sz="1500">
            <a:solidFill>
              <a:srgbClr val="FF0000"/>
            </a:solidFill>
            <a:effectLst/>
            <a:latin typeface="+mn-lt"/>
            <a:ea typeface="+mn-ea"/>
            <a:cs typeface="+mn-cs"/>
          </a:endParaRPr>
        </a:p>
        <a:p>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marL="108000">
            <a:lnSpc>
              <a:spcPts val="2000"/>
            </a:lnSpc>
          </a:pPr>
          <a:r>
            <a:rPr kumimoji="1" lang="ja-JP" altLang="ja-JP" sz="1300">
              <a:solidFill>
                <a:schemeClr val="dk1"/>
              </a:solidFill>
              <a:effectLst/>
              <a:latin typeface="+mn-lt"/>
              <a:ea typeface="+mn-ea"/>
              <a:cs typeface="+mn-cs"/>
            </a:rPr>
            <a:t>複数の研修生を同時に指導した場合は</a:t>
          </a:r>
          <a:r>
            <a:rPr kumimoji="1" lang="ja-JP" altLang="ja-JP" sz="1300" baseline="0">
              <a:solidFill>
                <a:schemeClr val="dk1"/>
              </a:solidFill>
              <a:effectLst/>
              <a:latin typeface="+mn-lt"/>
              <a:ea typeface="+mn-ea"/>
              <a:cs typeface="+mn-cs"/>
            </a:rPr>
            <a:t>研修</a:t>
          </a:r>
          <a:r>
            <a:rPr kumimoji="1" lang="ja-JP" altLang="en-US" sz="1300" baseline="0">
              <a:solidFill>
                <a:schemeClr val="dk1"/>
              </a:solidFill>
              <a:effectLst/>
              <a:latin typeface="+mn-lt"/>
              <a:ea typeface="+mn-ea"/>
              <a:cs typeface="+mn-cs"/>
            </a:rPr>
            <a:t>人数を</a:t>
          </a:r>
          <a:endParaRPr kumimoji="1" lang="en-US" altLang="ja-JP" sz="1300" baseline="0">
            <a:solidFill>
              <a:schemeClr val="dk1"/>
            </a:solidFill>
            <a:effectLst/>
            <a:latin typeface="+mn-lt"/>
            <a:ea typeface="+mn-ea"/>
            <a:cs typeface="+mn-cs"/>
          </a:endParaRPr>
        </a:p>
        <a:p>
          <a:pPr marL="108000">
            <a:lnSpc>
              <a:spcPts val="2000"/>
            </a:lnSpc>
          </a:pPr>
          <a:r>
            <a:rPr kumimoji="1" lang="ja-JP" altLang="en-US" sz="1300" baseline="0">
              <a:solidFill>
                <a:schemeClr val="dk1"/>
              </a:solidFill>
              <a:effectLst/>
              <a:latin typeface="+mn-lt"/>
              <a:ea typeface="+mn-ea"/>
              <a:cs typeface="+mn-cs"/>
            </a:rPr>
            <a:t>入力してください。</a:t>
          </a:r>
          <a:endParaRPr lang="ja-JP" altLang="ja-JP" sz="1200">
            <a:effectLst/>
          </a:endParaRPr>
        </a:p>
        <a:p>
          <a:pPr>
            <a:lnSpc>
              <a:spcPts val="1900"/>
            </a:lnSpc>
          </a:pPr>
          <a:endParaRPr kumimoji="1" lang="en-US" altLang="ja-JP" sz="1500">
            <a:solidFill>
              <a:srgbClr val="FF0000"/>
            </a:solidFill>
            <a:effectLst/>
            <a:latin typeface="+mn-lt"/>
            <a:ea typeface="+mn-ea"/>
            <a:cs typeface="+mn-cs"/>
          </a:endParaRPr>
        </a:p>
        <a:p>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指導した内容</a:t>
          </a:r>
          <a:r>
            <a:rPr kumimoji="1" lang="ja-JP" altLang="en-US" sz="1500">
              <a:solidFill>
                <a:sysClr val="windowText" lastClr="000000"/>
              </a:solidFill>
              <a:effectLst/>
              <a:latin typeface="+mn-lt"/>
              <a:ea typeface="+mn-ea"/>
              <a:cs typeface="+mn-cs"/>
            </a:rPr>
            <a:t>は</a:t>
          </a:r>
          <a:r>
            <a:rPr kumimoji="1" lang="ja-JP" altLang="ja-JP" sz="1400">
              <a:solidFill>
                <a:sysClr val="windowText" lastClr="000000"/>
              </a:solidFill>
              <a:effectLst/>
              <a:latin typeface="+mn-lt"/>
              <a:ea typeface="+mn-ea"/>
              <a:cs typeface="+mn-cs"/>
            </a:rPr>
            <a:t>作業</a:t>
          </a:r>
          <a:r>
            <a:rPr kumimoji="1" lang="ja-JP" altLang="ja-JP" sz="1400">
              <a:solidFill>
                <a:schemeClr val="dk1"/>
              </a:solidFill>
              <a:effectLst/>
              <a:latin typeface="+mn-lt"/>
              <a:ea typeface="+mn-ea"/>
              <a:cs typeface="+mn-cs"/>
            </a:rPr>
            <a:t>の名称ではなく、実施した</a:t>
          </a:r>
          <a:endParaRPr kumimoji="1" lang="en-US" altLang="ja-JP" sz="1400">
            <a:solidFill>
              <a:schemeClr val="dk1"/>
            </a:solidFill>
            <a:effectLst/>
            <a:latin typeface="+mn-lt"/>
            <a:ea typeface="+mn-ea"/>
            <a:cs typeface="+mn-cs"/>
          </a:endParaRPr>
        </a:p>
        <a:p>
          <a:pPr marL="180000"/>
          <a:r>
            <a:rPr kumimoji="1" lang="ja-JP" altLang="ja-JP" sz="1400">
              <a:solidFill>
                <a:schemeClr val="dk1"/>
              </a:solidFill>
              <a:effectLst/>
              <a:latin typeface="+mn-lt"/>
              <a:ea typeface="+mn-ea"/>
              <a:cs typeface="+mn-cs"/>
            </a:rPr>
            <a:t>研修内容を記入します。</a:t>
          </a:r>
          <a:endParaRPr kumimoji="1" lang="en-US" altLang="ja-JP" sz="1400">
            <a:solidFill>
              <a:schemeClr val="dk1"/>
            </a:solidFill>
            <a:effectLst/>
            <a:latin typeface="+mn-lt"/>
            <a:ea typeface="+mn-ea"/>
            <a:cs typeface="+mn-cs"/>
          </a:endParaRPr>
        </a:p>
        <a:p>
          <a:pPr marL="180000"/>
          <a:r>
            <a:rPr kumimoji="1" lang="ja-JP" altLang="ja-JP" sz="1400">
              <a:solidFill>
                <a:schemeClr val="dk1"/>
              </a:solidFill>
              <a:effectLst/>
              <a:latin typeface="+mn-lt"/>
              <a:ea typeface="+mn-ea"/>
              <a:cs typeface="+mn-cs"/>
            </a:rPr>
            <a:t>指導・研修内容を明確にご</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ください。</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・研修責任者の所感</a:t>
          </a:r>
          <a:endParaRPr kumimoji="1" lang="en-US" altLang="ja-JP" sz="1500" b="1">
            <a:solidFill>
              <a:srgbClr val="FF0000"/>
            </a:solidFill>
            <a:effectLst/>
            <a:latin typeface="+mn-lt"/>
            <a:ea typeface="+mn-ea"/>
            <a:cs typeface="+mn-cs"/>
          </a:endParaRPr>
        </a:p>
        <a:p>
          <a:pPr marL="180000"/>
          <a:r>
            <a:rPr kumimoji="1" lang="ja-JP" altLang="ja-JP" sz="1400">
              <a:solidFill>
                <a:schemeClr val="dk1"/>
              </a:solidFill>
              <a:effectLst/>
              <a:latin typeface="+mn-lt"/>
              <a:ea typeface="+mn-ea"/>
              <a:cs typeface="+mn-cs"/>
            </a:rPr>
            <a:t>１週間のうち、１日でも研修を行った場合、</a:t>
          </a:r>
          <a:endParaRPr lang="ja-JP" altLang="ja-JP" sz="2000">
            <a:effectLst/>
          </a:endParaRPr>
        </a:p>
        <a:p>
          <a:pPr marL="180000"/>
          <a:r>
            <a:rPr kumimoji="1" lang="ja-JP" altLang="ja-JP" sz="1400">
              <a:solidFill>
                <a:schemeClr val="dk1"/>
              </a:solidFill>
              <a:effectLst/>
              <a:latin typeface="+mn-lt"/>
              <a:ea typeface="+mn-ea"/>
              <a:cs typeface="+mn-cs"/>
            </a:rPr>
            <a:t>その週の</a:t>
          </a:r>
          <a:r>
            <a:rPr kumimoji="1" lang="ja-JP" altLang="en-US" sz="1400">
              <a:solidFill>
                <a:schemeClr val="dk1"/>
              </a:solidFill>
              <a:effectLst/>
              <a:latin typeface="+mn-lt"/>
              <a:ea typeface="+mn-ea"/>
              <a:cs typeface="+mn-cs"/>
            </a:rPr>
            <a:t>「</a:t>
          </a:r>
          <a:r>
            <a:rPr kumimoji="1" lang="ja-JP" altLang="ja-JP" sz="1400" b="1">
              <a:solidFill>
                <a:schemeClr val="dk1"/>
              </a:solidFill>
              <a:effectLst/>
              <a:latin typeface="+mn-lt"/>
              <a:ea typeface="+mn-ea"/>
              <a:cs typeface="+mn-cs"/>
            </a:rPr>
            <a:t>研修生の感想</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と</a:t>
          </a:r>
          <a:r>
            <a:rPr kumimoji="1" lang="ja-JP" altLang="en-US" sz="1400">
              <a:solidFill>
                <a:schemeClr val="dk1"/>
              </a:solidFill>
              <a:effectLst/>
              <a:latin typeface="+mn-lt"/>
              <a:ea typeface="+mn-ea"/>
              <a:cs typeface="+mn-cs"/>
            </a:rPr>
            <a:t>「</a:t>
          </a:r>
          <a:r>
            <a:rPr kumimoji="1" lang="ja-JP" altLang="ja-JP" sz="1400" b="1">
              <a:solidFill>
                <a:schemeClr val="dk1"/>
              </a:solidFill>
              <a:effectLst/>
              <a:latin typeface="+mn-lt"/>
              <a:ea typeface="+mn-ea"/>
              <a:cs typeface="+mn-cs"/>
            </a:rPr>
            <a:t>研修責任者の所感</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を</a:t>
          </a:r>
          <a:endParaRPr lang="ja-JP" altLang="ja-JP" sz="2000">
            <a:effectLst/>
          </a:endParaRPr>
        </a:p>
        <a:p>
          <a:pPr marL="180000"/>
          <a:r>
            <a:rPr kumimoji="1" lang="ja-JP" altLang="en-US" sz="1400">
              <a:solidFill>
                <a:schemeClr val="dk1"/>
              </a:solidFill>
              <a:effectLst/>
              <a:latin typeface="+mn-lt"/>
              <a:ea typeface="+mn-ea"/>
              <a:cs typeface="+mn-cs"/>
            </a:rPr>
            <a:t>必ず</a:t>
          </a:r>
          <a:r>
            <a:rPr kumimoji="1" lang="ja-JP" altLang="ja-JP" sz="1400">
              <a:solidFill>
                <a:schemeClr val="dk1"/>
              </a:solidFill>
              <a:effectLst/>
              <a:latin typeface="+mn-lt"/>
              <a:ea typeface="+mn-ea"/>
              <a:cs typeface="+mn-cs"/>
            </a:rPr>
            <a:t>ご記入ください。</a:t>
          </a:r>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6</xdr:col>
      <xdr:colOff>0</xdr:colOff>
      <xdr:row>0</xdr:row>
      <xdr:rowOff>0</xdr:rowOff>
    </xdr:from>
    <xdr:to>
      <xdr:col>26</xdr:col>
      <xdr:colOff>171791</xdr:colOff>
      <xdr:row>1</xdr:row>
      <xdr:rowOff>1416845</xdr:rowOff>
    </xdr:to>
    <xdr:sp macro="" textlink="">
      <xdr:nvSpPr>
        <xdr:cNvPr id="22" name="正方形/長方形 21"/>
        <xdr:cNvSpPr/>
      </xdr:nvSpPr>
      <xdr:spPr>
        <a:xfrm>
          <a:off x="2286000" y="0"/>
          <a:ext cx="6662398" cy="162095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・提出するすべての用紙に</a:t>
          </a:r>
          <a:r>
            <a:rPr kumimoji="1" lang="ja-JP" altLang="en-US" sz="1400" b="1">
              <a:solidFill>
                <a:srgbClr val="FF0000"/>
              </a:solidFill>
              <a:effectLst/>
              <a:latin typeface="+mn-lt"/>
              <a:ea typeface="+mn-ea"/>
              <a:cs typeface="+mn-cs"/>
            </a:rPr>
            <a:t>自署</a:t>
          </a:r>
          <a:r>
            <a:rPr kumimoji="1" lang="ja-JP" altLang="en-US" sz="1400" b="0">
              <a:solidFill>
                <a:schemeClr val="tx1"/>
              </a:solidFill>
              <a:effectLst/>
              <a:latin typeface="+mn-lt"/>
              <a:ea typeface="+mn-ea"/>
              <a:cs typeface="+mn-cs"/>
            </a:rPr>
            <a:t>してください。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印刷後に修正をした場合は、修正したページと７ページ目を印刷して差替え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twoCellAnchor>
    <xdr:from>
      <xdr:col>19</xdr:col>
      <xdr:colOff>0</xdr:colOff>
      <xdr:row>423</xdr:row>
      <xdr:rowOff>638175</xdr:rowOff>
    </xdr:from>
    <xdr:to>
      <xdr:col>34</xdr:col>
      <xdr:colOff>85725</xdr:colOff>
      <xdr:row>427</xdr:row>
      <xdr:rowOff>428625</xdr:rowOff>
    </xdr:to>
    <xdr:grpSp>
      <xdr:nvGrpSpPr>
        <xdr:cNvPr id="252541" name="グループ化 8"/>
        <xdr:cNvGrpSpPr>
          <a:grpSpLocks/>
        </xdr:cNvGrpSpPr>
      </xdr:nvGrpSpPr>
      <xdr:grpSpPr bwMode="auto">
        <a:xfrm>
          <a:off x="7347857" y="85723639"/>
          <a:ext cx="4889047" cy="1300843"/>
          <a:chOff x="6212790" y="79533750"/>
          <a:chExt cx="5662804" cy="1271845"/>
        </a:xfrm>
      </xdr:grpSpPr>
      <xdr:sp macro="" textlink="">
        <xdr:nvSpPr>
          <xdr:cNvPr id="40" name="正方形/長方形 39"/>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41" name="直線コネクタ 40"/>
          <xdr:cNvCxnSpPr>
            <a:stCxn id="40"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27</xdr:col>
      <xdr:colOff>27213</xdr:colOff>
      <xdr:row>0</xdr:row>
      <xdr:rowOff>0</xdr:rowOff>
    </xdr:from>
    <xdr:to>
      <xdr:col>35</xdr:col>
      <xdr:colOff>1156608</xdr:colOff>
      <xdr:row>1</xdr:row>
      <xdr:rowOff>1416487</xdr:rowOff>
    </xdr:to>
    <xdr:grpSp>
      <xdr:nvGrpSpPr>
        <xdr:cNvPr id="4" name="グループ化 3"/>
        <xdr:cNvGrpSpPr/>
      </xdr:nvGrpSpPr>
      <xdr:grpSpPr>
        <a:xfrm>
          <a:off x="9075963" y="0"/>
          <a:ext cx="4503966" cy="1620594"/>
          <a:chOff x="9198427" y="152758"/>
          <a:chExt cx="4503966" cy="1620594"/>
        </a:xfrm>
      </xdr:grpSpPr>
      <xdr:sp macro="" textlink="">
        <xdr:nvSpPr>
          <xdr:cNvPr id="10" name="正方形/長方形 9"/>
          <xdr:cNvSpPr/>
        </xdr:nvSpPr>
        <xdr:spPr>
          <a:xfrm>
            <a:off x="9198427" y="152758"/>
            <a:ext cx="4327200" cy="1620594"/>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xdr:txBody>
      </xdr:sp>
      <xdr:sp macro="" textlink="①!$AG$4">
        <xdr:nvSpPr>
          <xdr:cNvPr id="11" name="テキスト ボックス 10"/>
          <xdr:cNvSpPr txBox="1"/>
        </xdr:nvSpPr>
        <xdr:spPr>
          <a:xfrm>
            <a:off x="9198427" y="844001"/>
            <a:ext cx="4503966"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fld id="{D1ABC9CF-8D50-4024-ABFF-888A4B37552B}" type="TxLink">
              <a:rPr lang="en-US" altLang="en-US" sz="1100" b="0" i="0" u="none" strike="noStrike">
                <a:solidFill>
                  <a:srgbClr val="000000"/>
                </a:solidFill>
                <a:effectLst/>
                <a:latin typeface="ＭＳ Ｐゴシック"/>
                <a:ea typeface="ＭＳ Ｐゴシック"/>
              </a:rPr>
              <a:pPr/>
              <a:t>【様式研第１０号】の４行目の「回」を、選択していない可能性があります。
申請回を選択してください。日付が反映されます。</a:t>
            </a:fld>
            <a:endParaRPr lang="ja-JP" altLang="ja-JP">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58589</xdr:colOff>
      <xdr:row>1</xdr:row>
      <xdr:rowOff>762001</xdr:rowOff>
    </xdr:from>
    <xdr:to>
      <xdr:col>4</xdr:col>
      <xdr:colOff>86402</xdr:colOff>
      <xdr:row>1</xdr:row>
      <xdr:rowOff>1162814</xdr:rowOff>
    </xdr:to>
    <xdr:sp macro="" textlink="">
      <xdr:nvSpPr>
        <xdr:cNvPr id="2" name="正方形/長方形 1"/>
        <xdr:cNvSpPr/>
      </xdr:nvSpPr>
      <xdr:spPr>
        <a:xfrm>
          <a:off x="548446" y="966108"/>
          <a:ext cx="1116385"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2721</xdr:rowOff>
    </xdr:from>
    <xdr:to>
      <xdr:col>5</xdr:col>
      <xdr:colOff>194092</xdr:colOff>
      <xdr:row>1</xdr:row>
      <xdr:rowOff>368158</xdr:rowOff>
    </xdr:to>
    <xdr:sp macro="" textlink="">
      <xdr:nvSpPr>
        <xdr:cNvPr id="3" name="正方形/長方形 2"/>
        <xdr:cNvSpPr/>
      </xdr:nvSpPr>
      <xdr:spPr>
        <a:xfrm>
          <a:off x="10205" y="2721"/>
          <a:ext cx="2034458" cy="569544"/>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27</xdr:col>
      <xdr:colOff>27213</xdr:colOff>
      <xdr:row>2</xdr:row>
      <xdr:rowOff>17688</xdr:rowOff>
    </xdr:from>
    <xdr:to>
      <xdr:col>35</xdr:col>
      <xdr:colOff>13955</xdr:colOff>
      <xdr:row>65</xdr:row>
      <xdr:rowOff>231320</xdr:rowOff>
    </xdr:to>
    <xdr:sp macro="" textlink="">
      <xdr:nvSpPr>
        <xdr:cNvPr id="19" name="正方形/長方形 18"/>
        <xdr:cNvSpPr/>
      </xdr:nvSpPr>
      <xdr:spPr>
        <a:xfrm>
          <a:off x="9075963" y="1773009"/>
          <a:ext cx="4327421" cy="9847490"/>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例：</a:t>
          </a:r>
          <a:r>
            <a:rPr kumimoji="1" lang="en-US" altLang="ja-JP" sz="1500">
              <a:solidFill>
                <a:srgbClr val="FF0000"/>
              </a:solidFill>
              <a:effectLst/>
              <a:latin typeface="+mn-lt"/>
              <a:ea typeface="+mn-ea"/>
              <a:cs typeface="+mn-cs"/>
            </a:rPr>
            <a:t>15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30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45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60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75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90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105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120…</a:t>
          </a:r>
        </a:p>
        <a:p>
          <a:pPr>
            <a:lnSpc>
              <a:spcPts val="1900"/>
            </a:lnSpc>
          </a:pPr>
          <a:endParaRPr kumimoji="1" lang="en-US" altLang="ja-JP" sz="1500">
            <a:solidFill>
              <a:srgbClr val="FF0000"/>
            </a:solidFill>
            <a:effectLst/>
            <a:latin typeface="+mn-lt"/>
            <a:ea typeface="+mn-ea"/>
            <a:cs typeface="+mn-cs"/>
          </a:endParaRPr>
        </a:p>
        <a:p>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marL="108000">
            <a:lnSpc>
              <a:spcPts val="2000"/>
            </a:lnSpc>
          </a:pPr>
          <a:r>
            <a:rPr kumimoji="1" lang="ja-JP" altLang="ja-JP" sz="1300">
              <a:solidFill>
                <a:schemeClr val="dk1"/>
              </a:solidFill>
              <a:effectLst/>
              <a:latin typeface="+mn-lt"/>
              <a:ea typeface="+mn-ea"/>
              <a:cs typeface="+mn-cs"/>
            </a:rPr>
            <a:t>複数の研修生を同時に指導した場合は</a:t>
          </a:r>
          <a:r>
            <a:rPr kumimoji="1" lang="ja-JP" altLang="ja-JP" sz="1300" baseline="0">
              <a:solidFill>
                <a:schemeClr val="dk1"/>
              </a:solidFill>
              <a:effectLst/>
              <a:latin typeface="+mn-lt"/>
              <a:ea typeface="+mn-ea"/>
              <a:cs typeface="+mn-cs"/>
            </a:rPr>
            <a:t>研修</a:t>
          </a:r>
          <a:r>
            <a:rPr kumimoji="1" lang="ja-JP" altLang="en-US" sz="1300" baseline="0">
              <a:solidFill>
                <a:schemeClr val="dk1"/>
              </a:solidFill>
              <a:effectLst/>
              <a:latin typeface="+mn-lt"/>
              <a:ea typeface="+mn-ea"/>
              <a:cs typeface="+mn-cs"/>
            </a:rPr>
            <a:t>人数を</a:t>
          </a:r>
          <a:endParaRPr kumimoji="1" lang="en-US" altLang="ja-JP" sz="1300" baseline="0">
            <a:solidFill>
              <a:schemeClr val="dk1"/>
            </a:solidFill>
            <a:effectLst/>
            <a:latin typeface="+mn-lt"/>
            <a:ea typeface="+mn-ea"/>
            <a:cs typeface="+mn-cs"/>
          </a:endParaRPr>
        </a:p>
        <a:p>
          <a:pPr marL="108000">
            <a:lnSpc>
              <a:spcPts val="2000"/>
            </a:lnSpc>
          </a:pPr>
          <a:r>
            <a:rPr kumimoji="1" lang="ja-JP" altLang="en-US" sz="1300" baseline="0">
              <a:solidFill>
                <a:schemeClr val="dk1"/>
              </a:solidFill>
              <a:effectLst/>
              <a:latin typeface="+mn-lt"/>
              <a:ea typeface="+mn-ea"/>
              <a:cs typeface="+mn-cs"/>
            </a:rPr>
            <a:t>入力してください。</a:t>
          </a:r>
          <a:endParaRPr lang="ja-JP" altLang="ja-JP" sz="1200">
            <a:effectLst/>
          </a:endParaRPr>
        </a:p>
        <a:p>
          <a:pPr>
            <a:lnSpc>
              <a:spcPts val="1900"/>
            </a:lnSpc>
          </a:pPr>
          <a:endParaRPr kumimoji="1" lang="en-US" altLang="ja-JP" sz="1500">
            <a:solidFill>
              <a:srgbClr val="FF0000"/>
            </a:solidFill>
            <a:effectLst/>
            <a:latin typeface="+mn-lt"/>
            <a:ea typeface="+mn-ea"/>
            <a:cs typeface="+mn-cs"/>
          </a:endParaRPr>
        </a:p>
        <a:p>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指導した内容</a:t>
          </a:r>
          <a:r>
            <a:rPr kumimoji="1" lang="ja-JP" altLang="en-US" sz="1500">
              <a:solidFill>
                <a:sysClr val="windowText" lastClr="000000"/>
              </a:solidFill>
              <a:effectLst/>
              <a:latin typeface="+mn-lt"/>
              <a:ea typeface="+mn-ea"/>
              <a:cs typeface="+mn-cs"/>
            </a:rPr>
            <a:t>は</a:t>
          </a:r>
          <a:r>
            <a:rPr kumimoji="1" lang="ja-JP" altLang="ja-JP" sz="1400">
              <a:solidFill>
                <a:sysClr val="windowText" lastClr="000000"/>
              </a:solidFill>
              <a:effectLst/>
              <a:latin typeface="+mn-lt"/>
              <a:ea typeface="+mn-ea"/>
              <a:cs typeface="+mn-cs"/>
            </a:rPr>
            <a:t>作業</a:t>
          </a:r>
          <a:r>
            <a:rPr kumimoji="1" lang="ja-JP" altLang="ja-JP" sz="1400">
              <a:solidFill>
                <a:schemeClr val="dk1"/>
              </a:solidFill>
              <a:effectLst/>
              <a:latin typeface="+mn-lt"/>
              <a:ea typeface="+mn-ea"/>
              <a:cs typeface="+mn-cs"/>
            </a:rPr>
            <a:t>の名称ではなく、実施した</a:t>
          </a:r>
          <a:endParaRPr kumimoji="1" lang="en-US" altLang="ja-JP" sz="1400">
            <a:solidFill>
              <a:schemeClr val="dk1"/>
            </a:solidFill>
            <a:effectLst/>
            <a:latin typeface="+mn-lt"/>
            <a:ea typeface="+mn-ea"/>
            <a:cs typeface="+mn-cs"/>
          </a:endParaRPr>
        </a:p>
        <a:p>
          <a:pPr marL="180000"/>
          <a:r>
            <a:rPr kumimoji="1" lang="ja-JP" altLang="ja-JP" sz="1400">
              <a:solidFill>
                <a:schemeClr val="dk1"/>
              </a:solidFill>
              <a:effectLst/>
              <a:latin typeface="+mn-lt"/>
              <a:ea typeface="+mn-ea"/>
              <a:cs typeface="+mn-cs"/>
            </a:rPr>
            <a:t>研修内容を記入します。</a:t>
          </a:r>
          <a:endParaRPr kumimoji="1" lang="en-US" altLang="ja-JP" sz="1400">
            <a:solidFill>
              <a:schemeClr val="dk1"/>
            </a:solidFill>
            <a:effectLst/>
            <a:latin typeface="+mn-lt"/>
            <a:ea typeface="+mn-ea"/>
            <a:cs typeface="+mn-cs"/>
          </a:endParaRPr>
        </a:p>
        <a:p>
          <a:pPr marL="180000"/>
          <a:r>
            <a:rPr kumimoji="1" lang="ja-JP" altLang="ja-JP" sz="1400">
              <a:solidFill>
                <a:schemeClr val="dk1"/>
              </a:solidFill>
              <a:effectLst/>
              <a:latin typeface="+mn-lt"/>
              <a:ea typeface="+mn-ea"/>
              <a:cs typeface="+mn-cs"/>
            </a:rPr>
            <a:t>指導・研修内容を明確にご</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ください。</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・研修責任者の所感</a:t>
          </a:r>
          <a:endParaRPr kumimoji="1" lang="en-US" altLang="ja-JP" sz="1500" b="1">
            <a:solidFill>
              <a:srgbClr val="FF0000"/>
            </a:solidFill>
            <a:effectLst/>
            <a:latin typeface="+mn-lt"/>
            <a:ea typeface="+mn-ea"/>
            <a:cs typeface="+mn-cs"/>
          </a:endParaRPr>
        </a:p>
        <a:p>
          <a:pPr marL="180000"/>
          <a:r>
            <a:rPr kumimoji="1" lang="ja-JP" altLang="ja-JP" sz="1400">
              <a:solidFill>
                <a:schemeClr val="dk1"/>
              </a:solidFill>
              <a:effectLst/>
              <a:latin typeface="+mn-lt"/>
              <a:ea typeface="+mn-ea"/>
              <a:cs typeface="+mn-cs"/>
            </a:rPr>
            <a:t>１週間のうち、１日でも研修を行った場合、</a:t>
          </a:r>
          <a:endParaRPr lang="ja-JP" altLang="ja-JP" sz="2000">
            <a:effectLst/>
          </a:endParaRPr>
        </a:p>
        <a:p>
          <a:pPr marL="180000"/>
          <a:r>
            <a:rPr kumimoji="1" lang="ja-JP" altLang="ja-JP" sz="1400">
              <a:solidFill>
                <a:schemeClr val="dk1"/>
              </a:solidFill>
              <a:effectLst/>
              <a:latin typeface="+mn-lt"/>
              <a:ea typeface="+mn-ea"/>
              <a:cs typeface="+mn-cs"/>
            </a:rPr>
            <a:t>その週の</a:t>
          </a:r>
          <a:r>
            <a:rPr kumimoji="1" lang="ja-JP" altLang="en-US" sz="1400">
              <a:solidFill>
                <a:schemeClr val="dk1"/>
              </a:solidFill>
              <a:effectLst/>
              <a:latin typeface="+mn-lt"/>
              <a:ea typeface="+mn-ea"/>
              <a:cs typeface="+mn-cs"/>
            </a:rPr>
            <a:t>「</a:t>
          </a:r>
          <a:r>
            <a:rPr kumimoji="1" lang="ja-JP" altLang="ja-JP" sz="1400" b="1">
              <a:solidFill>
                <a:schemeClr val="dk1"/>
              </a:solidFill>
              <a:effectLst/>
              <a:latin typeface="+mn-lt"/>
              <a:ea typeface="+mn-ea"/>
              <a:cs typeface="+mn-cs"/>
            </a:rPr>
            <a:t>研修生の感想</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と</a:t>
          </a:r>
          <a:r>
            <a:rPr kumimoji="1" lang="ja-JP" altLang="en-US" sz="1400">
              <a:solidFill>
                <a:schemeClr val="dk1"/>
              </a:solidFill>
              <a:effectLst/>
              <a:latin typeface="+mn-lt"/>
              <a:ea typeface="+mn-ea"/>
              <a:cs typeface="+mn-cs"/>
            </a:rPr>
            <a:t>「</a:t>
          </a:r>
          <a:r>
            <a:rPr kumimoji="1" lang="ja-JP" altLang="ja-JP" sz="1400" b="1">
              <a:solidFill>
                <a:schemeClr val="dk1"/>
              </a:solidFill>
              <a:effectLst/>
              <a:latin typeface="+mn-lt"/>
              <a:ea typeface="+mn-ea"/>
              <a:cs typeface="+mn-cs"/>
            </a:rPr>
            <a:t>研修責任者の所感</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を</a:t>
          </a:r>
          <a:endParaRPr lang="ja-JP" altLang="ja-JP" sz="2000">
            <a:effectLst/>
          </a:endParaRPr>
        </a:p>
        <a:p>
          <a:pPr marL="180000"/>
          <a:r>
            <a:rPr kumimoji="1" lang="ja-JP" altLang="en-US" sz="1400">
              <a:solidFill>
                <a:schemeClr val="dk1"/>
              </a:solidFill>
              <a:effectLst/>
              <a:latin typeface="+mn-lt"/>
              <a:ea typeface="+mn-ea"/>
              <a:cs typeface="+mn-cs"/>
            </a:rPr>
            <a:t>必ず</a:t>
          </a:r>
          <a:r>
            <a:rPr kumimoji="1" lang="ja-JP" altLang="ja-JP" sz="1400">
              <a:solidFill>
                <a:schemeClr val="dk1"/>
              </a:solidFill>
              <a:effectLst/>
              <a:latin typeface="+mn-lt"/>
              <a:ea typeface="+mn-ea"/>
              <a:cs typeface="+mn-cs"/>
            </a:rPr>
            <a:t>ご記入ください。</a:t>
          </a:r>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6</xdr:col>
      <xdr:colOff>0</xdr:colOff>
      <xdr:row>0</xdr:row>
      <xdr:rowOff>0</xdr:rowOff>
    </xdr:from>
    <xdr:to>
      <xdr:col>26</xdr:col>
      <xdr:colOff>171791</xdr:colOff>
      <xdr:row>1</xdr:row>
      <xdr:rowOff>1416845</xdr:rowOff>
    </xdr:to>
    <xdr:sp macro="" textlink="">
      <xdr:nvSpPr>
        <xdr:cNvPr id="20" name="正方形/長方形 19"/>
        <xdr:cNvSpPr/>
      </xdr:nvSpPr>
      <xdr:spPr>
        <a:xfrm>
          <a:off x="2286000" y="0"/>
          <a:ext cx="6662398" cy="162095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・提出するすべての用紙に</a:t>
          </a:r>
          <a:r>
            <a:rPr kumimoji="1" lang="ja-JP" altLang="en-US" sz="1400" b="1">
              <a:solidFill>
                <a:srgbClr val="FF0000"/>
              </a:solidFill>
              <a:effectLst/>
              <a:latin typeface="+mn-lt"/>
              <a:ea typeface="+mn-ea"/>
              <a:cs typeface="+mn-cs"/>
            </a:rPr>
            <a:t>自署</a:t>
          </a:r>
          <a:r>
            <a:rPr kumimoji="1" lang="ja-JP" altLang="en-US" sz="1400" b="0">
              <a:solidFill>
                <a:schemeClr val="tx1"/>
              </a:solidFill>
              <a:effectLst/>
              <a:latin typeface="+mn-lt"/>
              <a:ea typeface="+mn-ea"/>
              <a:cs typeface="+mn-cs"/>
            </a:rPr>
            <a:t>してください。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印刷後に修正をした場合は、修正したページと７ページ目を印刷して差替え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twoCellAnchor>
    <xdr:from>
      <xdr:col>19</xdr:col>
      <xdr:colOff>9525</xdr:colOff>
      <xdr:row>423</xdr:row>
      <xdr:rowOff>600075</xdr:rowOff>
    </xdr:from>
    <xdr:to>
      <xdr:col>34</xdr:col>
      <xdr:colOff>95250</xdr:colOff>
      <xdr:row>427</xdr:row>
      <xdr:rowOff>390525</xdr:rowOff>
    </xdr:to>
    <xdr:grpSp>
      <xdr:nvGrpSpPr>
        <xdr:cNvPr id="253528" name="グループ化 8"/>
        <xdr:cNvGrpSpPr>
          <a:grpSpLocks/>
        </xdr:cNvGrpSpPr>
      </xdr:nvGrpSpPr>
      <xdr:grpSpPr bwMode="auto">
        <a:xfrm>
          <a:off x="7357382" y="85685539"/>
          <a:ext cx="4889047" cy="1300843"/>
          <a:chOff x="4258468" y="77897381"/>
          <a:chExt cx="5662805" cy="1271845"/>
        </a:xfrm>
      </xdr:grpSpPr>
      <xdr:sp macro="" textlink="">
        <xdr:nvSpPr>
          <xdr:cNvPr id="11" name="正方形/長方形 10"/>
          <xdr:cNvSpPr/>
        </xdr:nvSpPr>
        <xdr:spPr>
          <a:xfrm>
            <a:off x="5994914" y="77897381"/>
            <a:ext cx="3926359"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12" name="直線コネクタ 11"/>
          <xdr:cNvCxnSpPr>
            <a:stCxn id="11" idx="1"/>
          </xdr:cNvCxnSpPr>
        </xdr:nvCxnSpPr>
        <xdr:spPr>
          <a:xfrm flipH="1">
            <a:off x="4258468" y="78327564"/>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27</xdr:col>
      <xdr:colOff>0</xdr:colOff>
      <xdr:row>0</xdr:row>
      <xdr:rowOff>0</xdr:rowOff>
    </xdr:from>
    <xdr:to>
      <xdr:col>35</xdr:col>
      <xdr:colOff>163287</xdr:colOff>
      <xdr:row>1</xdr:row>
      <xdr:rowOff>1416487</xdr:rowOff>
    </xdr:to>
    <xdr:grpSp>
      <xdr:nvGrpSpPr>
        <xdr:cNvPr id="10" name="グループ化 9"/>
        <xdr:cNvGrpSpPr/>
      </xdr:nvGrpSpPr>
      <xdr:grpSpPr>
        <a:xfrm>
          <a:off x="9048750" y="0"/>
          <a:ext cx="4503966" cy="1620594"/>
          <a:chOff x="9198427" y="152758"/>
          <a:chExt cx="4503966" cy="1620594"/>
        </a:xfrm>
      </xdr:grpSpPr>
      <xdr:sp macro="" textlink="">
        <xdr:nvSpPr>
          <xdr:cNvPr id="13" name="正方形/長方形 12"/>
          <xdr:cNvSpPr/>
        </xdr:nvSpPr>
        <xdr:spPr>
          <a:xfrm>
            <a:off x="9198427" y="152758"/>
            <a:ext cx="4327200" cy="1620594"/>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xdr:txBody>
      </xdr:sp>
      <xdr:sp macro="" textlink="①!$AG$4">
        <xdr:nvSpPr>
          <xdr:cNvPr id="14" name="テキスト ボックス 13"/>
          <xdr:cNvSpPr txBox="1"/>
        </xdr:nvSpPr>
        <xdr:spPr>
          <a:xfrm>
            <a:off x="9198427" y="844001"/>
            <a:ext cx="4503966"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fld id="{D1ABC9CF-8D50-4024-ABFF-888A4B37552B}" type="TxLink">
              <a:rPr lang="en-US" altLang="en-US" sz="1100" b="0" i="0" u="none" strike="noStrike">
                <a:solidFill>
                  <a:srgbClr val="000000"/>
                </a:solidFill>
                <a:effectLst/>
                <a:latin typeface="ＭＳ Ｐゴシック"/>
                <a:ea typeface="ＭＳ Ｐゴシック"/>
              </a:rPr>
              <a:pPr/>
              <a:t>【様式研第１０号】の４行目の「回」を、選択していない可能性があります。
申請回を選択してください。日付が反映されます。</a:t>
            </a:fld>
            <a:endParaRPr lang="ja-JP" altLang="ja-JP">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58589</xdr:colOff>
      <xdr:row>1</xdr:row>
      <xdr:rowOff>721180</xdr:rowOff>
    </xdr:from>
    <xdr:to>
      <xdr:col>4</xdr:col>
      <xdr:colOff>86402</xdr:colOff>
      <xdr:row>1</xdr:row>
      <xdr:rowOff>1121993</xdr:rowOff>
    </xdr:to>
    <xdr:sp macro="" textlink="">
      <xdr:nvSpPr>
        <xdr:cNvPr id="2" name="正方形/長方形 1"/>
        <xdr:cNvSpPr/>
      </xdr:nvSpPr>
      <xdr:spPr>
        <a:xfrm>
          <a:off x="548446" y="925287"/>
          <a:ext cx="1116385"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2721</xdr:rowOff>
    </xdr:from>
    <xdr:to>
      <xdr:col>5</xdr:col>
      <xdr:colOff>194092</xdr:colOff>
      <xdr:row>1</xdr:row>
      <xdr:rowOff>368158</xdr:rowOff>
    </xdr:to>
    <xdr:sp macro="" textlink="">
      <xdr:nvSpPr>
        <xdr:cNvPr id="3" name="正方形/長方形 2"/>
        <xdr:cNvSpPr/>
      </xdr:nvSpPr>
      <xdr:spPr>
        <a:xfrm>
          <a:off x="10205" y="2721"/>
          <a:ext cx="2034458" cy="569544"/>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27</xdr:col>
      <xdr:colOff>27213</xdr:colOff>
      <xdr:row>2</xdr:row>
      <xdr:rowOff>17688</xdr:rowOff>
    </xdr:from>
    <xdr:to>
      <xdr:col>35</xdr:col>
      <xdr:colOff>13955</xdr:colOff>
      <xdr:row>65</xdr:row>
      <xdr:rowOff>231320</xdr:rowOff>
    </xdr:to>
    <xdr:sp macro="" textlink="">
      <xdr:nvSpPr>
        <xdr:cNvPr id="18" name="正方形/長方形 17"/>
        <xdr:cNvSpPr/>
      </xdr:nvSpPr>
      <xdr:spPr>
        <a:xfrm>
          <a:off x="9075963" y="1773009"/>
          <a:ext cx="4327421" cy="9847490"/>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例：</a:t>
          </a:r>
          <a:r>
            <a:rPr kumimoji="1" lang="en-US" altLang="ja-JP" sz="1500">
              <a:solidFill>
                <a:srgbClr val="FF0000"/>
              </a:solidFill>
              <a:effectLst/>
              <a:latin typeface="+mn-lt"/>
              <a:ea typeface="+mn-ea"/>
              <a:cs typeface="+mn-cs"/>
            </a:rPr>
            <a:t>15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30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45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60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75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90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105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120…</a:t>
          </a:r>
        </a:p>
        <a:p>
          <a:pPr>
            <a:lnSpc>
              <a:spcPts val="1900"/>
            </a:lnSpc>
          </a:pPr>
          <a:endParaRPr kumimoji="1" lang="en-US" altLang="ja-JP" sz="1500">
            <a:solidFill>
              <a:srgbClr val="FF0000"/>
            </a:solidFill>
            <a:effectLst/>
            <a:latin typeface="+mn-lt"/>
            <a:ea typeface="+mn-ea"/>
            <a:cs typeface="+mn-cs"/>
          </a:endParaRPr>
        </a:p>
        <a:p>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marL="108000">
            <a:lnSpc>
              <a:spcPts val="2000"/>
            </a:lnSpc>
          </a:pPr>
          <a:r>
            <a:rPr kumimoji="1" lang="ja-JP" altLang="ja-JP" sz="1300">
              <a:solidFill>
                <a:schemeClr val="dk1"/>
              </a:solidFill>
              <a:effectLst/>
              <a:latin typeface="+mn-lt"/>
              <a:ea typeface="+mn-ea"/>
              <a:cs typeface="+mn-cs"/>
            </a:rPr>
            <a:t>複数の研修生を同時に指導した場合は</a:t>
          </a:r>
          <a:r>
            <a:rPr kumimoji="1" lang="ja-JP" altLang="ja-JP" sz="1300" baseline="0">
              <a:solidFill>
                <a:schemeClr val="dk1"/>
              </a:solidFill>
              <a:effectLst/>
              <a:latin typeface="+mn-lt"/>
              <a:ea typeface="+mn-ea"/>
              <a:cs typeface="+mn-cs"/>
            </a:rPr>
            <a:t>研修</a:t>
          </a:r>
          <a:r>
            <a:rPr kumimoji="1" lang="ja-JP" altLang="en-US" sz="1300" baseline="0">
              <a:solidFill>
                <a:schemeClr val="dk1"/>
              </a:solidFill>
              <a:effectLst/>
              <a:latin typeface="+mn-lt"/>
              <a:ea typeface="+mn-ea"/>
              <a:cs typeface="+mn-cs"/>
            </a:rPr>
            <a:t>人数を</a:t>
          </a:r>
          <a:endParaRPr kumimoji="1" lang="en-US" altLang="ja-JP" sz="1300" baseline="0">
            <a:solidFill>
              <a:schemeClr val="dk1"/>
            </a:solidFill>
            <a:effectLst/>
            <a:latin typeface="+mn-lt"/>
            <a:ea typeface="+mn-ea"/>
            <a:cs typeface="+mn-cs"/>
          </a:endParaRPr>
        </a:p>
        <a:p>
          <a:pPr marL="108000">
            <a:lnSpc>
              <a:spcPts val="2000"/>
            </a:lnSpc>
          </a:pPr>
          <a:r>
            <a:rPr kumimoji="1" lang="ja-JP" altLang="en-US" sz="1300" baseline="0">
              <a:solidFill>
                <a:schemeClr val="dk1"/>
              </a:solidFill>
              <a:effectLst/>
              <a:latin typeface="+mn-lt"/>
              <a:ea typeface="+mn-ea"/>
              <a:cs typeface="+mn-cs"/>
            </a:rPr>
            <a:t>入力してください。</a:t>
          </a:r>
          <a:endParaRPr lang="ja-JP" altLang="ja-JP" sz="1200">
            <a:effectLst/>
          </a:endParaRPr>
        </a:p>
        <a:p>
          <a:pPr>
            <a:lnSpc>
              <a:spcPts val="1900"/>
            </a:lnSpc>
          </a:pPr>
          <a:endParaRPr kumimoji="1" lang="en-US" altLang="ja-JP" sz="1500">
            <a:solidFill>
              <a:srgbClr val="FF0000"/>
            </a:solidFill>
            <a:effectLst/>
            <a:latin typeface="+mn-lt"/>
            <a:ea typeface="+mn-ea"/>
            <a:cs typeface="+mn-cs"/>
          </a:endParaRPr>
        </a:p>
        <a:p>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指導した内容</a:t>
          </a:r>
          <a:r>
            <a:rPr kumimoji="1" lang="ja-JP" altLang="en-US" sz="1500">
              <a:solidFill>
                <a:sysClr val="windowText" lastClr="000000"/>
              </a:solidFill>
              <a:effectLst/>
              <a:latin typeface="+mn-lt"/>
              <a:ea typeface="+mn-ea"/>
              <a:cs typeface="+mn-cs"/>
            </a:rPr>
            <a:t>は</a:t>
          </a:r>
          <a:r>
            <a:rPr kumimoji="1" lang="ja-JP" altLang="ja-JP" sz="1400">
              <a:solidFill>
                <a:sysClr val="windowText" lastClr="000000"/>
              </a:solidFill>
              <a:effectLst/>
              <a:latin typeface="+mn-lt"/>
              <a:ea typeface="+mn-ea"/>
              <a:cs typeface="+mn-cs"/>
            </a:rPr>
            <a:t>作業</a:t>
          </a:r>
          <a:r>
            <a:rPr kumimoji="1" lang="ja-JP" altLang="ja-JP" sz="1400">
              <a:solidFill>
                <a:schemeClr val="dk1"/>
              </a:solidFill>
              <a:effectLst/>
              <a:latin typeface="+mn-lt"/>
              <a:ea typeface="+mn-ea"/>
              <a:cs typeface="+mn-cs"/>
            </a:rPr>
            <a:t>の名称ではなく、実施した</a:t>
          </a:r>
          <a:endParaRPr kumimoji="1" lang="en-US" altLang="ja-JP" sz="1400">
            <a:solidFill>
              <a:schemeClr val="dk1"/>
            </a:solidFill>
            <a:effectLst/>
            <a:latin typeface="+mn-lt"/>
            <a:ea typeface="+mn-ea"/>
            <a:cs typeface="+mn-cs"/>
          </a:endParaRPr>
        </a:p>
        <a:p>
          <a:pPr marL="180000"/>
          <a:r>
            <a:rPr kumimoji="1" lang="ja-JP" altLang="ja-JP" sz="1400">
              <a:solidFill>
                <a:schemeClr val="dk1"/>
              </a:solidFill>
              <a:effectLst/>
              <a:latin typeface="+mn-lt"/>
              <a:ea typeface="+mn-ea"/>
              <a:cs typeface="+mn-cs"/>
            </a:rPr>
            <a:t>研修内容を記入します。</a:t>
          </a:r>
          <a:endParaRPr kumimoji="1" lang="en-US" altLang="ja-JP" sz="1400">
            <a:solidFill>
              <a:schemeClr val="dk1"/>
            </a:solidFill>
            <a:effectLst/>
            <a:latin typeface="+mn-lt"/>
            <a:ea typeface="+mn-ea"/>
            <a:cs typeface="+mn-cs"/>
          </a:endParaRPr>
        </a:p>
        <a:p>
          <a:pPr marL="180000"/>
          <a:r>
            <a:rPr kumimoji="1" lang="ja-JP" altLang="ja-JP" sz="1400">
              <a:solidFill>
                <a:schemeClr val="dk1"/>
              </a:solidFill>
              <a:effectLst/>
              <a:latin typeface="+mn-lt"/>
              <a:ea typeface="+mn-ea"/>
              <a:cs typeface="+mn-cs"/>
            </a:rPr>
            <a:t>指導・研修内容を明確にご</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ください。</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・研修責任者の所感</a:t>
          </a:r>
          <a:endParaRPr kumimoji="1" lang="en-US" altLang="ja-JP" sz="1500" b="1">
            <a:solidFill>
              <a:srgbClr val="FF0000"/>
            </a:solidFill>
            <a:effectLst/>
            <a:latin typeface="+mn-lt"/>
            <a:ea typeface="+mn-ea"/>
            <a:cs typeface="+mn-cs"/>
          </a:endParaRPr>
        </a:p>
        <a:p>
          <a:pPr marL="180000"/>
          <a:r>
            <a:rPr kumimoji="1" lang="ja-JP" altLang="ja-JP" sz="1400">
              <a:solidFill>
                <a:schemeClr val="dk1"/>
              </a:solidFill>
              <a:effectLst/>
              <a:latin typeface="+mn-lt"/>
              <a:ea typeface="+mn-ea"/>
              <a:cs typeface="+mn-cs"/>
            </a:rPr>
            <a:t>１週間のうち、１日でも研修を行った場合、</a:t>
          </a:r>
          <a:endParaRPr lang="ja-JP" altLang="ja-JP" sz="2000">
            <a:effectLst/>
          </a:endParaRPr>
        </a:p>
        <a:p>
          <a:pPr marL="180000"/>
          <a:r>
            <a:rPr kumimoji="1" lang="ja-JP" altLang="ja-JP" sz="1400">
              <a:solidFill>
                <a:schemeClr val="dk1"/>
              </a:solidFill>
              <a:effectLst/>
              <a:latin typeface="+mn-lt"/>
              <a:ea typeface="+mn-ea"/>
              <a:cs typeface="+mn-cs"/>
            </a:rPr>
            <a:t>その週の</a:t>
          </a:r>
          <a:r>
            <a:rPr kumimoji="1" lang="ja-JP" altLang="en-US" sz="1400">
              <a:solidFill>
                <a:schemeClr val="dk1"/>
              </a:solidFill>
              <a:effectLst/>
              <a:latin typeface="+mn-lt"/>
              <a:ea typeface="+mn-ea"/>
              <a:cs typeface="+mn-cs"/>
            </a:rPr>
            <a:t>「</a:t>
          </a:r>
          <a:r>
            <a:rPr kumimoji="1" lang="ja-JP" altLang="ja-JP" sz="1400" b="1">
              <a:solidFill>
                <a:schemeClr val="dk1"/>
              </a:solidFill>
              <a:effectLst/>
              <a:latin typeface="+mn-lt"/>
              <a:ea typeface="+mn-ea"/>
              <a:cs typeface="+mn-cs"/>
            </a:rPr>
            <a:t>研修生の感想</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と</a:t>
          </a:r>
          <a:r>
            <a:rPr kumimoji="1" lang="ja-JP" altLang="en-US" sz="1400">
              <a:solidFill>
                <a:schemeClr val="dk1"/>
              </a:solidFill>
              <a:effectLst/>
              <a:latin typeface="+mn-lt"/>
              <a:ea typeface="+mn-ea"/>
              <a:cs typeface="+mn-cs"/>
            </a:rPr>
            <a:t>「</a:t>
          </a:r>
          <a:r>
            <a:rPr kumimoji="1" lang="ja-JP" altLang="ja-JP" sz="1400" b="1">
              <a:solidFill>
                <a:schemeClr val="dk1"/>
              </a:solidFill>
              <a:effectLst/>
              <a:latin typeface="+mn-lt"/>
              <a:ea typeface="+mn-ea"/>
              <a:cs typeface="+mn-cs"/>
            </a:rPr>
            <a:t>研修責任者の所感</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を</a:t>
          </a:r>
          <a:endParaRPr lang="ja-JP" altLang="ja-JP" sz="2000">
            <a:effectLst/>
          </a:endParaRPr>
        </a:p>
        <a:p>
          <a:pPr marL="180000"/>
          <a:r>
            <a:rPr kumimoji="1" lang="ja-JP" altLang="en-US" sz="1400">
              <a:solidFill>
                <a:schemeClr val="dk1"/>
              </a:solidFill>
              <a:effectLst/>
              <a:latin typeface="+mn-lt"/>
              <a:ea typeface="+mn-ea"/>
              <a:cs typeface="+mn-cs"/>
            </a:rPr>
            <a:t>必ず</a:t>
          </a:r>
          <a:r>
            <a:rPr kumimoji="1" lang="ja-JP" altLang="ja-JP" sz="1400">
              <a:solidFill>
                <a:schemeClr val="dk1"/>
              </a:solidFill>
              <a:effectLst/>
              <a:latin typeface="+mn-lt"/>
              <a:ea typeface="+mn-ea"/>
              <a:cs typeface="+mn-cs"/>
            </a:rPr>
            <a:t>ご記入ください。</a:t>
          </a:r>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6</xdr:col>
      <xdr:colOff>0</xdr:colOff>
      <xdr:row>0</xdr:row>
      <xdr:rowOff>0</xdr:rowOff>
    </xdr:from>
    <xdr:to>
      <xdr:col>26</xdr:col>
      <xdr:colOff>171791</xdr:colOff>
      <xdr:row>1</xdr:row>
      <xdr:rowOff>1416845</xdr:rowOff>
    </xdr:to>
    <xdr:sp macro="" textlink="">
      <xdr:nvSpPr>
        <xdr:cNvPr id="19" name="正方形/長方形 18"/>
        <xdr:cNvSpPr/>
      </xdr:nvSpPr>
      <xdr:spPr>
        <a:xfrm>
          <a:off x="2286000" y="0"/>
          <a:ext cx="6662398" cy="162095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・提出するすべての用紙に</a:t>
          </a:r>
          <a:r>
            <a:rPr kumimoji="1" lang="ja-JP" altLang="en-US" sz="1400" b="1">
              <a:solidFill>
                <a:srgbClr val="FF0000"/>
              </a:solidFill>
              <a:effectLst/>
              <a:latin typeface="+mn-lt"/>
              <a:ea typeface="+mn-ea"/>
              <a:cs typeface="+mn-cs"/>
            </a:rPr>
            <a:t>自署</a:t>
          </a:r>
          <a:r>
            <a:rPr kumimoji="1" lang="ja-JP" altLang="en-US" sz="1400" b="0">
              <a:solidFill>
                <a:schemeClr val="tx1"/>
              </a:solidFill>
              <a:effectLst/>
              <a:latin typeface="+mn-lt"/>
              <a:ea typeface="+mn-ea"/>
              <a:cs typeface="+mn-cs"/>
            </a:rPr>
            <a:t>してください。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印刷後に修正をした場合は、修正したページと７ページ目を印刷して差替え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twoCellAnchor>
    <xdr:from>
      <xdr:col>19</xdr:col>
      <xdr:colOff>9525</xdr:colOff>
      <xdr:row>423</xdr:row>
      <xdr:rowOff>600075</xdr:rowOff>
    </xdr:from>
    <xdr:to>
      <xdr:col>34</xdr:col>
      <xdr:colOff>95250</xdr:colOff>
      <xdr:row>427</xdr:row>
      <xdr:rowOff>390525</xdr:rowOff>
    </xdr:to>
    <xdr:grpSp>
      <xdr:nvGrpSpPr>
        <xdr:cNvPr id="254550" name="グループ化 8"/>
        <xdr:cNvGrpSpPr>
          <a:grpSpLocks/>
        </xdr:cNvGrpSpPr>
      </xdr:nvGrpSpPr>
      <xdr:grpSpPr bwMode="auto">
        <a:xfrm>
          <a:off x="7357382" y="85685539"/>
          <a:ext cx="4889047" cy="1300843"/>
          <a:chOff x="6212790" y="79533750"/>
          <a:chExt cx="5662804" cy="1271845"/>
        </a:xfrm>
      </xdr:grpSpPr>
      <xdr:sp macro="" textlink="">
        <xdr:nvSpPr>
          <xdr:cNvPr id="11" name="正方形/長方形 10"/>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12" name="直線コネクタ 11"/>
          <xdr:cNvCxnSpPr>
            <a:stCxn id="11"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27</xdr:col>
      <xdr:colOff>0</xdr:colOff>
      <xdr:row>0</xdr:row>
      <xdr:rowOff>0</xdr:rowOff>
    </xdr:from>
    <xdr:to>
      <xdr:col>35</xdr:col>
      <xdr:colOff>163287</xdr:colOff>
      <xdr:row>1</xdr:row>
      <xdr:rowOff>1416487</xdr:rowOff>
    </xdr:to>
    <xdr:grpSp>
      <xdr:nvGrpSpPr>
        <xdr:cNvPr id="10" name="グループ化 9"/>
        <xdr:cNvGrpSpPr/>
      </xdr:nvGrpSpPr>
      <xdr:grpSpPr>
        <a:xfrm>
          <a:off x="9048750" y="0"/>
          <a:ext cx="4503966" cy="1620594"/>
          <a:chOff x="9198427" y="152758"/>
          <a:chExt cx="4503966" cy="1620594"/>
        </a:xfrm>
      </xdr:grpSpPr>
      <xdr:sp macro="" textlink="">
        <xdr:nvSpPr>
          <xdr:cNvPr id="13" name="正方形/長方形 12"/>
          <xdr:cNvSpPr/>
        </xdr:nvSpPr>
        <xdr:spPr>
          <a:xfrm>
            <a:off x="9198427" y="152758"/>
            <a:ext cx="4327200" cy="1620594"/>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xdr:txBody>
      </xdr:sp>
      <xdr:sp macro="" textlink="①!$AG$4">
        <xdr:nvSpPr>
          <xdr:cNvPr id="14" name="テキスト ボックス 13"/>
          <xdr:cNvSpPr txBox="1"/>
        </xdr:nvSpPr>
        <xdr:spPr>
          <a:xfrm>
            <a:off x="9198427" y="844001"/>
            <a:ext cx="4503966"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fld id="{D1ABC9CF-8D50-4024-ABFF-888A4B37552B}" type="TxLink">
              <a:rPr lang="en-US" altLang="en-US" sz="1100" b="0" i="0" u="none" strike="noStrike">
                <a:solidFill>
                  <a:srgbClr val="000000"/>
                </a:solidFill>
                <a:effectLst/>
                <a:latin typeface="ＭＳ Ｐゴシック"/>
                <a:ea typeface="ＭＳ Ｐゴシック"/>
              </a:rPr>
              <a:pPr/>
              <a:t>【様式研第１０号】の４行目の「回」を、選択していない可能性があります。
申請回を選択してください。日付が反映されます。</a:t>
            </a:fld>
            <a:endParaRPr lang="ja-JP" altLang="ja-JP">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absolute">
    <xdr:from>
      <xdr:col>8</xdr:col>
      <xdr:colOff>231322</xdr:colOff>
      <xdr:row>1</xdr:row>
      <xdr:rowOff>54428</xdr:rowOff>
    </xdr:from>
    <xdr:to>
      <xdr:col>18</xdr:col>
      <xdr:colOff>511179</xdr:colOff>
      <xdr:row>8</xdr:row>
      <xdr:rowOff>0</xdr:rowOff>
    </xdr:to>
    <xdr:sp macro="" textlink="">
      <xdr:nvSpPr>
        <xdr:cNvPr id="9" name="正方形/長方形 8"/>
        <xdr:cNvSpPr/>
      </xdr:nvSpPr>
      <xdr:spPr>
        <a:xfrm>
          <a:off x="7320643" y="979714"/>
          <a:ext cx="3600000" cy="18641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endParaRPr kumimoji="1" lang="en-US" altLang="ja-JP" sz="1100" b="0">
            <a:solidFill>
              <a:schemeClr val="tx1"/>
            </a:solidFill>
          </a:endParaRPr>
        </a:p>
      </xdr:txBody>
    </xdr:sp>
    <xdr:clientData fPrintsWithSheet="0"/>
  </xdr:twoCellAnchor>
  <xdr:oneCellAnchor>
    <xdr:from>
      <xdr:col>8</xdr:col>
      <xdr:colOff>339322</xdr:colOff>
      <xdr:row>3</xdr:row>
      <xdr:rowOff>201386</xdr:rowOff>
    </xdr:from>
    <xdr:ext cx="3492000" cy="692690"/>
    <xdr:sp macro="" textlink="$N$1">
      <xdr:nvSpPr>
        <xdr:cNvPr id="10" name="テキスト ボックス 9"/>
        <xdr:cNvSpPr txBox="1"/>
      </xdr:nvSpPr>
      <xdr:spPr>
        <a:xfrm>
          <a:off x="7428643" y="1752600"/>
          <a:ext cx="3492000" cy="692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fld id="{5A4FFE6E-7012-4E69-8EA0-FA59511D47BF}" type="TxLink">
            <a:rPr lang="en-US" altLang="en-US" sz="1200" b="0" i="0" u="none" strike="noStrike">
              <a:solidFill>
                <a:srgbClr val="000000"/>
              </a:solidFill>
              <a:effectLst/>
              <a:latin typeface="ＭＳ Ｐゴシック"/>
              <a:ea typeface="ＭＳ Ｐゴシック"/>
            </a:rPr>
            <a:pPr/>
            <a:t>【様式研第１０号】の４行目の「回」を選択していない可能性があります。
申請回を選択してください。数字が反映されます。</a:t>
          </a:fld>
          <a:endParaRPr lang="ja-JP" altLang="ja-JP">
            <a:effectLst/>
          </a:endParaRP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absolute">
    <xdr:from>
      <xdr:col>7</xdr:col>
      <xdr:colOff>0</xdr:colOff>
      <xdr:row>2</xdr:row>
      <xdr:rowOff>0</xdr:rowOff>
    </xdr:from>
    <xdr:to>
      <xdr:col>16</xdr:col>
      <xdr:colOff>443143</xdr:colOff>
      <xdr:row>9</xdr:row>
      <xdr:rowOff>13608</xdr:rowOff>
    </xdr:to>
    <xdr:grpSp>
      <xdr:nvGrpSpPr>
        <xdr:cNvPr id="2" name="グループ化 1"/>
        <xdr:cNvGrpSpPr/>
      </xdr:nvGrpSpPr>
      <xdr:grpSpPr>
        <a:xfrm>
          <a:off x="7252607" y="1143000"/>
          <a:ext cx="3600000" cy="1864179"/>
          <a:chOff x="7252606" y="1143000"/>
          <a:chExt cx="3612706" cy="1864179"/>
        </a:xfrm>
      </xdr:grpSpPr>
      <xdr:sp macro="" textlink="">
        <xdr:nvSpPr>
          <xdr:cNvPr id="7" name="正方形/長方形 6"/>
          <xdr:cNvSpPr/>
        </xdr:nvSpPr>
        <xdr:spPr>
          <a:xfrm>
            <a:off x="7252606" y="1143000"/>
            <a:ext cx="3612706" cy="18641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endParaRPr kumimoji="1" lang="en-US" altLang="ja-JP" sz="1100" b="0">
              <a:solidFill>
                <a:schemeClr val="tx1"/>
              </a:solidFill>
            </a:endParaRPr>
          </a:p>
        </xdr:txBody>
      </xdr:sp>
      <xdr:sp macro="" textlink="'11号-3'!$N$1">
        <xdr:nvSpPr>
          <xdr:cNvPr id="8" name="テキスト ボックス 7"/>
          <xdr:cNvSpPr txBox="1"/>
        </xdr:nvSpPr>
        <xdr:spPr>
          <a:xfrm>
            <a:off x="7360987" y="1915886"/>
            <a:ext cx="3504325" cy="692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fld id="{6F5614B4-368D-4E09-865F-402B542CB621}" type="TxLink">
              <a:rPr lang="en-US" altLang="en-US" sz="1200" b="0" i="0" u="none" strike="noStrike">
                <a:solidFill>
                  <a:srgbClr val="000000"/>
                </a:solidFill>
                <a:effectLst/>
                <a:latin typeface="ＭＳ Ｐゴシック"/>
                <a:ea typeface="ＭＳ Ｐゴシック"/>
              </a:rPr>
              <a:pPr/>
              <a:t>【様式研第１０号】の４行目の「回」を選択していない可能性があります。
申請回を選択してください。数字が反映されます。</a:t>
            </a:fld>
            <a:endParaRPr lang="ja-JP" altLang="ja-JP">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4</xdr:col>
      <xdr:colOff>239155</xdr:colOff>
      <xdr:row>0</xdr:row>
      <xdr:rowOff>50800</xdr:rowOff>
    </xdr:from>
    <xdr:to>
      <xdr:col>13</xdr:col>
      <xdr:colOff>1940955</xdr:colOff>
      <xdr:row>0</xdr:row>
      <xdr:rowOff>914400</xdr:rowOff>
    </xdr:to>
    <xdr:sp macro="" textlink="">
      <xdr:nvSpPr>
        <xdr:cNvPr id="11" name="線吹き出し 2 (枠付き) 10"/>
        <xdr:cNvSpPr/>
      </xdr:nvSpPr>
      <xdr:spPr>
        <a:xfrm>
          <a:off x="3396012" y="50800"/>
          <a:ext cx="7688943" cy="863600"/>
        </a:xfrm>
        <a:prstGeom prst="borderCallout2">
          <a:avLst>
            <a:gd name="adj1" fmla="val 102376"/>
            <a:gd name="adj2" fmla="val 13040"/>
            <a:gd name="adj3" fmla="val 500858"/>
            <a:gd name="adj4" fmla="val 13462"/>
            <a:gd name="adj5" fmla="val 555437"/>
            <a:gd name="adj6" fmla="val 1183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「保険料率」のみ入力</a:t>
          </a:r>
          <a:endParaRPr kumimoji="1" lang="en-US" altLang="ja-JP" sz="1800" b="1">
            <a:solidFill>
              <a:srgbClr val="FF0000"/>
            </a:solidFill>
            <a:latin typeface="+mn-lt"/>
            <a:ea typeface="+mn-ea"/>
            <a:cs typeface="+mn-cs"/>
          </a:endParaRP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editAs="oneCell">
    <xdr:from>
      <xdr:col>11</xdr:col>
      <xdr:colOff>95250</xdr:colOff>
      <xdr:row>20</xdr:row>
      <xdr:rowOff>285750</xdr:rowOff>
    </xdr:from>
    <xdr:to>
      <xdr:col>13</xdr:col>
      <xdr:colOff>2981325</xdr:colOff>
      <xdr:row>23</xdr:row>
      <xdr:rowOff>367393</xdr:rowOff>
    </xdr:to>
    <xdr:grpSp>
      <xdr:nvGrpSpPr>
        <xdr:cNvPr id="246413" name="グループ化 6"/>
        <xdr:cNvGrpSpPr>
          <a:grpSpLocks/>
        </xdr:cNvGrpSpPr>
      </xdr:nvGrpSpPr>
      <xdr:grpSpPr bwMode="auto">
        <a:xfrm>
          <a:off x="7551964" y="9348107"/>
          <a:ext cx="4573361" cy="1728107"/>
          <a:chOff x="7501242" y="5631409"/>
          <a:chExt cx="4572004" cy="1724843"/>
        </a:xfrm>
      </xdr:grpSpPr>
      <xdr:sp macro="" textlink="">
        <xdr:nvSpPr>
          <xdr:cNvPr id="7" name="正方形/長方形 6"/>
          <xdr:cNvSpPr/>
        </xdr:nvSpPr>
        <xdr:spPr bwMode="auto">
          <a:xfrm>
            <a:off x="7501242" y="5631409"/>
            <a:ext cx="4572004" cy="1724843"/>
          </a:xfrm>
          <a:prstGeom prst="rect">
            <a:avLst/>
          </a:prstGeom>
          <a:solidFill>
            <a:schemeClr val="bg1"/>
          </a:solidFill>
        </xdr:spPr>
        <xdr:style>
          <a:lnRef idx="1">
            <a:schemeClr val="accent3"/>
          </a:lnRef>
          <a:fillRef idx="2">
            <a:schemeClr val="accent3"/>
          </a:fillRef>
          <a:effectRef idx="1">
            <a:schemeClr val="accent3"/>
          </a:effectRef>
          <a:fontRef idx="minor">
            <a:schemeClr val="dk1"/>
          </a:fontRef>
        </xdr:style>
        <xdr:txBody>
          <a:bodyPr vertOverflow="clip" rtlCol="0" anchor="ctr">
            <a:noAutofit/>
          </a:bodyPr>
          <a:lstStyle/>
          <a:p>
            <a:pPr algn="l">
              <a:lnSpc>
                <a:spcPts val="1400"/>
              </a:lnSpc>
            </a:pPr>
            <a:endParaRPr kumimoji="1" lang="en-US" altLang="ja-JP" sz="1200"/>
          </a:p>
          <a:p>
            <a:pPr algn="l">
              <a:lnSpc>
                <a:spcPts val="1400"/>
              </a:lnSpc>
            </a:pPr>
            <a:endParaRPr kumimoji="1" lang="en-US" altLang="ja-JP" sz="1200"/>
          </a:p>
          <a:p>
            <a:pPr marL="180000" algn="l">
              <a:lnSpc>
                <a:spcPts val="1400"/>
              </a:lnSpc>
            </a:pPr>
            <a:endParaRPr kumimoji="1" lang="en-US" altLang="ja-JP" sz="1200">
              <a:solidFill>
                <a:srgbClr val="0066FF"/>
              </a:solidFill>
            </a:endParaRPr>
          </a:p>
          <a:p>
            <a:pPr marL="180000" algn="l">
              <a:lnSpc>
                <a:spcPts val="1400"/>
              </a:lnSpc>
            </a:pPr>
            <a:endParaRPr kumimoji="1" lang="en-US" altLang="ja-JP" sz="1200">
              <a:solidFill>
                <a:srgbClr val="0066FF"/>
              </a:solidFill>
            </a:endParaRPr>
          </a:p>
          <a:p>
            <a:pPr marL="180000" algn="l">
              <a:lnSpc>
                <a:spcPts val="1400"/>
              </a:lnSpc>
            </a:pPr>
            <a:endParaRPr kumimoji="1" lang="en-US" altLang="ja-JP" sz="1200">
              <a:solidFill>
                <a:srgbClr val="FF0000"/>
              </a:solidFill>
            </a:endParaRPr>
          </a:p>
          <a:p>
            <a:pPr marL="180000" algn="l">
              <a:lnSpc>
                <a:spcPts val="1400"/>
              </a:lnSpc>
            </a:pPr>
            <a:r>
              <a:rPr kumimoji="1" lang="en-US" altLang="ja-JP" sz="1200">
                <a:solidFill>
                  <a:srgbClr val="FF0000"/>
                </a:solidFill>
              </a:rPr>
              <a:t>※</a:t>
            </a:r>
            <a:r>
              <a:rPr kumimoji="1" lang="ja-JP" altLang="en-US" sz="1200">
                <a:solidFill>
                  <a:srgbClr val="FF0000"/>
                </a:solidFill>
              </a:rPr>
              <a:t>保険料率は年度等で変更されることがありますので、</a:t>
            </a:r>
            <a:endParaRPr kumimoji="1" lang="en-US" altLang="ja-JP" sz="1200">
              <a:solidFill>
                <a:srgbClr val="FF0000"/>
              </a:solidFill>
            </a:endParaRPr>
          </a:p>
          <a:p>
            <a:pPr marL="180000" algn="l">
              <a:lnSpc>
                <a:spcPts val="1400"/>
              </a:lnSpc>
            </a:pPr>
            <a:r>
              <a:rPr kumimoji="1" lang="ja-JP" altLang="en-US" sz="1200">
                <a:solidFill>
                  <a:srgbClr val="FF0000"/>
                </a:solidFill>
              </a:rPr>
              <a:t>都度ご確認ください。</a:t>
            </a:r>
          </a:p>
        </xdr:txBody>
      </xdr:sp>
      <xdr:sp macro="" textlink="$Q$2">
        <xdr:nvSpPr>
          <xdr:cNvPr id="8" name="テキスト ボックス 7"/>
          <xdr:cNvSpPr txBox="1"/>
        </xdr:nvSpPr>
        <xdr:spPr bwMode="auto">
          <a:xfrm>
            <a:off x="8150295" y="5764581"/>
            <a:ext cx="2978007" cy="903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6000" rtlCol="0" anchor="ctr">
            <a:noAutofit/>
          </a:bodyPr>
          <a:lstStyle/>
          <a:p>
            <a:fld id="{E90964AE-C213-40B9-9478-2FDB76E40DDF}" type="TxLink">
              <a:rPr kumimoji="1" lang="ja-JP" altLang="en-US" sz="1200" b="0" i="0" u="none" strike="noStrike">
                <a:solidFill>
                  <a:srgbClr val="000000"/>
                </a:solidFill>
                <a:latin typeface="ＭＳ Ｐゴシック"/>
                <a:ea typeface="ＭＳ Ｐゴシック"/>
              </a:rPr>
              <a:pPr/>
              <a:t>厚生労働省の定める農業の平成２８年度
保険料率を表示しています。
　　　雇用保険料率　 ８ / １，０００
　　　労災保険料率　１３ / １，０００</a:t>
            </a:fld>
            <a:endParaRPr kumimoji="1" lang="ja-JP" altLang="en-US" sz="1100"/>
          </a:p>
        </xdr:txBody>
      </xdr:sp>
    </xdr:grpSp>
    <xdr:clientData fPrintsWithSheet="0"/>
  </xdr:twoCellAnchor>
  <xdr:twoCellAnchor editAs="absolute">
    <xdr:from>
      <xdr:col>13</xdr:col>
      <xdr:colOff>1994146</xdr:colOff>
      <xdr:row>0</xdr:row>
      <xdr:rowOff>9979</xdr:rowOff>
    </xdr:from>
    <xdr:to>
      <xdr:col>19</xdr:col>
      <xdr:colOff>666750</xdr:colOff>
      <xdr:row>5</xdr:row>
      <xdr:rowOff>149679</xdr:rowOff>
    </xdr:to>
    <xdr:grpSp>
      <xdr:nvGrpSpPr>
        <xdr:cNvPr id="2" name="グループ化 1"/>
        <xdr:cNvGrpSpPr/>
      </xdr:nvGrpSpPr>
      <xdr:grpSpPr>
        <a:xfrm>
          <a:off x="11138146" y="9979"/>
          <a:ext cx="3897747" cy="2194379"/>
          <a:chOff x="11029287" y="2472871"/>
          <a:chExt cx="4621029" cy="2194379"/>
        </a:xfrm>
      </xdr:grpSpPr>
      <xdr:sp macro="" textlink="">
        <xdr:nvSpPr>
          <xdr:cNvPr id="5" name="正方形/長方形 4"/>
          <xdr:cNvSpPr/>
        </xdr:nvSpPr>
        <xdr:spPr>
          <a:xfrm>
            <a:off x="11029287" y="2472871"/>
            <a:ext cx="4621029" cy="21943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b="1">
                <a:solidFill>
                  <a:sysClr val="windowText" lastClr="000000"/>
                </a:solidFill>
              </a:rPr>
              <a:t>～注意～</a:t>
            </a:r>
            <a:endParaRPr kumimoji="1" lang="en-US" altLang="ja-JP" sz="1400" b="1">
              <a:solidFill>
                <a:sysClr val="windowText" lastClr="000000"/>
              </a:solidFill>
            </a:endParaRPr>
          </a:p>
          <a:p>
            <a:pPr algn="l"/>
            <a:r>
              <a:rPr kumimoji="1" lang="ja-JP" altLang="en-US" sz="1400" b="1">
                <a:solidFill>
                  <a:sysClr val="windowText" lastClr="000000"/>
                </a:solidFill>
              </a:rPr>
              <a:t>「給与総支給額」が</a:t>
            </a:r>
            <a:r>
              <a:rPr kumimoji="1" lang="ja-JP" altLang="en-US" sz="1400" b="1" baseline="0">
                <a:solidFill>
                  <a:sysClr val="windowText" lastClr="000000"/>
                </a:solidFill>
              </a:rPr>
              <a:t> ０ </a:t>
            </a:r>
            <a:r>
              <a:rPr kumimoji="1" lang="ja-JP" altLang="en-US" sz="1400" b="1">
                <a:solidFill>
                  <a:sysClr val="windowText" lastClr="000000"/>
                </a:solidFill>
              </a:rPr>
              <a:t>の場合・・・</a:t>
            </a:r>
            <a:endParaRPr kumimoji="1" lang="en-US" altLang="ja-JP" sz="1400" b="1">
              <a:solidFill>
                <a:sysClr val="windowText" lastClr="000000"/>
              </a:solidFill>
            </a:endParaRPr>
          </a:p>
          <a:p>
            <a:pPr algn="l">
              <a:lnSpc>
                <a:spcPts val="2000"/>
              </a:lnSpc>
            </a:pPr>
            <a:r>
              <a:rPr kumimoji="1" lang="ja-JP" altLang="en-US" sz="1400" b="1">
                <a:solidFill>
                  <a:sysClr val="windowText" lastClr="000000"/>
                </a:solidFill>
              </a:rPr>
              <a:t>解決方法</a:t>
            </a:r>
          </a:p>
        </xdr:txBody>
      </xdr:sp>
      <xdr:sp macro="" textlink="$Q$1">
        <xdr:nvSpPr>
          <xdr:cNvPr id="9" name="テキスト ボックス 8"/>
          <xdr:cNvSpPr txBox="1"/>
        </xdr:nvSpPr>
        <xdr:spPr>
          <a:xfrm>
            <a:off x="11198677" y="3306533"/>
            <a:ext cx="4403243" cy="1025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fld id="{3B4CC631-9959-48E5-80DD-2BCD74A571AE}" type="TxLink">
              <a:rPr lang="en-US" altLang="en-US" sz="1400" b="0" i="0" u="none" strike="noStrike">
                <a:solidFill>
                  <a:srgbClr val="000000"/>
                </a:solidFill>
                <a:effectLst/>
                <a:latin typeface="ＭＳ Ｐゴシック"/>
                <a:ea typeface="ＭＳ Ｐゴシック"/>
              </a:rPr>
              <a:pPr/>
              <a:t>【様式研第１１号-２　（Ａ）研修時間の集計と助成金額の計算 】の「給与」に金額が入力されていない可能性が  あります。
金額を入力して下さい。数字が反映されます。</a:t>
            </a:fld>
            <a:endParaRPr lang="ja-JP" altLang="ja-JP" sz="1200">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E1E1"/>
    <pageSetUpPr fitToPage="1"/>
  </sheetPr>
  <dimension ref="A1:G45"/>
  <sheetViews>
    <sheetView showGridLines="0" view="pageBreakPreview" zoomScale="85" zoomScaleNormal="100" zoomScaleSheetLayoutView="85" workbookViewId="0">
      <selection activeCell="F1" sqref="F1"/>
    </sheetView>
  </sheetViews>
  <sheetFormatPr defaultRowHeight="13.5"/>
  <cols>
    <col min="1" max="4" width="2.125" style="321" customWidth="1"/>
    <col min="5" max="5" width="100.625" style="321" customWidth="1"/>
    <col min="6" max="6" width="9" style="321"/>
    <col min="7" max="7" width="0" style="321" hidden="1" customWidth="1"/>
    <col min="8" max="16384" width="9" style="321"/>
  </cols>
  <sheetData>
    <row r="1" spans="1:7" s="309" customFormat="1" ht="16.5" customHeight="1">
      <c r="A1" s="307"/>
      <c r="B1" s="307"/>
      <c r="C1" s="307"/>
      <c r="D1" s="307"/>
      <c r="E1" s="308" t="str">
        <f>CONCATENATE("様式",IF(COUNTIF('10号'!A3,"*被*"),"被","研"),"第１１号関連")</f>
        <v>様式研第１１号関連</v>
      </c>
    </row>
    <row r="2" spans="1:7" s="309" customFormat="1" ht="13.5" customHeight="1">
      <c r="A2" s="310"/>
      <c r="B2" s="307"/>
      <c r="C2" s="307"/>
      <c r="D2" s="307"/>
      <c r="E2" s="307"/>
    </row>
    <row r="3" spans="1:7" s="309" customFormat="1" ht="16.5" customHeight="1">
      <c r="A3" s="311" t="s">
        <v>183</v>
      </c>
      <c r="B3" s="312"/>
      <c r="C3" s="312"/>
      <c r="D3" s="312"/>
      <c r="E3" s="312"/>
    </row>
    <row r="4" spans="1:7" s="309" customFormat="1" ht="13.5" customHeight="1">
      <c r="A4" s="313"/>
      <c r="B4" s="307"/>
      <c r="C4" s="307"/>
      <c r="D4" s="307"/>
      <c r="E4" s="307"/>
    </row>
    <row r="5" spans="1:7" s="316" customFormat="1" ht="18" customHeight="1">
      <c r="A5" s="314" t="s">
        <v>184</v>
      </c>
      <c r="B5" s="315"/>
      <c r="C5" s="315"/>
      <c r="D5" s="315"/>
      <c r="E5" s="315"/>
    </row>
    <row r="6" spans="1:7" s="317" customFormat="1" ht="45" customHeight="1">
      <c r="A6" s="558" t="str">
        <f>CONCATENATE("様式",IF(COUNTIF('10号'!A3,"*被*"),"被","研"),"第１１号の２～７について、科目別の内訳を１ヶ月単位で記入してください。",CHAR(10),"助成金の請求に当たっては領収書の写しを添付し、申請書とともに、研修終了後５年間は保管してください。")</f>
        <v>様式研第１１号の２～７について、科目別の内訳を１ヶ月単位で記入してください。
助成金の請求に当たっては領収書の写しを添付し、申請書とともに、研修終了後５年間は保管してください。</v>
      </c>
      <c r="B6" s="558"/>
      <c r="C6" s="558"/>
      <c r="D6" s="558"/>
      <c r="E6" s="558"/>
    </row>
    <row r="7" spans="1:7" s="317" customFormat="1" ht="9" customHeight="1">
      <c r="A7" s="559"/>
      <c r="B7" s="559"/>
      <c r="C7" s="559"/>
      <c r="D7" s="559"/>
      <c r="E7" s="559"/>
    </row>
    <row r="8" spans="1:7" s="316" customFormat="1" ht="16.5" customHeight="1">
      <c r="A8" s="314" t="s">
        <v>185</v>
      </c>
      <c r="B8" s="315"/>
      <c r="C8" s="315"/>
      <c r="D8" s="315"/>
      <c r="E8" s="315"/>
    </row>
    <row r="9" spans="1:7" s="309" customFormat="1" ht="52.5" customHeight="1">
      <c r="A9" s="307"/>
      <c r="B9" s="560" t="str">
        <f>CONCATENATE("　助成額は、月額上限９７，０００円または、研修実施月に研修生に支払った賃金の月額のいずれか低い方を上限に最長２４ヶ月です。",IF(COUNTIF('10号'!P3,"*法*"),"３年目以降は月額上限４８，０００円または、研修実施月に研修生に支払った賃金の月額のいずれか低い方を上限に最長２４ヶ月です。",""))</f>
        <v>　助成額は、月額上限９７，０００円または、研修実施月に研修生に支払った賃金の月額のいずれか低い方を上限に最長２４ヶ月です。</v>
      </c>
      <c r="C9" s="560"/>
      <c r="D9" s="560"/>
      <c r="E9" s="560"/>
      <c r="G9" s="543" t="s">
        <v>302</v>
      </c>
    </row>
    <row r="10" spans="1:7" s="316" customFormat="1" ht="16.5" customHeight="1">
      <c r="A10" s="318"/>
      <c r="B10" s="314" t="s">
        <v>186</v>
      </c>
      <c r="C10" s="315"/>
      <c r="D10" s="315"/>
      <c r="E10" s="315"/>
    </row>
    <row r="11" spans="1:7" s="309" customFormat="1" ht="105" customHeight="1">
      <c r="A11" s="307"/>
      <c r="B11" s="307"/>
      <c r="C11" s="556" t="s">
        <v>187</v>
      </c>
      <c r="D11" s="557"/>
      <c r="E11" s="557"/>
    </row>
    <row r="12" spans="1:7" s="316" customFormat="1" ht="16.5" customHeight="1">
      <c r="A12" s="318"/>
      <c r="B12" s="314" t="s">
        <v>188</v>
      </c>
      <c r="C12" s="315"/>
      <c r="D12" s="315"/>
      <c r="E12" s="315"/>
    </row>
    <row r="13" spans="1:7" s="309" customFormat="1" ht="45" customHeight="1">
      <c r="A13" s="307"/>
      <c r="B13" s="307"/>
      <c r="C13" s="556" t="s">
        <v>189</v>
      </c>
      <c r="D13" s="557"/>
      <c r="E13" s="557"/>
    </row>
    <row r="14" spans="1:7" s="316" customFormat="1" ht="16.5" customHeight="1">
      <c r="A14" s="318"/>
      <c r="B14" s="314" t="s">
        <v>190</v>
      </c>
      <c r="C14" s="315"/>
      <c r="D14" s="315"/>
      <c r="E14" s="315"/>
    </row>
    <row r="15" spans="1:7" s="309" customFormat="1" ht="30" customHeight="1">
      <c r="A15" s="307"/>
      <c r="B15" s="307"/>
      <c r="C15" s="557" t="s">
        <v>191</v>
      </c>
      <c r="D15" s="557"/>
      <c r="E15" s="557"/>
    </row>
    <row r="16" spans="1:7" s="309" customFormat="1" ht="16.5" customHeight="1">
      <c r="A16" s="307"/>
      <c r="B16" s="307"/>
      <c r="C16" s="307"/>
      <c r="D16" s="557" t="s">
        <v>192</v>
      </c>
      <c r="E16" s="557"/>
    </row>
    <row r="17" spans="1:7" s="309" customFormat="1" ht="16.5" customHeight="1">
      <c r="A17" s="307"/>
      <c r="B17" s="307"/>
      <c r="C17" s="307"/>
      <c r="D17" s="307"/>
      <c r="E17" s="310" t="s">
        <v>193</v>
      </c>
    </row>
    <row r="18" spans="1:7" s="309" customFormat="1" ht="16.5" customHeight="1">
      <c r="A18" s="307"/>
      <c r="B18" s="307"/>
      <c r="C18" s="307"/>
      <c r="D18" s="307"/>
      <c r="E18" s="310" t="s">
        <v>194</v>
      </c>
    </row>
    <row r="19" spans="1:7" s="309" customFormat="1" ht="16.5" customHeight="1">
      <c r="A19" s="307"/>
      <c r="B19" s="307"/>
      <c r="C19" s="307"/>
      <c r="D19" s="557" t="s">
        <v>195</v>
      </c>
      <c r="E19" s="557"/>
    </row>
    <row r="20" spans="1:7" s="309" customFormat="1" ht="16.5" customHeight="1">
      <c r="A20" s="307"/>
      <c r="B20" s="307"/>
      <c r="C20" s="307"/>
      <c r="D20" s="307"/>
      <c r="E20" s="310" t="s">
        <v>196</v>
      </c>
    </row>
    <row r="21" spans="1:7" s="309" customFormat="1" ht="16.5" customHeight="1">
      <c r="A21" s="307"/>
      <c r="B21" s="307"/>
      <c r="C21" s="307"/>
      <c r="D21" s="307"/>
      <c r="E21" s="310" t="s">
        <v>197</v>
      </c>
    </row>
    <row r="22" spans="1:7" s="316" customFormat="1" ht="16.5" customHeight="1">
      <c r="A22" s="318"/>
      <c r="B22" s="314" t="s">
        <v>198</v>
      </c>
      <c r="C22" s="315"/>
      <c r="D22" s="315"/>
      <c r="E22" s="315"/>
    </row>
    <row r="23" spans="1:7" s="309" customFormat="1" ht="16.5" customHeight="1">
      <c r="A23" s="307"/>
      <c r="B23" s="307"/>
      <c r="C23" s="556" t="s">
        <v>199</v>
      </c>
      <c r="D23" s="557"/>
      <c r="E23" s="557"/>
    </row>
    <row r="24" spans="1:7" s="309" customFormat="1" ht="16.5" customHeight="1">
      <c r="A24" s="307"/>
      <c r="B24" s="307"/>
      <c r="C24" s="307"/>
      <c r="D24" s="560" t="str">
        <f>CONCATENATE("●労災保険料  ",'11号-5'!N11,'11号-5'!M13,"／1000）")</f>
        <v>●労災保険料  平成28年度（平成27年4月1日から変更なし）13／1000）</v>
      </c>
      <c r="E24" s="560"/>
    </row>
    <row r="25" spans="1:7" s="309" customFormat="1" ht="16.5" customHeight="1">
      <c r="A25" s="307"/>
      <c r="B25" s="307"/>
      <c r="C25" s="307"/>
      <c r="D25" s="340"/>
      <c r="E25" s="369" t="str">
        <f>CONCATENATE("　明細書には、研修生の月額給与○○○円×",'11号-5'!M13,"／1000＝○○○○円と記載")</f>
        <v>　明細書には、研修生の月額給与○○○円×13／1000＝○○○○円と記載</v>
      </c>
    </row>
    <row r="26" spans="1:7" s="309" customFormat="1" ht="16.5" customHeight="1">
      <c r="A26" s="307"/>
      <c r="B26" s="307"/>
      <c r="C26" s="307"/>
      <c r="D26" s="560" t="str">
        <f>CONCATENATE("●雇用保険料  ",'11号-5'!N6,'11号-5'!M9,"／1000）")</f>
        <v>●雇用保険料  平成28年度（平成28年4月1日より改定）8／1000）</v>
      </c>
      <c r="E26" s="560"/>
    </row>
    <row r="27" spans="1:7" s="309" customFormat="1" ht="16.5" customHeight="1">
      <c r="A27" s="307"/>
      <c r="B27" s="307"/>
      <c r="C27" s="307"/>
      <c r="D27" s="307"/>
      <c r="E27" s="368" t="str">
        <f>CONCATENATE("　明細書には、研修生の月額給与○○○円×",'11号-5'!M9,"／1000＝○○○○円と記載")</f>
        <v>　明細書には、研修生の月額給与○○○円×8／1000＝○○○○円と記載</v>
      </c>
    </row>
    <row r="28" spans="1:7" s="309" customFormat="1" ht="13.5" customHeight="1">
      <c r="A28" s="310" t="s">
        <v>200</v>
      </c>
      <c r="B28" s="307"/>
      <c r="C28" s="307"/>
      <c r="D28" s="307"/>
      <c r="E28" s="307"/>
    </row>
    <row r="29" spans="1:7" s="316" customFormat="1" ht="16.5" customHeight="1">
      <c r="A29" s="314" t="s">
        <v>201</v>
      </c>
      <c r="B29" s="315"/>
      <c r="C29" s="315"/>
      <c r="D29" s="315"/>
      <c r="E29" s="315"/>
    </row>
    <row r="30" spans="1:7" s="309" customFormat="1" ht="87.75" customHeight="1">
      <c r="A30" s="307"/>
      <c r="B30" s="556" t="str">
        <f>CONCATENATE("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CHAR(10),
"　助成額は、年額上限３６，０００円",IF(COUNTIF('10号'!P3,"*法*"),"(３年目以降は２４，０００円）。","。"),"請求に当たっては、領収書の写しと研修内容がわかる書類（開催案内、レジュメ、研修スケジュール等）を添付してください。")</f>
        <v>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助成額は、年額上限３６，０００円。請求に当たっては、領収書の写しと研修内容がわかる書類（開催案内、レジュメ、研修スケジュール等）を添付してください。</v>
      </c>
      <c r="C30" s="557"/>
      <c r="D30" s="557"/>
      <c r="E30" s="557"/>
      <c r="G30" s="543" t="s">
        <v>302</v>
      </c>
    </row>
    <row r="31" spans="1:7" s="309" customFormat="1" ht="13.5" customHeight="1">
      <c r="A31" s="319"/>
      <c r="B31" s="307"/>
      <c r="C31" s="307"/>
      <c r="D31" s="307"/>
      <c r="E31" s="307"/>
    </row>
    <row r="32" spans="1:7" s="316" customFormat="1" ht="16.5" customHeight="1">
      <c r="A32" s="314" t="s">
        <v>202</v>
      </c>
      <c r="B32" s="315"/>
      <c r="C32" s="315"/>
      <c r="D32" s="315"/>
      <c r="E32" s="315"/>
    </row>
    <row r="33" spans="1:5" s="309" customFormat="1" ht="60" customHeight="1">
      <c r="A33" s="307"/>
      <c r="B33" s="561" t="s">
        <v>210</v>
      </c>
      <c r="C33" s="560"/>
      <c r="D33" s="560"/>
      <c r="E33" s="560"/>
    </row>
    <row r="34" spans="1:5" s="309" customFormat="1" ht="13.5" customHeight="1">
      <c r="A34" s="310"/>
      <c r="B34" s="307"/>
      <c r="C34" s="307"/>
      <c r="D34" s="307"/>
      <c r="E34" s="307"/>
    </row>
    <row r="35" spans="1:5" s="316" customFormat="1" ht="16.5" customHeight="1">
      <c r="A35" s="314" t="s">
        <v>203</v>
      </c>
      <c r="B35" s="315"/>
      <c r="C35" s="315"/>
      <c r="D35" s="315"/>
      <c r="E35" s="315"/>
    </row>
    <row r="36" spans="1:5" s="309" customFormat="1" ht="16.5" customHeight="1">
      <c r="A36" s="307"/>
      <c r="B36" s="557" t="s">
        <v>204</v>
      </c>
      <c r="C36" s="557"/>
      <c r="D36" s="557"/>
      <c r="E36" s="557"/>
    </row>
    <row r="37" spans="1:5" s="309" customFormat="1" ht="16.5" customHeight="1">
      <c r="A37" s="307"/>
      <c r="B37" s="307"/>
      <c r="C37" s="557" t="s">
        <v>205</v>
      </c>
      <c r="D37" s="557"/>
      <c r="E37" s="557"/>
    </row>
    <row r="38" spans="1:5" s="309" customFormat="1" ht="30" customHeight="1">
      <c r="A38" s="307"/>
      <c r="B38" s="307"/>
      <c r="C38" s="557" t="s">
        <v>206</v>
      </c>
      <c r="D38" s="557"/>
      <c r="E38" s="557"/>
    </row>
    <row r="39" spans="1:5" s="309" customFormat="1" ht="13.5" customHeight="1">
      <c r="A39" s="310"/>
      <c r="B39" s="307"/>
      <c r="C39" s="307"/>
      <c r="D39" s="307"/>
      <c r="E39" s="307"/>
    </row>
    <row r="40" spans="1:5" s="316" customFormat="1" ht="16.5" customHeight="1">
      <c r="A40" s="314" t="s">
        <v>207</v>
      </c>
      <c r="B40" s="315"/>
      <c r="C40" s="315"/>
      <c r="D40" s="315"/>
      <c r="E40" s="315"/>
    </row>
    <row r="41" spans="1:5" s="309" customFormat="1" ht="30" customHeight="1">
      <c r="A41" s="307"/>
      <c r="B41" s="561" t="s">
        <v>208</v>
      </c>
      <c r="C41" s="560"/>
      <c r="D41" s="560"/>
      <c r="E41" s="560"/>
    </row>
    <row r="42" spans="1:5" ht="14.25">
      <c r="A42" s="320"/>
    </row>
    <row r="43" spans="1:5" ht="14.25">
      <c r="A43" s="320"/>
    </row>
    <row r="44" spans="1:5" ht="14.25">
      <c r="A44" s="320"/>
    </row>
    <row r="45" spans="1:5">
      <c r="A45" s="321" t="s">
        <v>209</v>
      </c>
    </row>
  </sheetData>
  <sheetProtection password="ECA8" sheet="1" objects="1" scenarios="1" selectLockedCells="1" selectUnlockedCells="1"/>
  <mergeCells count="17">
    <mergeCell ref="B33:E33"/>
    <mergeCell ref="B36:E36"/>
    <mergeCell ref="C37:E37"/>
    <mergeCell ref="C38:E38"/>
    <mergeCell ref="B41:E41"/>
    <mergeCell ref="B30:E30"/>
    <mergeCell ref="A6:E6"/>
    <mergeCell ref="A7:E7"/>
    <mergeCell ref="B9:E9"/>
    <mergeCell ref="C11:E11"/>
    <mergeCell ref="C13:E13"/>
    <mergeCell ref="C15:E15"/>
    <mergeCell ref="D16:E16"/>
    <mergeCell ref="D19:E19"/>
    <mergeCell ref="C23:E23"/>
    <mergeCell ref="D24:E24"/>
    <mergeCell ref="D26:E26"/>
  </mergeCells>
  <phoneticPr fontId="2"/>
  <printOptions horizontalCentered="1"/>
  <pageMargins left="0.55118110236220474" right="0.35433070866141736" top="0.51181102362204722" bottom="0.59055118110236227" header="0.15748031496062992" footer="0.15748031496062992"/>
  <pageSetup paperSize="9" scale="84" orientation="portrait" blackAndWhite="1" r:id="rId1"/>
  <rowBreaks count="1" manualBreakCount="1">
    <brk id="41"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1E1FF"/>
  </sheetPr>
  <dimension ref="A1:X118"/>
  <sheetViews>
    <sheetView showGridLines="0" view="pageBreakPreview" zoomScale="70" zoomScaleNormal="70" zoomScaleSheetLayoutView="70" workbookViewId="0">
      <selection activeCell="F12" sqref="F12"/>
    </sheetView>
  </sheetViews>
  <sheetFormatPr defaultRowHeight="14.25"/>
  <cols>
    <col min="1" max="1" width="8.5" style="12" customWidth="1"/>
    <col min="2" max="2" width="7.625" style="12" customWidth="1"/>
    <col min="3" max="3" width="8.5" style="12" customWidth="1"/>
    <col min="4" max="4" width="16.625" style="12" customWidth="1"/>
    <col min="5" max="5" width="5.625" style="12" customWidth="1"/>
    <col min="6" max="6" width="11.625" style="12" customWidth="1"/>
    <col min="7" max="7" width="5.625" style="12" customWidth="1"/>
    <col min="8" max="8" width="8.625" style="12" customWidth="1"/>
    <col min="9" max="9" width="18.625" style="13" customWidth="1"/>
    <col min="10" max="10" width="1.125" style="13" customWidth="1"/>
    <col min="11" max="11" width="5.125" style="12" customWidth="1"/>
    <col min="12" max="12" width="11" style="26" customWidth="1"/>
    <col min="13" max="13" width="11" style="11" customWidth="1"/>
    <col min="14" max="14" width="39.875" style="11" customWidth="1"/>
    <col min="15" max="15" width="1.875" style="12" customWidth="1"/>
    <col min="16" max="16" width="9" style="12" customWidth="1"/>
    <col min="17" max="17" width="9" style="12" hidden="1" customWidth="1"/>
    <col min="18" max="22" width="9" style="12" customWidth="1"/>
    <col min="23" max="23" width="12" style="12" customWidth="1"/>
    <col min="24" max="24" width="12.875" style="12" customWidth="1"/>
    <col min="25" max="16384" width="9" style="12"/>
  </cols>
  <sheetData>
    <row r="1" spans="1:24" ht="78" customHeight="1">
      <c r="A1" s="158"/>
      <c r="Q1" s="12" t="str">
        <f>CONCATENATE("【様式",IF(COUNTIF('10号'!A3,"*被*"),"被","研"),"第１１号-２　（Ａ）研修時間の集計と助成金額の計算 】の「給与」に金額が入力されていない可能性が  あります。",CHAR(10),"金額を入力して下さい。数字が反映されます。")</f>
        <v>【様式研第１１号-２　（Ａ）研修時間の集計と助成金額の計算 】の「給与」に金額が入力されていない可能性が  あります。
金額を入力して下さい。数字が反映されます。</v>
      </c>
    </row>
    <row r="2" spans="1:24" ht="21.75" customHeight="1">
      <c r="A2" s="85"/>
      <c r="B2" s="85"/>
      <c r="C2" s="85"/>
      <c r="D2" s="85"/>
      <c r="E2" s="85"/>
      <c r="F2" s="85"/>
      <c r="G2" s="85"/>
      <c r="H2" s="85"/>
      <c r="I2" s="159" t="str">
        <f>'10号'!P3</f>
        <v>〈平成２８年度第５回〉</v>
      </c>
      <c r="J2" s="161"/>
      <c r="K2" s="919"/>
      <c r="L2" s="919"/>
      <c r="M2" s="919"/>
      <c r="O2" s="18"/>
      <c r="Q2" s="12" t="str">
        <f>CONCATENATE("厚生労働省の定める農業の",DBCS(LEFT(N6,6)),CHAR(10),"保険料率を表示しています。",CHAR(10),
"　　　雇用保険料率　 ",DBCS(M9)," / １，０００",CHAR(10),
"　　　労災保険料率　",DBCS(M13)," / １，０００")</f>
        <v>厚生労働省の定める農業の平成２８年度
保険料率を表示しています。
　　　雇用保険料率　 ８ / １，０００
　　　労災保険料率　１３ / １，０００</v>
      </c>
    </row>
    <row r="3" spans="1:24" ht="27.75" customHeight="1">
      <c r="A3" s="87" t="str">
        <f>IF(COUNTIF('10号'!$A$4,"*被*"),"様式被第１１号－５","様式研第１１号－５")</f>
        <v>様式研第１１号－５</v>
      </c>
      <c r="B3" s="85"/>
      <c r="C3" s="85"/>
      <c r="D3" s="85"/>
      <c r="E3" s="85"/>
      <c r="F3" s="85"/>
      <c r="G3" s="85"/>
      <c r="H3" s="85"/>
      <c r="I3" s="160"/>
      <c r="J3" s="162"/>
      <c r="K3" s="920"/>
      <c r="L3" s="920"/>
      <c r="M3" s="920"/>
      <c r="O3" s="18"/>
    </row>
    <row r="4" spans="1:24" s="15" customFormat="1" ht="27.75" customHeight="1">
      <c r="A4" s="89" t="str">
        <f>"（４）労災保険料、雇用保険料 （ 第"&amp;'10号'!$J$4&amp;" ）"</f>
        <v>（４）労災保険料、雇用保険料 （ 第 ）</v>
      </c>
      <c r="B4" s="90"/>
      <c r="C4" s="90"/>
      <c r="D4" s="90"/>
      <c r="E4" s="91"/>
      <c r="F4" s="91"/>
      <c r="G4" s="91"/>
      <c r="H4" s="91"/>
      <c r="I4" s="92"/>
      <c r="K4" s="12"/>
      <c r="L4" s="27" t="s">
        <v>106</v>
      </c>
      <c r="M4" s="28" t="s">
        <v>119</v>
      </c>
      <c r="N4" s="12"/>
      <c r="O4" s="18"/>
    </row>
    <row r="5" spans="1:24" ht="6.75" customHeight="1">
      <c r="A5" s="93"/>
      <c r="B5" s="93"/>
      <c r="C5" s="93"/>
      <c r="D5" s="93"/>
      <c r="E5" s="85"/>
      <c r="F5" s="85"/>
      <c r="G5" s="85"/>
      <c r="H5" s="85"/>
      <c r="I5" s="94"/>
      <c r="J5" s="21"/>
      <c r="K5" s="15"/>
      <c r="O5" s="14"/>
    </row>
    <row r="6" spans="1:24" ht="27.75" customHeight="1">
      <c r="A6" s="95" t="s">
        <v>17</v>
      </c>
      <c r="B6" s="96"/>
      <c r="C6" s="96"/>
      <c r="D6" s="892" t="str">
        <f>IF('10号'!$G$10="","",'10号'!$G$10)</f>
        <v/>
      </c>
      <c r="E6" s="892"/>
      <c r="F6" s="892"/>
      <c r="G6" s="892"/>
      <c r="H6" s="892"/>
      <c r="I6" s="892"/>
      <c r="J6" s="22"/>
      <c r="K6" s="18"/>
      <c r="L6" s="29" t="s">
        <v>120</v>
      </c>
      <c r="M6" s="7"/>
      <c r="N6" s="338" t="s">
        <v>273</v>
      </c>
      <c r="P6" s="15"/>
      <c r="Q6" s="15"/>
      <c r="R6" s="18"/>
      <c r="S6" s="18"/>
    </row>
    <row r="7" spans="1:24" ht="27.75" customHeight="1">
      <c r="A7" s="95" t="s">
        <v>19</v>
      </c>
      <c r="B7" s="96"/>
      <c r="C7" s="96"/>
      <c r="D7" s="892" t="str">
        <f>IF('10号'!$E$18="","",'10号'!$E$18)</f>
        <v/>
      </c>
      <c r="E7" s="892"/>
      <c r="F7" s="892"/>
      <c r="G7" s="892"/>
      <c r="H7" s="892"/>
      <c r="I7" s="892"/>
      <c r="K7" s="18"/>
      <c r="M7" s="30" t="s">
        <v>274</v>
      </c>
      <c r="N7" s="31" t="s">
        <v>57</v>
      </c>
      <c r="O7" s="15"/>
      <c r="P7" s="14"/>
      <c r="Q7" s="14"/>
      <c r="S7" s="883"/>
      <c r="T7" s="883"/>
      <c r="U7" s="24"/>
      <c r="V7" s="900"/>
      <c r="W7" s="900"/>
      <c r="X7" s="900"/>
    </row>
    <row r="8" spans="1:24" s="15" customFormat="1" ht="27" customHeight="1">
      <c r="A8" s="95"/>
      <c r="B8" s="97"/>
      <c r="C8" s="97"/>
      <c r="D8" s="97"/>
      <c r="E8" s="97"/>
      <c r="F8" s="97"/>
      <c r="G8" s="97"/>
      <c r="H8" s="97"/>
      <c r="I8" s="97"/>
      <c r="J8" s="34"/>
      <c r="L8" s="26"/>
      <c r="M8" s="32">
        <v>7</v>
      </c>
      <c r="N8" s="79" t="s">
        <v>151</v>
      </c>
      <c r="P8" s="12"/>
      <c r="Q8" s="12"/>
    </row>
    <row r="9" spans="1:24" s="15" customFormat="1" ht="23.25" customHeight="1" thickBot="1">
      <c r="A9" s="98"/>
      <c r="B9" s="98"/>
      <c r="C9" s="98"/>
      <c r="D9" s="98"/>
      <c r="E9" s="98"/>
      <c r="F9" s="98"/>
      <c r="G9" s="98"/>
      <c r="H9" s="98"/>
      <c r="I9" s="99" t="s">
        <v>56</v>
      </c>
      <c r="J9" s="35"/>
      <c r="K9" s="14"/>
      <c r="L9" s="26"/>
      <c r="M9" s="373">
        <v>8</v>
      </c>
      <c r="N9" s="374" t="s">
        <v>104</v>
      </c>
      <c r="O9" s="14"/>
      <c r="P9" s="12"/>
      <c r="Q9" s="12"/>
      <c r="R9" s="14"/>
      <c r="S9" s="14"/>
      <c r="U9" s="14"/>
      <c r="V9" s="14"/>
      <c r="X9" s="37"/>
    </row>
    <row r="10" spans="1:24" s="15" customFormat="1" ht="34.5" customHeight="1">
      <c r="A10" s="921" t="s">
        <v>10</v>
      </c>
      <c r="B10" s="916" t="s">
        <v>14</v>
      </c>
      <c r="C10" s="917"/>
      <c r="D10" s="917"/>
      <c r="E10" s="917"/>
      <c r="F10" s="917"/>
      <c r="G10" s="917"/>
      <c r="H10" s="918"/>
      <c r="I10" s="914" t="s">
        <v>7</v>
      </c>
      <c r="J10" s="35"/>
      <c r="K10" s="14"/>
      <c r="L10" s="26"/>
      <c r="M10" s="32">
        <v>9</v>
      </c>
      <c r="N10" s="33" t="s">
        <v>105</v>
      </c>
      <c r="O10" s="12"/>
      <c r="P10" s="12"/>
      <c r="Q10" s="12"/>
      <c r="R10" s="14"/>
      <c r="S10" s="14"/>
      <c r="U10" s="14"/>
      <c r="V10" s="14"/>
      <c r="X10" s="14"/>
    </row>
    <row r="11" spans="1:24" ht="42" customHeight="1">
      <c r="A11" s="922"/>
      <c r="B11" s="100"/>
      <c r="C11" s="101"/>
      <c r="D11" s="102" t="s">
        <v>23</v>
      </c>
      <c r="E11" s="103"/>
      <c r="F11" s="103" t="s">
        <v>118</v>
      </c>
      <c r="G11" s="102"/>
      <c r="H11" s="104"/>
      <c r="I11" s="915"/>
      <c r="J11" s="39"/>
      <c r="L11" s="36" t="s">
        <v>121</v>
      </c>
      <c r="M11" s="3"/>
      <c r="N11" s="338" t="s">
        <v>275</v>
      </c>
      <c r="X11" s="42"/>
    </row>
    <row r="12" spans="1:24" ht="42" customHeight="1">
      <c r="A12" s="906" t="str">
        <f>IF((MIN(①!$A$12:$B$60)=0),"",①!$R$7)</f>
        <v/>
      </c>
      <c r="B12" s="912" t="s">
        <v>22</v>
      </c>
      <c r="C12" s="913"/>
      <c r="D12" s="73" t="str">
        <f>IF(A12="","",①!K$428)</f>
        <v/>
      </c>
      <c r="E12" s="43" t="s">
        <v>24</v>
      </c>
      <c r="F12" s="453"/>
      <c r="G12" s="44" t="s">
        <v>26</v>
      </c>
      <c r="H12" s="45">
        <v>1000</v>
      </c>
      <c r="I12" s="68" t="str">
        <f>IF(ISERROR(ROUND(D12*F12/H12-0.1,0)),"",ROUND(D12*F12/H12-0.1,0))</f>
        <v/>
      </c>
      <c r="J12" s="39"/>
      <c r="L12" s="38" t="s">
        <v>276</v>
      </c>
      <c r="M12" s="30" t="s">
        <v>277</v>
      </c>
      <c r="N12" s="31" t="s">
        <v>57</v>
      </c>
      <c r="X12" s="42"/>
    </row>
    <row r="13" spans="1:24" ht="39.75" customHeight="1">
      <c r="A13" s="907"/>
      <c r="B13" s="904" t="s">
        <v>21</v>
      </c>
      <c r="C13" s="905"/>
      <c r="D13" s="76" t="str">
        <f>IF(D12="","",D12)</f>
        <v/>
      </c>
      <c r="E13" s="48" t="s">
        <v>24</v>
      </c>
      <c r="F13" s="454"/>
      <c r="G13" s="49" t="s">
        <v>25</v>
      </c>
      <c r="H13" s="50">
        <v>1000</v>
      </c>
      <c r="I13" s="69" t="str">
        <f>IF(ISERROR(ROUND(D13*F13/H13-0.1,0)),"",ROUND(D13*F13/H13-0.1,0))</f>
        <v/>
      </c>
      <c r="J13" s="39"/>
      <c r="L13" s="40" t="s">
        <v>278</v>
      </c>
      <c r="M13" s="375">
        <v>13</v>
      </c>
      <c r="N13" s="376" t="s">
        <v>95</v>
      </c>
    </row>
    <row r="14" spans="1:24" ht="42" customHeight="1">
      <c r="A14" s="908"/>
      <c r="B14" s="909" t="s">
        <v>31</v>
      </c>
      <c r="C14" s="910"/>
      <c r="D14" s="910"/>
      <c r="E14" s="910"/>
      <c r="F14" s="910"/>
      <c r="G14" s="910"/>
      <c r="H14" s="911"/>
      <c r="I14" s="70">
        <f>SUM(I12:I13)</f>
        <v>0</v>
      </c>
      <c r="J14" s="39"/>
      <c r="L14" s="46"/>
      <c r="M14" s="41">
        <v>12</v>
      </c>
      <c r="N14" s="47" t="s">
        <v>96</v>
      </c>
      <c r="V14" s="51"/>
      <c r="X14" s="42"/>
    </row>
    <row r="15" spans="1:24" ht="42" customHeight="1">
      <c r="A15" s="906" t="str">
        <f>IF((MIN(②!$A$12:$B$60)=0),"",②!$R$7)</f>
        <v/>
      </c>
      <c r="B15" s="912" t="s">
        <v>22</v>
      </c>
      <c r="C15" s="913"/>
      <c r="D15" s="73" t="str">
        <f>IF(A15="","",②!K$428)</f>
        <v/>
      </c>
      <c r="E15" s="43" t="s">
        <v>24</v>
      </c>
      <c r="F15" s="453"/>
      <c r="G15" s="44" t="s">
        <v>26</v>
      </c>
      <c r="H15" s="45">
        <v>1000</v>
      </c>
      <c r="I15" s="68" t="str">
        <f>IF(ISERROR(ROUND(D15*F15/H15-0.1,0)),"",ROUND(D15*F15/H15-0.1,0))</f>
        <v/>
      </c>
      <c r="J15" s="39"/>
      <c r="L15" s="46"/>
      <c r="M15" s="41">
        <v>5.5</v>
      </c>
      <c r="N15" s="47" t="s">
        <v>97</v>
      </c>
      <c r="W15" s="52"/>
      <c r="X15" s="42"/>
    </row>
    <row r="16" spans="1:24" ht="39.75" customHeight="1">
      <c r="A16" s="907"/>
      <c r="B16" s="904" t="s">
        <v>21</v>
      </c>
      <c r="C16" s="905"/>
      <c r="D16" s="75" t="str">
        <f>IF(D15="","",D15)</f>
        <v/>
      </c>
      <c r="E16" s="53" t="s">
        <v>24</v>
      </c>
      <c r="F16" s="454"/>
      <c r="G16" s="54" t="s">
        <v>25</v>
      </c>
      <c r="H16" s="55">
        <v>1000</v>
      </c>
      <c r="I16" s="69" t="str">
        <f>IF(ISERROR(ROUND(D16*F16/H16-0.1,0)),"",ROUND(D16*F16/H16-0.1,0))</f>
        <v/>
      </c>
      <c r="J16" s="39"/>
      <c r="L16" s="46"/>
      <c r="M16" s="41">
        <v>6.5</v>
      </c>
      <c r="N16" s="47" t="s">
        <v>98</v>
      </c>
    </row>
    <row r="17" spans="1:24" ht="42" customHeight="1">
      <c r="A17" s="908"/>
      <c r="B17" s="909" t="s">
        <v>31</v>
      </c>
      <c r="C17" s="910"/>
      <c r="D17" s="910"/>
      <c r="E17" s="910"/>
      <c r="F17" s="910"/>
      <c r="G17" s="910"/>
      <c r="H17" s="911"/>
      <c r="I17" s="71">
        <f>SUM(I15:I16)</f>
        <v>0</v>
      </c>
      <c r="J17" s="39"/>
      <c r="L17" s="46"/>
      <c r="M17" s="41">
        <v>2.5</v>
      </c>
      <c r="N17" s="47" t="s">
        <v>99</v>
      </c>
      <c r="X17" s="42"/>
    </row>
    <row r="18" spans="1:24" ht="42" customHeight="1">
      <c r="A18" s="906" t="str">
        <f>IF((MIN(③!$A$12:$B$60)=0),"",③!$R$7)</f>
        <v/>
      </c>
      <c r="B18" s="912" t="s">
        <v>22</v>
      </c>
      <c r="C18" s="913"/>
      <c r="D18" s="73" t="str">
        <f>IF(A18="","",③!K$428)</f>
        <v/>
      </c>
      <c r="E18" s="56" t="s">
        <v>24</v>
      </c>
      <c r="F18" s="453"/>
      <c r="G18" s="57" t="s">
        <v>26</v>
      </c>
      <c r="H18" s="58">
        <v>1000</v>
      </c>
      <c r="I18" s="68" t="str">
        <f>IF(ISERROR(ROUND(D18*F18/H18-0.1,0)),"",ROUND(D18*F18/H18-0.1,0))</f>
        <v/>
      </c>
      <c r="J18" s="39"/>
      <c r="L18" s="46"/>
      <c r="M18" s="41">
        <v>3.5</v>
      </c>
      <c r="N18" s="47" t="s">
        <v>100</v>
      </c>
      <c r="X18" s="42"/>
    </row>
    <row r="19" spans="1:24" ht="39.75" customHeight="1">
      <c r="A19" s="907"/>
      <c r="B19" s="904" t="s">
        <v>21</v>
      </c>
      <c r="C19" s="905"/>
      <c r="D19" s="74" t="str">
        <f>IF(D18="","",D18)</f>
        <v/>
      </c>
      <c r="E19" s="54" t="s">
        <v>24</v>
      </c>
      <c r="F19" s="454"/>
      <c r="G19" s="60" t="s">
        <v>25</v>
      </c>
      <c r="H19" s="55">
        <v>1000</v>
      </c>
      <c r="I19" s="69" t="str">
        <f>IF(ISERROR(ROUND(D19*F19/H19-0.1,0)),"",ROUND(D19*F19/H19-0.1,0))</f>
        <v/>
      </c>
      <c r="J19" s="39"/>
      <c r="L19" s="46"/>
      <c r="M19" s="41">
        <v>2.5</v>
      </c>
      <c r="N19" s="47" t="s">
        <v>101</v>
      </c>
    </row>
    <row r="20" spans="1:24" ht="42" customHeight="1">
      <c r="A20" s="908"/>
      <c r="B20" s="909" t="s">
        <v>31</v>
      </c>
      <c r="C20" s="910"/>
      <c r="D20" s="910"/>
      <c r="E20" s="910"/>
      <c r="F20" s="910"/>
      <c r="G20" s="910"/>
      <c r="H20" s="911"/>
      <c r="I20" s="71">
        <f>SUM(I18:I19)</f>
        <v>0</v>
      </c>
      <c r="J20" s="39"/>
      <c r="L20" s="46"/>
      <c r="M20" s="41">
        <v>3</v>
      </c>
      <c r="N20" s="59" t="s">
        <v>102</v>
      </c>
      <c r="X20" s="42"/>
    </row>
    <row r="21" spans="1:24" ht="42" customHeight="1">
      <c r="A21" s="906" t="str">
        <f>IF((MIN(④!$A$12:$B$60)=0),"",④!$R$7)</f>
        <v/>
      </c>
      <c r="B21" s="912" t="s">
        <v>22</v>
      </c>
      <c r="C21" s="913"/>
      <c r="D21" s="73" t="str">
        <f>IF(A21="","",④!K$428)</f>
        <v/>
      </c>
      <c r="E21" s="56" t="s">
        <v>24</v>
      </c>
      <c r="F21" s="453"/>
      <c r="G21" s="57" t="s">
        <v>26</v>
      </c>
      <c r="H21" s="58">
        <v>1000</v>
      </c>
      <c r="I21" s="68" t="str">
        <f>IF(ISERROR(ROUND(D21*F21/H21-0.1,0)),"",ROUND(D21*F21/H21-0.1,0))</f>
        <v/>
      </c>
      <c r="J21" s="39"/>
      <c r="L21" s="61" t="s">
        <v>58</v>
      </c>
      <c r="M21" s="62">
        <v>60</v>
      </c>
      <c r="N21" s="47" t="s">
        <v>279</v>
      </c>
      <c r="X21" s="42"/>
    </row>
    <row r="22" spans="1:24" ht="39.75" customHeight="1">
      <c r="A22" s="907"/>
      <c r="B22" s="904" t="s">
        <v>21</v>
      </c>
      <c r="C22" s="905"/>
      <c r="D22" s="74" t="str">
        <f>IF(D21="","",D21)</f>
        <v/>
      </c>
      <c r="E22" s="54" t="s">
        <v>24</v>
      </c>
      <c r="F22" s="454"/>
      <c r="G22" s="60" t="s">
        <v>25</v>
      </c>
      <c r="H22" s="55">
        <v>1000</v>
      </c>
      <c r="I22" s="69" t="str">
        <f>IF(ISERROR(ROUND(D22*F22/H22-0.1,0)),"",ROUND(D22*F22/H22-0.1,0))</f>
        <v/>
      </c>
      <c r="J22" s="39"/>
      <c r="L22" s="61" t="s">
        <v>59</v>
      </c>
      <c r="M22" s="41">
        <v>19</v>
      </c>
      <c r="N22" s="47" t="s">
        <v>122</v>
      </c>
    </row>
    <row r="23" spans="1:24" ht="48" customHeight="1">
      <c r="A23" s="908"/>
      <c r="B23" s="909" t="s">
        <v>31</v>
      </c>
      <c r="C23" s="910"/>
      <c r="D23" s="910"/>
      <c r="E23" s="910"/>
      <c r="F23" s="910"/>
      <c r="G23" s="910"/>
      <c r="H23" s="911"/>
      <c r="I23" s="71">
        <f>SUM(I21:I22)</f>
        <v>0</v>
      </c>
      <c r="J23" s="64"/>
      <c r="L23" s="63"/>
      <c r="M23" s="41">
        <v>38</v>
      </c>
      <c r="N23" s="47" t="s">
        <v>280</v>
      </c>
    </row>
    <row r="24" spans="1:24" ht="44.25" customHeight="1" thickBot="1">
      <c r="A24" s="893" t="s">
        <v>3</v>
      </c>
      <c r="B24" s="894"/>
      <c r="C24" s="894"/>
      <c r="D24" s="894"/>
      <c r="E24" s="894"/>
      <c r="F24" s="894"/>
      <c r="G24" s="894"/>
      <c r="H24" s="895"/>
      <c r="I24" s="72">
        <f>I14+I17+I20+I23</f>
        <v>0</v>
      </c>
      <c r="L24" s="61" t="s">
        <v>60</v>
      </c>
      <c r="M24" s="41">
        <v>88</v>
      </c>
      <c r="N24" s="47" t="s">
        <v>123</v>
      </c>
    </row>
    <row r="25" spans="1:24" ht="18.75" customHeight="1">
      <c r="A25" s="190"/>
      <c r="B25" s="190"/>
      <c r="C25" s="190"/>
      <c r="D25" s="190"/>
      <c r="E25" s="190"/>
      <c r="F25" s="190"/>
      <c r="G25" s="190"/>
      <c r="H25" s="190"/>
      <c r="I25" s="194"/>
      <c r="L25" s="339"/>
      <c r="M25" s="41">
        <v>20</v>
      </c>
      <c r="N25" s="47" t="s">
        <v>61</v>
      </c>
    </row>
    <row r="26" spans="1:24" ht="44.25" customHeight="1">
      <c r="A26" s="190"/>
      <c r="B26" s="190"/>
      <c r="C26" s="190"/>
      <c r="D26" s="190"/>
      <c r="E26" s="190"/>
      <c r="F26" s="190"/>
      <c r="G26" s="190"/>
      <c r="H26" s="190"/>
      <c r="I26" s="353"/>
      <c r="L26" s="339"/>
      <c r="M26" s="41">
        <v>3</v>
      </c>
      <c r="N26" s="47" t="s">
        <v>62</v>
      </c>
    </row>
    <row r="27" spans="1:24" ht="21.75" customHeight="1">
      <c r="A27" s="23"/>
      <c r="J27" s="161"/>
      <c r="L27" s="339"/>
      <c r="M27" s="41">
        <v>52</v>
      </c>
      <c r="N27" s="47" t="s">
        <v>63</v>
      </c>
      <c r="O27" s="18"/>
    </row>
    <row r="28" spans="1:24" ht="27.75" customHeight="1">
      <c r="A28" s="23"/>
      <c r="J28" s="162"/>
      <c r="L28" s="63"/>
      <c r="M28" s="41">
        <v>26</v>
      </c>
      <c r="N28" s="47" t="s">
        <v>64</v>
      </c>
      <c r="O28" s="18"/>
    </row>
    <row r="29" spans="1:24" s="15" customFormat="1" ht="27.75" customHeight="1">
      <c r="A29" s="23"/>
      <c r="B29" s="12"/>
      <c r="C29" s="12"/>
      <c r="D29" s="12"/>
      <c r="E29" s="12"/>
      <c r="F29" s="12"/>
      <c r="G29" s="12"/>
      <c r="H29" s="12"/>
      <c r="I29" s="13"/>
      <c r="K29" s="12"/>
      <c r="L29" s="901" t="s">
        <v>65</v>
      </c>
      <c r="M29" s="41">
        <v>79</v>
      </c>
      <c r="N29" s="47" t="s">
        <v>66</v>
      </c>
      <c r="O29" s="18"/>
    </row>
    <row r="30" spans="1:24" ht="6.75" customHeight="1">
      <c r="A30" s="23"/>
      <c r="J30" s="21"/>
      <c r="L30" s="902"/>
      <c r="M30" s="41">
        <v>11</v>
      </c>
      <c r="N30" s="47" t="s">
        <v>67</v>
      </c>
      <c r="O30" s="14"/>
    </row>
    <row r="31" spans="1:24" ht="27.75" customHeight="1">
      <c r="A31" s="23"/>
      <c r="J31" s="22"/>
      <c r="L31" s="902"/>
      <c r="M31" s="41">
        <v>9</v>
      </c>
      <c r="N31" s="47" t="s">
        <v>68</v>
      </c>
      <c r="P31" s="15"/>
      <c r="Q31" s="15"/>
      <c r="R31" s="18"/>
      <c r="S31" s="18"/>
    </row>
    <row r="32" spans="1:24" ht="27.75" customHeight="1">
      <c r="A32" s="23"/>
      <c r="L32" s="902"/>
      <c r="M32" s="41">
        <v>9.5</v>
      </c>
      <c r="N32" s="47" t="s">
        <v>69</v>
      </c>
      <c r="O32" s="15"/>
      <c r="P32" s="14"/>
      <c r="Q32" s="14"/>
      <c r="S32" s="883"/>
      <c r="T32" s="883"/>
      <c r="U32" s="24"/>
      <c r="V32" s="900"/>
      <c r="W32" s="900"/>
      <c r="X32" s="900"/>
    </row>
    <row r="33" spans="1:24" s="15" customFormat="1" ht="27" customHeight="1">
      <c r="A33" s="23"/>
      <c r="B33" s="12"/>
      <c r="C33" s="12"/>
      <c r="D33" s="12"/>
      <c r="E33" s="12"/>
      <c r="F33" s="12"/>
      <c r="G33" s="12"/>
      <c r="H33" s="12"/>
      <c r="I33" s="13"/>
      <c r="J33" s="34"/>
      <c r="K33" s="12"/>
      <c r="L33" s="902"/>
      <c r="M33" s="41">
        <v>11</v>
      </c>
      <c r="N33" s="47" t="s">
        <v>124</v>
      </c>
      <c r="P33" s="12"/>
      <c r="Q33" s="12"/>
    </row>
    <row r="34" spans="1:24" s="15" customFormat="1" ht="23.25" customHeight="1">
      <c r="A34" s="23"/>
      <c r="B34" s="12"/>
      <c r="C34" s="12"/>
      <c r="D34" s="12"/>
      <c r="E34" s="12"/>
      <c r="F34" s="12"/>
      <c r="G34" s="12"/>
      <c r="H34" s="12"/>
      <c r="I34" s="13"/>
      <c r="J34" s="35"/>
      <c r="K34" s="12"/>
      <c r="L34" s="902"/>
      <c r="M34" s="41">
        <v>15</v>
      </c>
      <c r="N34" s="47" t="s">
        <v>70</v>
      </c>
      <c r="O34" s="14"/>
      <c r="P34" s="12"/>
      <c r="Q34" s="12"/>
      <c r="R34" s="14"/>
      <c r="S34" s="14"/>
      <c r="U34" s="14"/>
      <c r="V34" s="14"/>
      <c r="X34" s="37"/>
    </row>
    <row r="35" spans="1:24" s="15" customFormat="1" ht="34.5" customHeight="1">
      <c r="A35" s="23"/>
      <c r="B35" s="12"/>
      <c r="C35" s="12"/>
      <c r="D35" s="12"/>
      <c r="E35" s="12"/>
      <c r="F35" s="12"/>
      <c r="G35" s="12"/>
      <c r="H35" s="12"/>
      <c r="I35" s="13"/>
      <c r="J35" s="35"/>
      <c r="K35" s="12"/>
      <c r="L35" s="902"/>
      <c r="M35" s="41">
        <v>6.5</v>
      </c>
      <c r="N35" s="47" t="s">
        <v>71</v>
      </c>
      <c r="O35" s="12"/>
      <c r="P35" s="12"/>
      <c r="Q35" s="12"/>
      <c r="R35" s="14"/>
      <c r="S35" s="14"/>
      <c r="U35" s="14"/>
      <c r="V35" s="14"/>
      <c r="X35" s="14"/>
    </row>
    <row r="36" spans="1:24" ht="42" customHeight="1">
      <c r="A36" s="23"/>
      <c r="J36" s="39"/>
      <c r="L36" s="903"/>
      <c r="M36" s="41">
        <v>17</v>
      </c>
      <c r="N36" s="47" t="s">
        <v>72</v>
      </c>
      <c r="X36" s="42"/>
    </row>
    <row r="37" spans="1:24" ht="42" customHeight="1">
      <c r="A37" s="23"/>
      <c r="J37" s="39"/>
      <c r="L37" s="370" t="s">
        <v>73</v>
      </c>
      <c r="M37" s="41">
        <v>6</v>
      </c>
      <c r="N37" s="47" t="s">
        <v>125</v>
      </c>
      <c r="X37" s="42"/>
    </row>
    <row r="38" spans="1:24" ht="39.75" customHeight="1">
      <c r="A38" s="23"/>
      <c r="J38" s="39"/>
      <c r="L38" s="371"/>
      <c r="M38" s="41">
        <v>6</v>
      </c>
      <c r="N38" s="47" t="s">
        <v>74</v>
      </c>
    </row>
    <row r="39" spans="1:24" ht="42" customHeight="1">
      <c r="J39" s="39"/>
      <c r="L39" s="371"/>
      <c r="M39" s="41">
        <v>4.5</v>
      </c>
      <c r="N39" s="47" t="s">
        <v>75</v>
      </c>
      <c r="V39" s="51"/>
      <c r="X39" s="42"/>
    </row>
    <row r="40" spans="1:24" ht="42" customHeight="1">
      <c r="J40" s="39"/>
      <c r="L40" s="371"/>
      <c r="M40" s="41">
        <v>14</v>
      </c>
      <c r="N40" s="47" t="s">
        <v>76</v>
      </c>
      <c r="W40" s="52"/>
      <c r="X40" s="42"/>
    </row>
    <row r="41" spans="1:24" ht="39.75" customHeight="1">
      <c r="J41" s="39"/>
      <c r="L41" s="371"/>
      <c r="M41" s="41">
        <v>7</v>
      </c>
      <c r="N41" s="47" t="s">
        <v>77</v>
      </c>
    </row>
    <row r="42" spans="1:24" ht="42" customHeight="1">
      <c r="J42" s="39"/>
      <c r="L42" s="371"/>
      <c r="M42" s="41">
        <v>3.5</v>
      </c>
      <c r="N42" s="47" t="s">
        <v>78</v>
      </c>
      <c r="X42" s="42"/>
    </row>
    <row r="43" spans="1:24" ht="42" customHeight="1">
      <c r="J43" s="39"/>
      <c r="L43" s="371"/>
      <c r="M43" s="41">
        <v>4.5</v>
      </c>
      <c r="N43" s="47" t="s">
        <v>79</v>
      </c>
      <c r="X43" s="42"/>
    </row>
    <row r="44" spans="1:24" ht="39.75" customHeight="1">
      <c r="J44" s="39"/>
      <c r="L44" s="371"/>
      <c r="M44" s="41">
        <v>5.5</v>
      </c>
      <c r="N44" s="47" t="s">
        <v>80</v>
      </c>
    </row>
    <row r="45" spans="1:24" ht="42" customHeight="1">
      <c r="J45" s="39"/>
      <c r="L45" s="371"/>
      <c r="M45" s="41">
        <v>13</v>
      </c>
      <c r="N45" s="47" t="s">
        <v>81</v>
      </c>
      <c r="X45" s="42"/>
    </row>
    <row r="46" spans="1:24" ht="42" customHeight="1">
      <c r="J46" s="39"/>
      <c r="L46" s="165"/>
      <c r="M46" s="41">
        <v>19</v>
      </c>
      <c r="N46" s="47" t="s">
        <v>82</v>
      </c>
      <c r="X46" s="42"/>
    </row>
    <row r="47" spans="1:24" ht="39.75" customHeight="1">
      <c r="J47" s="39"/>
      <c r="L47" s="165"/>
      <c r="M47" s="41">
        <v>26</v>
      </c>
      <c r="N47" s="47" t="s">
        <v>83</v>
      </c>
    </row>
    <row r="48" spans="1:24" ht="48" customHeight="1">
      <c r="J48" s="64"/>
      <c r="L48" s="165"/>
      <c r="M48" s="41">
        <v>6.5</v>
      </c>
      <c r="N48" s="47" t="s">
        <v>126</v>
      </c>
    </row>
    <row r="49" spans="1:24" ht="44.25" customHeight="1">
      <c r="L49" s="165"/>
      <c r="M49" s="41">
        <v>7</v>
      </c>
      <c r="N49" s="47" t="s">
        <v>84</v>
      </c>
    </row>
    <row r="50" spans="1:24" ht="18.75" customHeight="1">
      <c r="J50" s="296"/>
      <c r="K50" s="277"/>
      <c r="L50" s="165"/>
      <c r="M50" s="41">
        <v>7</v>
      </c>
      <c r="N50" s="47" t="s">
        <v>127</v>
      </c>
    </row>
    <row r="51" spans="1:24" ht="44.25" customHeight="1">
      <c r="J51" s="296"/>
      <c r="K51" s="277"/>
      <c r="L51" s="165"/>
      <c r="M51" s="41">
        <v>17</v>
      </c>
      <c r="N51" s="47" t="s">
        <v>85</v>
      </c>
    </row>
    <row r="52" spans="1:24" ht="21.75" customHeight="1">
      <c r="J52" s="161"/>
      <c r="L52" s="165"/>
      <c r="M52" s="41">
        <v>10</v>
      </c>
      <c r="N52" s="47" t="s">
        <v>128</v>
      </c>
      <c r="O52" s="18"/>
    </row>
    <row r="53" spans="1:24" ht="27.75" customHeight="1">
      <c r="J53" s="162"/>
      <c r="L53" s="165"/>
      <c r="M53" s="41">
        <v>6.5</v>
      </c>
      <c r="N53" s="47" t="s">
        <v>129</v>
      </c>
      <c r="O53" s="18"/>
    </row>
    <row r="54" spans="1:24" s="15" customFormat="1" ht="27.75" customHeight="1">
      <c r="A54" s="12"/>
      <c r="B54" s="12"/>
      <c r="C54" s="12"/>
      <c r="D54" s="12"/>
      <c r="E54" s="12"/>
      <c r="F54" s="12"/>
      <c r="G54" s="12"/>
      <c r="H54" s="12"/>
      <c r="I54" s="13"/>
      <c r="K54" s="12"/>
      <c r="L54" s="165"/>
      <c r="M54" s="41">
        <v>7</v>
      </c>
      <c r="N54" s="47" t="s">
        <v>86</v>
      </c>
      <c r="O54" s="18"/>
    </row>
    <row r="55" spans="1:24" ht="6.75" customHeight="1">
      <c r="J55" s="21"/>
      <c r="L55" s="165"/>
      <c r="M55" s="41">
        <v>5.5</v>
      </c>
      <c r="N55" s="47" t="s">
        <v>130</v>
      </c>
      <c r="O55" s="14"/>
    </row>
    <row r="56" spans="1:24" ht="27.75" customHeight="1">
      <c r="J56" s="22"/>
      <c r="L56" s="165"/>
      <c r="M56" s="41">
        <v>3</v>
      </c>
      <c r="N56" s="47" t="s">
        <v>87</v>
      </c>
      <c r="P56" s="15"/>
      <c r="Q56" s="15"/>
      <c r="R56" s="18"/>
      <c r="S56" s="18"/>
    </row>
    <row r="57" spans="1:24" ht="27.75" customHeight="1">
      <c r="L57" s="165"/>
      <c r="M57" s="41">
        <v>4.5</v>
      </c>
      <c r="N57" s="47" t="s">
        <v>131</v>
      </c>
      <c r="O57" s="15"/>
      <c r="P57" s="14"/>
      <c r="Q57" s="14"/>
      <c r="S57" s="883"/>
      <c r="T57" s="883"/>
      <c r="U57" s="24"/>
      <c r="V57" s="900"/>
      <c r="W57" s="900"/>
      <c r="X57" s="900"/>
    </row>
    <row r="58" spans="1:24" s="15" customFormat="1" ht="27" customHeight="1">
      <c r="A58" s="12"/>
      <c r="B58" s="12"/>
      <c r="C58" s="12"/>
      <c r="D58" s="12"/>
      <c r="E58" s="12"/>
      <c r="F58" s="12"/>
      <c r="G58" s="12"/>
      <c r="H58" s="12"/>
      <c r="I58" s="13"/>
      <c r="J58" s="34"/>
      <c r="K58" s="12"/>
      <c r="L58" s="165"/>
      <c r="M58" s="41">
        <v>23</v>
      </c>
      <c r="N58" s="47" t="s">
        <v>88</v>
      </c>
      <c r="P58" s="12"/>
      <c r="Q58" s="12"/>
    </row>
    <row r="59" spans="1:24" s="15" customFormat="1" ht="23.25" customHeight="1">
      <c r="A59" s="12"/>
      <c r="B59" s="12"/>
      <c r="C59" s="12"/>
      <c r="D59" s="12"/>
      <c r="E59" s="12"/>
      <c r="F59" s="12"/>
      <c r="G59" s="12"/>
      <c r="H59" s="12"/>
      <c r="I59" s="13"/>
      <c r="J59" s="35"/>
      <c r="K59" s="12"/>
      <c r="L59" s="165"/>
      <c r="M59" s="41">
        <v>2.5</v>
      </c>
      <c r="N59" s="47" t="s">
        <v>132</v>
      </c>
      <c r="O59" s="14"/>
      <c r="P59" s="12"/>
      <c r="Q59" s="12"/>
      <c r="R59" s="14"/>
      <c r="S59" s="14"/>
      <c r="U59" s="14"/>
      <c r="V59" s="14"/>
      <c r="X59" s="37"/>
    </row>
    <row r="60" spans="1:24" s="15" customFormat="1" ht="34.5" customHeight="1">
      <c r="A60" s="12"/>
      <c r="B60" s="12"/>
      <c r="C60" s="12"/>
      <c r="D60" s="12"/>
      <c r="E60" s="12"/>
      <c r="F60" s="12"/>
      <c r="G60" s="12"/>
      <c r="H60" s="12"/>
      <c r="I60" s="13"/>
      <c r="J60" s="35"/>
      <c r="K60" s="12"/>
      <c r="L60" s="371"/>
      <c r="M60" s="41">
        <v>4</v>
      </c>
      <c r="N60" s="47" t="s">
        <v>89</v>
      </c>
      <c r="O60" s="12"/>
      <c r="P60" s="12"/>
      <c r="Q60" s="12"/>
      <c r="R60" s="14"/>
      <c r="S60" s="14"/>
      <c r="U60" s="14"/>
      <c r="V60" s="14"/>
      <c r="X60" s="14"/>
    </row>
    <row r="61" spans="1:24" ht="42" customHeight="1">
      <c r="J61" s="39"/>
      <c r="L61" s="372"/>
      <c r="M61" s="41">
        <v>7</v>
      </c>
      <c r="N61" s="47" t="s">
        <v>90</v>
      </c>
      <c r="X61" s="42"/>
    </row>
    <row r="62" spans="1:24" ht="42" customHeight="1">
      <c r="J62" s="39"/>
      <c r="L62" s="370" t="s">
        <v>91</v>
      </c>
      <c r="M62" s="41">
        <v>4.5</v>
      </c>
      <c r="N62" s="47" t="s">
        <v>92</v>
      </c>
      <c r="X62" s="42"/>
    </row>
    <row r="63" spans="1:24" ht="39.75" customHeight="1">
      <c r="J63" s="39"/>
      <c r="L63" s="371"/>
      <c r="M63" s="41">
        <v>9</v>
      </c>
      <c r="N63" s="47" t="s">
        <v>133</v>
      </c>
    </row>
    <row r="64" spans="1:24" ht="42" customHeight="1">
      <c r="J64" s="39"/>
      <c r="L64" s="371"/>
      <c r="M64" s="41">
        <v>11</v>
      </c>
      <c r="N64" s="47" t="s">
        <v>134</v>
      </c>
      <c r="V64" s="51"/>
      <c r="X64" s="42"/>
    </row>
    <row r="65" spans="10:24" ht="42" customHeight="1">
      <c r="J65" s="39"/>
      <c r="L65" s="372"/>
      <c r="M65" s="41">
        <v>16</v>
      </c>
      <c r="N65" s="47" t="s">
        <v>93</v>
      </c>
      <c r="W65" s="52"/>
      <c r="X65" s="42"/>
    </row>
    <row r="66" spans="10:24" ht="39.75" customHeight="1">
      <c r="J66" s="39"/>
      <c r="L66" s="377" t="s">
        <v>94</v>
      </c>
      <c r="M66" s="41">
        <v>3</v>
      </c>
      <c r="N66" s="47" t="s">
        <v>94</v>
      </c>
    </row>
    <row r="67" spans="10:24" ht="42" customHeight="1">
      <c r="J67" s="39"/>
      <c r="L67" s="378" t="s">
        <v>103</v>
      </c>
      <c r="M67" s="379">
        <v>50</v>
      </c>
      <c r="N67" s="380" t="s">
        <v>103</v>
      </c>
      <c r="X67" s="42"/>
    </row>
    <row r="68" spans="10:24" ht="42" customHeight="1">
      <c r="J68" s="39"/>
      <c r="K68" s="277"/>
      <c r="L68" s="279"/>
      <c r="M68" s="280"/>
      <c r="N68" s="281"/>
      <c r="O68" s="277"/>
      <c r="P68" s="277"/>
      <c r="X68" s="42"/>
    </row>
    <row r="69" spans="10:24" ht="39.75" customHeight="1">
      <c r="J69" s="39"/>
      <c r="K69" s="277"/>
      <c r="L69" s="279"/>
      <c r="M69" s="282"/>
      <c r="N69" s="283"/>
      <c r="O69" s="277"/>
      <c r="P69" s="277"/>
    </row>
    <row r="70" spans="10:24" ht="42" customHeight="1">
      <c r="J70" s="39"/>
      <c r="K70" s="277"/>
      <c r="L70" s="279"/>
      <c r="M70" s="282"/>
      <c r="N70" s="283"/>
      <c r="O70" s="277"/>
      <c r="P70" s="277"/>
      <c r="X70" s="42"/>
    </row>
    <row r="71" spans="10:24" ht="42" customHeight="1">
      <c r="J71" s="39"/>
      <c r="K71" s="277"/>
      <c r="L71" s="284"/>
      <c r="M71" s="282"/>
      <c r="N71" s="283"/>
      <c r="O71" s="277"/>
      <c r="P71" s="277"/>
      <c r="X71" s="42"/>
    </row>
    <row r="72" spans="10:24" ht="39.75" customHeight="1">
      <c r="J72" s="39"/>
      <c r="K72" s="277"/>
      <c r="L72" s="284"/>
      <c r="M72" s="282"/>
      <c r="N72" s="283"/>
      <c r="O72" s="277"/>
      <c r="P72" s="277"/>
    </row>
    <row r="73" spans="10:24" ht="48" customHeight="1">
      <c r="J73" s="64"/>
      <c r="K73" s="277"/>
      <c r="L73" s="284"/>
      <c r="M73" s="282"/>
      <c r="N73" s="283"/>
      <c r="O73" s="277"/>
      <c r="P73" s="277"/>
    </row>
    <row r="74" spans="10:24" ht="44.25" customHeight="1">
      <c r="K74" s="277"/>
      <c r="L74" s="284"/>
      <c r="M74" s="282"/>
      <c r="N74" s="283"/>
      <c r="O74" s="277"/>
      <c r="P74" s="277"/>
    </row>
    <row r="75" spans="10:24" ht="18.75" customHeight="1">
      <c r="K75" s="277"/>
      <c r="L75" s="285"/>
      <c r="M75" s="286"/>
      <c r="N75" s="287"/>
      <c r="O75" s="277"/>
      <c r="P75" s="277"/>
    </row>
    <row r="76" spans="10:24" ht="44.25" customHeight="1">
      <c r="K76" s="277"/>
      <c r="L76" s="285"/>
      <c r="M76" s="286"/>
      <c r="N76" s="287"/>
      <c r="O76" s="277"/>
      <c r="P76" s="277"/>
    </row>
    <row r="77" spans="10:24" ht="18.75">
      <c r="K77" s="277"/>
      <c r="L77" s="285"/>
      <c r="M77" s="286"/>
      <c r="N77" s="287"/>
      <c r="O77" s="277"/>
      <c r="P77" s="277"/>
    </row>
    <row r="78" spans="10:24" ht="18.75">
      <c r="K78" s="277"/>
      <c r="L78" s="285"/>
      <c r="M78" s="286"/>
      <c r="N78" s="287"/>
      <c r="O78" s="277"/>
      <c r="P78" s="277"/>
    </row>
    <row r="79" spans="10:24" ht="18.75">
      <c r="K79" s="277"/>
      <c r="L79" s="288"/>
      <c r="M79" s="286"/>
      <c r="N79" s="287"/>
      <c r="O79" s="277"/>
      <c r="P79" s="277"/>
    </row>
    <row r="80" spans="10:24" ht="18.75">
      <c r="K80" s="277"/>
      <c r="L80" s="288"/>
      <c r="M80" s="286"/>
      <c r="N80" s="287"/>
      <c r="O80" s="277"/>
      <c r="P80" s="277"/>
    </row>
    <row r="81" spans="11:16" ht="18.75">
      <c r="K81" s="277"/>
      <c r="L81" s="288"/>
      <c r="M81" s="286"/>
      <c r="N81" s="287"/>
      <c r="O81" s="277"/>
      <c r="P81" s="277"/>
    </row>
    <row r="82" spans="11:16" ht="18.75">
      <c r="K82" s="277"/>
      <c r="L82" s="288"/>
      <c r="M82" s="286"/>
      <c r="N82" s="287"/>
      <c r="O82" s="277"/>
      <c r="P82" s="277"/>
    </row>
    <row r="83" spans="11:16" ht="18.75">
      <c r="K83" s="277"/>
      <c r="L83" s="288"/>
      <c r="M83" s="286"/>
      <c r="N83" s="287"/>
      <c r="O83" s="277"/>
      <c r="P83" s="277"/>
    </row>
    <row r="84" spans="11:16" ht="18.75">
      <c r="K84" s="277"/>
      <c r="L84" s="288"/>
      <c r="M84" s="286"/>
      <c r="N84" s="287"/>
      <c r="O84" s="277"/>
      <c r="P84" s="277"/>
    </row>
    <row r="85" spans="11:16" ht="18.75">
      <c r="K85" s="277"/>
      <c r="L85" s="288"/>
      <c r="M85" s="286"/>
      <c r="N85" s="287"/>
      <c r="O85" s="277"/>
      <c r="P85" s="277"/>
    </row>
    <row r="86" spans="11:16" ht="18.75">
      <c r="K86" s="277"/>
      <c r="L86" s="288"/>
      <c r="M86" s="286"/>
      <c r="N86" s="287"/>
      <c r="O86" s="277"/>
      <c r="P86" s="277"/>
    </row>
    <row r="87" spans="11:16" ht="18.75">
      <c r="K87" s="277"/>
      <c r="L87" s="288"/>
      <c r="M87" s="286"/>
      <c r="N87" s="287"/>
      <c r="O87" s="277"/>
      <c r="P87" s="277"/>
    </row>
    <row r="88" spans="11:16" ht="18.75">
      <c r="K88" s="277"/>
      <c r="L88" s="288"/>
      <c r="M88" s="286"/>
      <c r="N88" s="287"/>
      <c r="O88" s="277"/>
      <c r="P88" s="277"/>
    </row>
    <row r="89" spans="11:16" ht="18.75">
      <c r="K89" s="277"/>
      <c r="L89" s="288"/>
      <c r="M89" s="286"/>
      <c r="N89" s="287"/>
      <c r="O89" s="277"/>
      <c r="P89" s="277"/>
    </row>
    <row r="90" spans="11:16" ht="18.75">
      <c r="K90" s="277"/>
      <c r="L90" s="288"/>
      <c r="M90" s="286"/>
      <c r="N90" s="287"/>
      <c r="O90" s="277"/>
      <c r="P90" s="277"/>
    </row>
    <row r="91" spans="11:16" ht="18.75">
      <c r="K91" s="277"/>
      <c r="L91" s="288"/>
      <c r="M91" s="286"/>
      <c r="N91" s="287"/>
      <c r="O91" s="277"/>
      <c r="P91" s="277"/>
    </row>
    <row r="92" spans="11:16" ht="18.75">
      <c r="K92" s="277"/>
      <c r="L92" s="288"/>
      <c r="M92" s="286"/>
      <c r="N92" s="287"/>
      <c r="O92" s="277"/>
      <c r="P92" s="277"/>
    </row>
    <row r="93" spans="11:16" ht="18.75">
      <c r="K93" s="277"/>
      <c r="L93" s="288"/>
      <c r="M93" s="286"/>
      <c r="N93" s="287"/>
      <c r="O93" s="277"/>
      <c r="P93" s="277"/>
    </row>
    <row r="94" spans="11:16" ht="18.75">
      <c r="K94" s="277"/>
      <c r="L94" s="288"/>
      <c r="M94" s="286"/>
      <c r="N94" s="287"/>
      <c r="O94" s="277"/>
      <c r="P94" s="277"/>
    </row>
    <row r="95" spans="11:16" ht="18.75">
      <c r="K95" s="277"/>
      <c r="L95" s="288"/>
      <c r="M95" s="286"/>
      <c r="N95" s="287"/>
      <c r="O95" s="277"/>
      <c r="P95" s="277"/>
    </row>
    <row r="96" spans="11:16" ht="18.75">
      <c r="K96" s="277"/>
      <c r="L96" s="288"/>
      <c r="M96" s="286"/>
      <c r="N96" s="287"/>
      <c r="O96" s="277"/>
      <c r="P96" s="277"/>
    </row>
    <row r="97" spans="11:16" ht="18.75">
      <c r="K97" s="277"/>
      <c r="L97" s="288"/>
      <c r="M97" s="286"/>
      <c r="N97" s="287"/>
      <c r="O97" s="277"/>
      <c r="P97" s="277"/>
    </row>
    <row r="98" spans="11:16" ht="18.75">
      <c r="K98" s="277"/>
      <c r="L98" s="288"/>
      <c r="M98" s="286"/>
      <c r="N98" s="287"/>
      <c r="O98" s="277"/>
      <c r="P98" s="277"/>
    </row>
    <row r="99" spans="11:16" ht="18.75">
      <c r="K99" s="277"/>
      <c r="L99" s="288"/>
      <c r="M99" s="286"/>
      <c r="N99" s="287"/>
      <c r="O99" s="277"/>
      <c r="P99" s="277"/>
    </row>
    <row r="100" spans="11:16" ht="18.75">
      <c r="K100" s="277"/>
      <c r="L100" s="288"/>
      <c r="M100" s="286"/>
      <c r="N100" s="287"/>
      <c r="O100" s="277"/>
      <c r="P100" s="277"/>
    </row>
    <row r="101" spans="11:16" ht="18.75">
      <c r="K101" s="277"/>
      <c r="L101" s="288"/>
      <c r="M101" s="286"/>
      <c r="N101" s="287"/>
      <c r="O101" s="277"/>
      <c r="P101" s="277"/>
    </row>
    <row r="102" spans="11:16" ht="18.75">
      <c r="K102" s="277"/>
      <c r="L102" s="288"/>
      <c r="M102" s="286"/>
      <c r="N102" s="287"/>
      <c r="O102" s="277"/>
      <c r="P102" s="277"/>
    </row>
    <row r="103" spans="11:16" ht="18.75">
      <c r="K103" s="277"/>
      <c r="L103" s="288"/>
      <c r="M103" s="286"/>
      <c r="N103" s="287"/>
      <c r="O103" s="277"/>
      <c r="P103" s="277"/>
    </row>
    <row r="104" spans="11:16" ht="18.75">
      <c r="K104" s="277"/>
      <c r="L104" s="288"/>
      <c r="M104" s="286"/>
      <c r="N104" s="287"/>
      <c r="O104" s="277"/>
      <c r="P104" s="277"/>
    </row>
    <row r="105" spans="11:16" ht="18.75">
      <c r="K105" s="277"/>
      <c r="L105" s="288"/>
      <c r="M105" s="286"/>
      <c r="N105" s="287"/>
      <c r="O105" s="277"/>
      <c r="P105" s="277"/>
    </row>
    <row r="106" spans="11:16" ht="18.75">
      <c r="K106" s="277"/>
      <c r="L106" s="288"/>
      <c r="M106" s="286"/>
      <c r="N106" s="287"/>
      <c r="O106" s="277"/>
      <c r="P106" s="277"/>
    </row>
    <row r="107" spans="11:16" ht="18.75">
      <c r="K107" s="277"/>
      <c r="L107" s="288"/>
      <c r="M107" s="286"/>
      <c r="N107" s="287"/>
      <c r="O107" s="277"/>
      <c r="P107" s="277"/>
    </row>
    <row r="108" spans="11:16" ht="18.75">
      <c r="K108" s="277"/>
      <c r="L108" s="288"/>
      <c r="M108" s="286"/>
      <c r="N108" s="287"/>
      <c r="O108" s="277"/>
      <c r="P108" s="277"/>
    </row>
    <row r="109" spans="11:16" ht="18.75">
      <c r="K109" s="277"/>
      <c r="L109" s="288"/>
      <c r="M109" s="286"/>
      <c r="N109" s="287"/>
      <c r="O109" s="277"/>
      <c r="P109" s="277"/>
    </row>
    <row r="110" spans="11:16" ht="18.75">
      <c r="K110" s="277"/>
      <c r="L110" s="288"/>
      <c r="M110" s="286"/>
      <c r="N110" s="287"/>
      <c r="O110" s="277"/>
      <c r="P110" s="277"/>
    </row>
    <row r="111" spans="11:16" ht="18.75">
      <c r="K111" s="277"/>
      <c r="L111" s="288"/>
      <c r="M111" s="286"/>
      <c r="N111" s="287"/>
      <c r="O111" s="277"/>
      <c r="P111" s="277"/>
    </row>
    <row r="112" spans="11:16" ht="18.75">
      <c r="K112" s="277"/>
      <c r="L112" s="288"/>
      <c r="M112" s="286"/>
      <c r="N112" s="287"/>
      <c r="O112" s="277"/>
      <c r="P112" s="277"/>
    </row>
    <row r="113" spans="11:16" ht="18.75">
      <c r="K113" s="277"/>
      <c r="L113" s="288"/>
      <c r="M113" s="286"/>
      <c r="N113" s="287"/>
      <c r="O113" s="277"/>
      <c r="P113" s="277"/>
    </row>
    <row r="114" spans="11:16" ht="18.75">
      <c r="K114" s="277"/>
      <c r="L114" s="288"/>
      <c r="M114" s="286"/>
      <c r="N114" s="287"/>
      <c r="O114" s="277"/>
      <c r="P114" s="277"/>
    </row>
    <row r="115" spans="11:16" ht="18.75">
      <c r="K115" s="277"/>
      <c r="L115" s="288"/>
      <c r="M115" s="286"/>
      <c r="N115" s="287"/>
      <c r="O115" s="277"/>
      <c r="P115" s="277"/>
    </row>
    <row r="116" spans="11:16" ht="18.75">
      <c r="K116" s="277"/>
      <c r="L116" s="289"/>
      <c r="M116" s="286"/>
      <c r="N116" s="287"/>
      <c r="O116" s="277"/>
      <c r="P116" s="277"/>
    </row>
    <row r="117" spans="11:16" ht="18.75">
      <c r="K117" s="277"/>
      <c r="L117" s="290"/>
      <c r="M117" s="286"/>
      <c r="N117" s="291"/>
      <c r="O117" s="277"/>
      <c r="P117" s="277"/>
    </row>
    <row r="118" spans="11:16">
      <c r="K118" s="277"/>
      <c r="L118" s="278"/>
      <c r="M118" s="235"/>
      <c r="N118" s="235"/>
      <c r="O118" s="277"/>
      <c r="P118" s="277"/>
    </row>
  </sheetData>
  <sheetProtection password="ECA8" sheet="1" objects="1" scenarios="1" selectLockedCells="1"/>
  <mergeCells count="31">
    <mergeCell ref="K2:M2"/>
    <mergeCell ref="K3:M3"/>
    <mergeCell ref="A18:A20"/>
    <mergeCell ref="D6:I6"/>
    <mergeCell ref="D7:I7"/>
    <mergeCell ref="A10:A11"/>
    <mergeCell ref="B16:C16"/>
    <mergeCell ref="A15:A17"/>
    <mergeCell ref="B12:C12"/>
    <mergeCell ref="B13:C13"/>
    <mergeCell ref="B19:C19"/>
    <mergeCell ref="A12:A14"/>
    <mergeCell ref="V7:X7"/>
    <mergeCell ref="S7:T7"/>
    <mergeCell ref="B15:C15"/>
    <mergeCell ref="B14:H14"/>
    <mergeCell ref="I10:I11"/>
    <mergeCell ref="B10:H10"/>
    <mergeCell ref="A24:H24"/>
    <mergeCell ref="B22:C22"/>
    <mergeCell ref="A21:A23"/>
    <mergeCell ref="B20:H20"/>
    <mergeCell ref="B17:H17"/>
    <mergeCell ref="B18:C18"/>
    <mergeCell ref="B23:H23"/>
    <mergeCell ref="B21:C21"/>
    <mergeCell ref="S57:T57"/>
    <mergeCell ref="V57:X57"/>
    <mergeCell ref="S32:T32"/>
    <mergeCell ref="V32:X32"/>
    <mergeCell ref="L29:L36"/>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1E1FF"/>
  </sheetPr>
  <dimension ref="A1:R25"/>
  <sheetViews>
    <sheetView showGridLines="0" view="pageBreakPreview" zoomScale="70" zoomScaleNormal="70" zoomScaleSheetLayoutView="70" workbookViewId="0">
      <selection activeCell="A11" sqref="A11"/>
    </sheetView>
  </sheetViews>
  <sheetFormatPr defaultRowHeight="14.2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1" width="12.125" style="12" bestFit="1" customWidth="1"/>
    <col min="12" max="12" width="9" style="12" hidden="1" customWidth="1"/>
    <col min="13" max="13" width="12" style="12" hidden="1" customWidth="1"/>
    <col min="14" max="14" width="13.25" style="12" hidden="1" customWidth="1"/>
    <col min="15" max="16" width="9" style="12" hidden="1" customWidth="1"/>
    <col min="17" max="16384" width="9" style="12"/>
  </cols>
  <sheetData>
    <row r="1" spans="1:18" ht="72" customHeight="1">
      <c r="A1" s="158"/>
    </row>
    <row r="2" spans="1:18" ht="18.75" customHeight="1">
      <c r="A2" s="85"/>
      <c r="B2" s="85"/>
      <c r="C2" s="85"/>
      <c r="D2" s="85"/>
      <c r="E2" s="85"/>
      <c r="F2" s="86" t="str">
        <f>'10号'!P3</f>
        <v>〈平成２８年度第５回〉</v>
      </c>
      <c r="I2" s="919"/>
      <c r="J2" s="919"/>
      <c r="O2" s="615"/>
      <c r="P2" s="615"/>
      <c r="Q2" s="615"/>
      <c r="R2" s="615"/>
    </row>
    <row r="3" spans="1:18" ht="28.5" customHeight="1">
      <c r="A3" s="87" t="str">
        <f>IF(COUNTIF('10号'!$A$4,"*被*"),"様式被第１１号－６","様式研第１１号－６")</f>
        <v>様式研第１１号－６</v>
      </c>
      <c r="B3" s="85"/>
      <c r="C3" s="85"/>
      <c r="D3" s="85"/>
      <c r="E3" s="85"/>
      <c r="F3" s="88"/>
      <c r="I3" s="920"/>
      <c r="J3" s="920"/>
      <c r="K3" s="920"/>
      <c r="O3" s="4"/>
    </row>
    <row r="4" spans="1:18" s="15" customFormat="1" ht="27.75" customHeight="1">
      <c r="A4" s="89" t="str">
        <f>"（５）指導者研修費 （ 第"&amp;'10号'!$J$4&amp;" ）"</f>
        <v>（５）指導者研修費 （ 第 ）</v>
      </c>
      <c r="B4" s="90"/>
      <c r="C4" s="90"/>
      <c r="D4" s="91"/>
      <c r="E4" s="91"/>
      <c r="F4" s="92"/>
      <c r="G4" s="12"/>
      <c r="H4" s="12"/>
      <c r="I4" s="12"/>
      <c r="J4" s="12"/>
      <c r="K4" s="20"/>
      <c r="L4" s="20"/>
      <c r="M4" s="12"/>
    </row>
    <row r="5" spans="1:18" ht="7.5" customHeight="1">
      <c r="A5" s="93"/>
      <c r="B5" s="93"/>
      <c r="C5" s="93"/>
      <c r="D5" s="85"/>
      <c r="E5" s="85"/>
      <c r="F5" s="94"/>
    </row>
    <row r="6" spans="1:18" ht="27.75" customHeight="1">
      <c r="A6" s="95" t="s">
        <v>17</v>
      </c>
      <c r="B6" s="96"/>
      <c r="C6" s="892" t="str">
        <f>IF('10号'!$G$10="","",'10号'!$G$10)</f>
        <v/>
      </c>
      <c r="D6" s="892"/>
      <c r="E6" s="892"/>
      <c r="F6" s="892"/>
      <c r="H6" s="18"/>
      <c r="I6" s="18"/>
      <c r="J6" s="18"/>
      <c r="O6" s="4"/>
    </row>
    <row r="7" spans="1:18" ht="27.75" customHeight="1">
      <c r="A7" s="95" t="s">
        <v>19</v>
      </c>
      <c r="B7" s="96"/>
      <c r="C7" s="892" t="str">
        <f>IF('10号'!$E$18="","",'10号'!$E$18)</f>
        <v/>
      </c>
      <c r="D7" s="892"/>
      <c r="E7" s="892"/>
      <c r="F7" s="892"/>
      <c r="H7" s="18"/>
      <c r="I7" s="18"/>
      <c r="J7" s="18"/>
      <c r="O7" s="4"/>
    </row>
    <row r="8" spans="1:18" ht="27.75" customHeight="1">
      <c r="A8" s="95"/>
      <c r="B8" s="85"/>
      <c r="C8" s="85"/>
      <c r="D8" s="85"/>
      <c r="E8" s="85"/>
      <c r="F8" s="92"/>
      <c r="G8" s="15"/>
      <c r="H8" s="15"/>
      <c r="I8" s="15"/>
      <c r="J8" s="15"/>
      <c r="K8" s="15"/>
      <c r="L8" s="884" t="str">
        <f>'10号'!$E$6</f>
        <v/>
      </c>
      <c r="M8" s="884"/>
      <c r="N8" s="24" t="s">
        <v>18</v>
      </c>
      <c r="O8" s="900" t="str">
        <f>'10号'!G6</f>
        <v/>
      </c>
      <c r="P8" s="900"/>
    </row>
    <row r="9" spans="1:18" ht="14.25" customHeight="1" thickBot="1">
      <c r="A9" s="98"/>
      <c r="B9" s="98"/>
      <c r="C9" s="98"/>
      <c r="D9" s="98"/>
      <c r="E9" s="98"/>
      <c r="F9" s="98"/>
      <c r="G9" s="15"/>
      <c r="H9" s="15"/>
      <c r="I9" s="15"/>
      <c r="J9" s="15"/>
      <c r="K9" s="15"/>
      <c r="L9" s="15"/>
      <c r="M9" s="15"/>
      <c r="N9" s="15"/>
      <c r="O9" s="15"/>
      <c r="P9" s="15"/>
    </row>
    <row r="10" spans="1:18" ht="24" customHeight="1">
      <c r="A10" s="151" t="s">
        <v>0</v>
      </c>
      <c r="B10" s="923" t="s">
        <v>8</v>
      </c>
      <c r="C10" s="924"/>
      <c r="D10" s="925"/>
      <c r="E10" s="25" t="s">
        <v>11</v>
      </c>
      <c r="F10" s="16" t="s">
        <v>7</v>
      </c>
      <c r="G10" s="14"/>
      <c r="H10" s="14"/>
      <c r="I10" s="14"/>
      <c r="J10" s="14"/>
      <c r="K10" s="14"/>
      <c r="L10" s="15"/>
      <c r="M10" s="15"/>
      <c r="N10" s="15"/>
      <c r="O10" s="15"/>
      <c r="P10" s="15"/>
    </row>
    <row r="11" spans="1:18" ht="71.25" customHeight="1">
      <c r="A11" s="301"/>
      <c r="B11" s="896"/>
      <c r="C11" s="897"/>
      <c r="D11" s="898"/>
      <c r="E11" s="306"/>
      <c r="F11" s="303"/>
      <c r="L11" s="78" t="s">
        <v>144</v>
      </c>
      <c r="M11" s="77" t="str">
        <f>'10号'!$T$25</f>
        <v/>
      </c>
      <c r="N11" s="77" t="str">
        <f>'10号'!$U$25</f>
        <v/>
      </c>
      <c r="O11" s="78">
        <f>SUMPRODUCT(($A$11:$A$18&gt;=$M11)*($A$11:$A$18&lt;=$N11)*$F$11:$F$18)</f>
        <v>0</v>
      </c>
      <c r="P11" s="78"/>
    </row>
    <row r="12" spans="1:18" ht="71.25" customHeight="1">
      <c r="A12" s="301"/>
      <c r="B12" s="887"/>
      <c r="C12" s="888"/>
      <c r="D12" s="889"/>
      <c r="E12" s="306"/>
      <c r="F12" s="303"/>
      <c r="L12" s="78" t="s">
        <v>145</v>
      </c>
      <c r="M12" s="77" t="str">
        <f>'10号'!$T$26</f>
        <v/>
      </c>
      <c r="N12" s="77" t="str">
        <f>'10号'!$U$26</f>
        <v/>
      </c>
      <c r="O12" s="78">
        <f>SUMPRODUCT(($A$11:$A$18&gt;=$M12)*($A$11:$A$18&lt;=$N12)*$F$11:$F$18)</f>
        <v>0</v>
      </c>
      <c r="P12" s="78"/>
    </row>
    <row r="13" spans="1:18" ht="71.25" customHeight="1">
      <c r="A13" s="301"/>
      <c r="B13" s="887"/>
      <c r="C13" s="888"/>
      <c r="D13" s="889"/>
      <c r="E13" s="306"/>
      <c r="F13" s="303"/>
      <c r="L13" s="78" t="s">
        <v>146</v>
      </c>
      <c r="M13" s="77" t="str">
        <f>'10号'!$T$27</f>
        <v/>
      </c>
      <c r="N13" s="77" t="str">
        <f>'10号'!$U$27</f>
        <v/>
      </c>
      <c r="O13" s="78">
        <f>SUMPRODUCT(($A$11:$A$18&gt;=$M13)*($A$11:$A$18&lt;=$N13)*$F$11:$F$18)</f>
        <v>0</v>
      </c>
      <c r="P13" s="78"/>
    </row>
    <row r="14" spans="1:18" ht="71.25" customHeight="1">
      <c r="A14" s="301"/>
      <c r="B14" s="887"/>
      <c r="C14" s="888"/>
      <c r="D14" s="889"/>
      <c r="E14" s="306"/>
      <c r="F14" s="303"/>
      <c r="L14" s="78" t="s">
        <v>147</v>
      </c>
      <c r="M14" s="77" t="str">
        <f>'10号'!$T28</f>
        <v/>
      </c>
      <c r="N14" s="77" t="str">
        <f>'10号'!$U28</f>
        <v/>
      </c>
      <c r="O14" s="78">
        <f>SUMPRODUCT(($A$11:$A$18&gt;=$M14)*($A$11:$A$18&lt;=$N14)*$F$11:$F$18)</f>
        <v>0</v>
      </c>
      <c r="P14" s="78">
        <f>SUM(O11:O14)</f>
        <v>0</v>
      </c>
    </row>
    <row r="15" spans="1:18" ht="71.25" customHeight="1">
      <c r="A15" s="301"/>
      <c r="B15" s="887"/>
      <c r="C15" s="888"/>
      <c r="D15" s="889"/>
      <c r="E15" s="306"/>
      <c r="F15" s="303"/>
      <c r="L15" s="78" t="s">
        <v>162</v>
      </c>
      <c r="M15" s="77" t="str">
        <f>'10号'!$T29</f>
        <v/>
      </c>
      <c r="N15" s="77" t="str">
        <f>'10号'!$U29</f>
        <v/>
      </c>
      <c r="O15" s="78">
        <f t="shared" ref="O15:O22" si="0">SUMPRODUCT(($A$11:$A$18&gt;=$M15)*($A$11:$A$18&lt;=$N15)*$F$11:$F$18)</f>
        <v>0</v>
      </c>
      <c r="P15" s="15"/>
    </row>
    <row r="16" spans="1:18" ht="71.25" customHeight="1">
      <c r="A16" s="301"/>
      <c r="B16" s="887"/>
      <c r="C16" s="888"/>
      <c r="D16" s="889"/>
      <c r="E16" s="306"/>
      <c r="F16" s="303"/>
      <c r="I16" s="14"/>
      <c r="J16" s="14"/>
      <c r="K16" s="14"/>
      <c r="L16" s="78" t="s">
        <v>163</v>
      </c>
      <c r="M16" s="77" t="str">
        <f>'10号'!$T30</f>
        <v/>
      </c>
      <c r="N16" s="77" t="str">
        <f>'10号'!$U30</f>
        <v/>
      </c>
      <c r="O16" s="78">
        <f t="shared" si="0"/>
        <v>0</v>
      </c>
    </row>
    <row r="17" spans="1:15" ht="71.25" customHeight="1">
      <c r="A17" s="301"/>
      <c r="B17" s="887"/>
      <c r="C17" s="888"/>
      <c r="D17" s="889"/>
      <c r="E17" s="306"/>
      <c r="F17" s="303"/>
      <c r="L17" s="78" t="s">
        <v>164</v>
      </c>
      <c r="M17" s="77" t="str">
        <f>'10号'!$T31</f>
        <v/>
      </c>
      <c r="N17" s="77" t="str">
        <f>'10号'!$U31</f>
        <v/>
      </c>
      <c r="O17" s="78">
        <f t="shared" si="0"/>
        <v>0</v>
      </c>
    </row>
    <row r="18" spans="1:15" ht="71.25" customHeight="1">
      <c r="A18" s="301"/>
      <c r="B18" s="887"/>
      <c r="C18" s="888"/>
      <c r="D18" s="889"/>
      <c r="E18" s="306"/>
      <c r="F18" s="303"/>
      <c r="L18" s="78" t="s">
        <v>165</v>
      </c>
      <c r="M18" s="77" t="str">
        <f>'10号'!$T32</f>
        <v/>
      </c>
      <c r="N18" s="77" t="str">
        <f>'10号'!$U32</f>
        <v/>
      </c>
      <c r="O18" s="78">
        <f t="shared" si="0"/>
        <v>0</v>
      </c>
    </row>
    <row r="19" spans="1:15" s="15" customFormat="1" ht="48" customHeight="1" thickBot="1">
      <c r="A19" s="893" t="s">
        <v>3</v>
      </c>
      <c r="B19" s="894"/>
      <c r="C19" s="894"/>
      <c r="D19" s="894"/>
      <c r="E19" s="895"/>
      <c r="F19" s="65">
        <f>SUMPRODUCT(($A$11:$A$18&gt;=$L$8)*($A$11:$A$18&lt;=$O$8)*F11:F18)</f>
        <v>0</v>
      </c>
      <c r="I19" s="12"/>
      <c r="J19" s="12"/>
      <c r="K19" s="12"/>
      <c r="L19" s="78" t="s">
        <v>166</v>
      </c>
      <c r="M19" s="77" t="str">
        <f>'10号'!$T33</f>
        <v/>
      </c>
      <c r="N19" s="77" t="str">
        <f>'10号'!$U33</f>
        <v/>
      </c>
      <c r="O19" s="78">
        <f t="shared" si="0"/>
        <v>0</v>
      </c>
    </row>
    <row r="20" spans="1:15">
      <c r="A20" s="23"/>
      <c r="L20" s="78" t="s">
        <v>167</v>
      </c>
      <c r="M20" s="77" t="str">
        <f>'10号'!$T34</f>
        <v/>
      </c>
      <c r="N20" s="77" t="str">
        <f>'10号'!$U34</f>
        <v/>
      </c>
      <c r="O20" s="78">
        <f t="shared" si="0"/>
        <v>0</v>
      </c>
    </row>
    <row r="21" spans="1:15">
      <c r="A21" s="23"/>
      <c r="L21" s="78" t="s">
        <v>168</v>
      </c>
      <c r="M21" s="77" t="str">
        <f>'10号'!$T35</f>
        <v/>
      </c>
      <c r="N21" s="77" t="str">
        <f>'10号'!$U35</f>
        <v/>
      </c>
      <c r="O21" s="78">
        <f t="shared" si="0"/>
        <v>0</v>
      </c>
    </row>
    <row r="22" spans="1:15">
      <c r="L22" s="78" t="s">
        <v>169</v>
      </c>
      <c r="M22" s="77" t="str">
        <f>'10号'!$T36</f>
        <v/>
      </c>
      <c r="N22" s="77" t="str">
        <f>'10号'!$U36</f>
        <v/>
      </c>
      <c r="O22" s="78">
        <f t="shared" si="0"/>
        <v>0</v>
      </c>
    </row>
    <row r="23" spans="1:15">
      <c r="L23" s="78"/>
      <c r="M23" s="77"/>
      <c r="N23" s="77"/>
      <c r="O23" s="78"/>
    </row>
    <row r="24" spans="1:15">
      <c r="L24" s="78"/>
      <c r="M24" s="77"/>
      <c r="N24" s="77"/>
      <c r="O24" s="78"/>
    </row>
    <row r="25" spans="1:15">
      <c r="I25" s="15"/>
      <c r="J25" s="15"/>
      <c r="K25" s="15"/>
      <c r="L25" s="15"/>
      <c r="M25" s="15"/>
      <c r="N25" s="15"/>
      <c r="O25" s="15"/>
    </row>
  </sheetData>
  <sheetProtection password="ECA8" sheet="1" objects="1" scenarios="1" selectLockedCells="1"/>
  <mergeCells count="17">
    <mergeCell ref="A19:E19"/>
    <mergeCell ref="B14:D14"/>
    <mergeCell ref="B15:D15"/>
    <mergeCell ref="B18:D18"/>
    <mergeCell ref="B10:D10"/>
    <mergeCell ref="B11:D11"/>
    <mergeCell ref="B13:D13"/>
    <mergeCell ref="B16:D16"/>
    <mergeCell ref="B17:D17"/>
    <mergeCell ref="B12:D12"/>
    <mergeCell ref="O8:P8"/>
    <mergeCell ref="L8:M8"/>
    <mergeCell ref="O2:R2"/>
    <mergeCell ref="C6:F6"/>
    <mergeCell ref="C7:F7"/>
    <mergeCell ref="I2:J2"/>
    <mergeCell ref="I3:K3"/>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E1E1FF"/>
  </sheetPr>
  <dimension ref="A1:R28"/>
  <sheetViews>
    <sheetView showGridLines="0" view="pageBreakPreview" zoomScale="70" zoomScaleNormal="70" zoomScaleSheetLayoutView="70" workbookViewId="0">
      <selection activeCell="A11" sqref="A11"/>
    </sheetView>
  </sheetViews>
  <sheetFormatPr defaultRowHeight="14.2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0" width="10.75" style="12" bestFit="1" customWidth="1"/>
    <col min="11" max="11" width="11.75" style="12" bestFit="1" customWidth="1"/>
    <col min="12" max="12" width="9" style="12" hidden="1" customWidth="1"/>
    <col min="13" max="13" width="12" style="12" hidden="1" customWidth="1"/>
    <col min="14" max="14" width="13.25" style="12" hidden="1" customWidth="1"/>
    <col min="15" max="16" width="9" style="12" hidden="1" customWidth="1"/>
    <col min="17" max="16384" width="9" style="12"/>
  </cols>
  <sheetData>
    <row r="1" spans="1:18" ht="72" customHeight="1">
      <c r="A1" s="158"/>
    </row>
    <row r="2" spans="1:18" ht="18.75" customHeight="1">
      <c r="A2" s="85"/>
      <c r="B2" s="85"/>
      <c r="C2" s="85"/>
      <c r="D2" s="85"/>
      <c r="E2" s="85"/>
      <c r="F2" s="86" t="str">
        <f>'10号'!P3</f>
        <v>〈平成２８年度第５回〉</v>
      </c>
      <c r="I2" s="919"/>
      <c r="J2" s="919"/>
      <c r="O2" s="615"/>
      <c r="P2" s="615"/>
      <c r="Q2" s="615"/>
      <c r="R2" s="615"/>
    </row>
    <row r="3" spans="1:18" ht="28.5" customHeight="1">
      <c r="A3" s="87" t="str">
        <f>IF(COUNTIF('10号'!$A$4,"*被*"),"様式被第１１号－７","様式研第１１号－７")</f>
        <v>様式研第１１号－７</v>
      </c>
      <c r="B3" s="85"/>
      <c r="C3" s="85"/>
      <c r="D3" s="85"/>
      <c r="E3" s="85"/>
      <c r="F3" s="88"/>
      <c r="I3" s="920"/>
      <c r="J3" s="920"/>
      <c r="K3" s="920"/>
      <c r="O3" s="4"/>
    </row>
    <row r="4" spans="1:18" s="15" customFormat="1" ht="27.75" customHeight="1">
      <c r="A4" s="89" t="str">
        <f>"（６）語学研修費 （ 第"&amp;'10号'!$J$4&amp;" ）"</f>
        <v>（６）語学研修費 （ 第 ）</v>
      </c>
      <c r="B4" s="90"/>
      <c r="C4" s="90"/>
      <c r="D4" s="91"/>
      <c r="E4" s="91"/>
      <c r="F4" s="92"/>
      <c r="G4" s="12"/>
      <c r="H4" s="12"/>
      <c r="I4" s="12"/>
      <c r="J4" s="12"/>
      <c r="K4" s="20"/>
      <c r="L4" s="20"/>
      <c r="M4" s="12"/>
    </row>
    <row r="5" spans="1:18" ht="7.5" customHeight="1">
      <c r="A5" s="93"/>
      <c r="B5" s="93"/>
      <c r="C5" s="93"/>
      <c r="D5" s="85"/>
      <c r="E5" s="85"/>
      <c r="F5" s="94"/>
    </row>
    <row r="6" spans="1:18" ht="27.75" customHeight="1">
      <c r="A6" s="95" t="s">
        <v>17</v>
      </c>
      <c r="B6" s="96"/>
      <c r="C6" s="892" t="str">
        <f>IF('10号'!$G$10="","",'10号'!$G$10)</f>
        <v/>
      </c>
      <c r="D6" s="892"/>
      <c r="E6" s="892"/>
      <c r="F6" s="892"/>
      <c r="H6" s="18"/>
      <c r="I6" s="18"/>
      <c r="J6" s="18"/>
      <c r="O6" s="4"/>
    </row>
    <row r="7" spans="1:18" ht="27.75" customHeight="1">
      <c r="A7" s="95" t="s">
        <v>19</v>
      </c>
      <c r="B7" s="96"/>
      <c r="C7" s="892" t="str">
        <f>IF('10号'!$E$18="","",'10号'!$E$18)</f>
        <v/>
      </c>
      <c r="D7" s="892"/>
      <c r="E7" s="892"/>
      <c r="F7" s="892"/>
      <c r="G7" s="18"/>
      <c r="H7" s="18"/>
      <c r="J7" s="18"/>
      <c r="O7" s="4"/>
    </row>
    <row r="8" spans="1:18" ht="27.75" customHeight="1">
      <c r="A8" s="95"/>
      <c r="B8" s="85"/>
      <c r="C8" s="85"/>
      <c r="D8" s="85"/>
      <c r="E8" s="85"/>
      <c r="F8" s="92"/>
      <c r="G8" s="15"/>
      <c r="H8" s="15"/>
      <c r="J8" s="15"/>
      <c r="K8" s="15"/>
      <c r="L8" s="884" t="str">
        <f>'10号'!$E$6</f>
        <v/>
      </c>
      <c r="M8" s="884"/>
      <c r="N8" s="24" t="s">
        <v>18</v>
      </c>
      <c r="O8" s="900" t="str">
        <f>'10号'!G6</f>
        <v/>
      </c>
      <c r="P8" s="900"/>
    </row>
    <row r="9" spans="1:18" ht="14.25" customHeight="1" thickBot="1">
      <c r="A9" s="98"/>
      <c r="B9" s="98"/>
      <c r="C9" s="98"/>
      <c r="D9" s="98"/>
      <c r="E9" s="98"/>
      <c r="F9" s="98"/>
      <c r="G9" s="15"/>
      <c r="H9" s="15"/>
      <c r="I9" s="15"/>
      <c r="J9" s="15"/>
      <c r="K9" s="15"/>
      <c r="L9" s="15"/>
      <c r="M9" s="15"/>
      <c r="N9" s="15"/>
      <c r="O9" s="15"/>
      <c r="P9" s="15"/>
    </row>
    <row r="10" spans="1:18" ht="24" customHeight="1">
      <c r="A10" s="151" t="s">
        <v>0</v>
      </c>
      <c r="B10" s="923" t="s">
        <v>8</v>
      </c>
      <c r="C10" s="924"/>
      <c r="D10" s="925"/>
      <c r="E10" s="25" t="s">
        <v>11</v>
      </c>
      <c r="F10" s="16" t="s">
        <v>7</v>
      </c>
      <c r="G10" s="14"/>
      <c r="H10" s="14"/>
      <c r="I10" s="14"/>
      <c r="J10" s="14"/>
      <c r="K10" s="14"/>
    </row>
    <row r="11" spans="1:18" ht="71.25" customHeight="1">
      <c r="A11" s="301"/>
      <c r="B11" s="926"/>
      <c r="C11" s="926"/>
      <c r="D11" s="926"/>
      <c r="E11" s="305"/>
      <c r="F11" s="303"/>
      <c r="L11" s="78" t="s">
        <v>144</v>
      </c>
      <c r="M11" s="77" t="str">
        <f>'10号'!$T$25</f>
        <v/>
      </c>
      <c r="N11" s="77" t="str">
        <f>'10号'!$U$25</f>
        <v/>
      </c>
      <c r="O11" s="78">
        <f t="shared" ref="O11:O22" si="0">SUMPRODUCT(($A$11:$A$18&gt;=$M11)*($A$11:$A$18&lt;=$N11)*$F$11:$F$18)</f>
        <v>0</v>
      </c>
      <c r="P11" s="78"/>
    </row>
    <row r="12" spans="1:18" ht="71.25" customHeight="1">
      <c r="A12" s="301"/>
      <c r="B12" s="926"/>
      <c r="C12" s="926"/>
      <c r="D12" s="926"/>
      <c r="E12" s="305"/>
      <c r="F12" s="303"/>
      <c r="L12" s="78" t="s">
        <v>145</v>
      </c>
      <c r="M12" s="77" t="str">
        <f>'10号'!$T$26</f>
        <v/>
      </c>
      <c r="N12" s="77" t="str">
        <f>'10号'!$U$26</f>
        <v/>
      </c>
      <c r="O12" s="78">
        <f t="shared" si="0"/>
        <v>0</v>
      </c>
      <c r="P12" s="78"/>
    </row>
    <row r="13" spans="1:18" ht="71.25" customHeight="1">
      <c r="A13" s="301"/>
      <c r="B13" s="926"/>
      <c r="C13" s="926"/>
      <c r="D13" s="926"/>
      <c r="E13" s="305"/>
      <c r="F13" s="303"/>
      <c r="L13" s="78" t="s">
        <v>146</v>
      </c>
      <c r="M13" s="77" t="str">
        <f>'10号'!$T$27</f>
        <v/>
      </c>
      <c r="N13" s="77" t="str">
        <f>'10号'!$U$27</f>
        <v/>
      </c>
      <c r="O13" s="78">
        <f t="shared" si="0"/>
        <v>0</v>
      </c>
      <c r="P13" s="78"/>
    </row>
    <row r="14" spans="1:18" ht="71.25" customHeight="1">
      <c r="A14" s="301"/>
      <c r="B14" s="926"/>
      <c r="C14" s="926"/>
      <c r="D14" s="926"/>
      <c r="E14" s="305"/>
      <c r="F14" s="303"/>
      <c r="L14" s="78" t="s">
        <v>147</v>
      </c>
      <c r="M14" s="77" t="str">
        <f>'10号'!$T28</f>
        <v/>
      </c>
      <c r="N14" s="77" t="str">
        <f>'10号'!$U28</f>
        <v/>
      </c>
      <c r="O14" s="78">
        <f t="shared" si="0"/>
        <v>0</v>
      </c>
      <c r="P14" s="78">
        <f>SUM(O11:O14)</f>
        <v>0</v>
      </c>
    </row>
    <row r="15" spans="1:18" ht="71.25" customHeight="1">
      <c r="A15" s="301"/>
      <c r="B15" s="926"/>
      <c r="C15" s="926"/>
      <c r="D15" s="926"/>
      <c r="E15" s="305"/>
      <c r="F15" s="303"/>
      <c r="L15" s="78" t="s">
        <v>162</v>
      </c>
      <c r="M15" s="77" t="str">
        <f>'10号'!$T29</f>
        <v/>
      </c>
      <c r="N15" s="77" t="str">
        <f>'10号'!$U29</f>
        <v/>
      </c>
      <c r="O15" s="78">
        <f t="shared" si="0"/>
        <v>0</v>
      </c>
    </row>
    <row r="16" spans="1:18" ht="71.25" customHeight="1">
      <c r="A16" s="301"/>
      <c r="B16" s="926"/>
      <c r="C16" s="926"/>
      <c r="D16" s="926"/>
      <c r="E16" s="305"/>
      <c r="F16" s="303"/>
      <c r="I16" s="14"/>
      <c r="J16" s="14"/>
      <c r="K16" s="14"/>
      <c r="L16" s="78" t="s">
        <v>163</v>
      </c>
      <c r="M16" s="77" t="str">
        <f>'10号'!$T30</f>
        <v/>
      </c>
      <c r="N16" s="77" t="str">
        <f>'10号'!$U30</f>
        <v/>
      </c>
      <c r="O16" s="78">
        <f t="shared" si="0"/>
        <v>0</v>
      </c>
    </row>
    <row r="17" spans="1:15" ht="71.25" customHeight="1">
      <c r="A17" s="301"/>
      <c r="B17" s="926"/>
      <c r="C17" s="926"/>
      <c r="D17" s="926"/>
      <c r="E17" s="305"/>
      <c r="F17" s="303"/>
      <c r="L17" s="78" t="s">
        <v>164</v>
      </c>
      <c r="M17" s="77" t="str">
        <f>'10号'!$T31</f>
        <v/>
      </c>
      <c r="N17" s="77" t="str">
        <f>'10号'!$U31</f>
        <v/>
      </c>
      <c r="O17" s="78">
        <f t="shared" si="0"/>
        <v>0</v>
      </c>
    </row>
    <row r="18" spans="1:15" ht="71.25" customHeight="1">
      <c r="A18" s="301"/>
      <c r="B18" s="926"/>
      <c r="C18" s="926"/>
      <c r="D18" s="926"/>
      <c r="E18" s="305"/>
      <c r="F18" s="303"/>
      <c r="L18" s="78" t="s">
        <v>165</v>
      </c>
      <c r="M18" s="77" t="str">
        <f>'10号'!$T32</f>
        <v/>
      </c>
      <c r="N18" s="77" t="str">
        <f>'10号'!$U32</f>
        <v/>
      </c>
      <c r="O18" s="78">
        <f t="shared" si="0"/>
        <v>0</v>
      </c>
    </row>
    <row r="19" spans="1:15" s="15" customFormat="1" ht="48" customHeight="1" thickBot="1">
      <c r="A19" s="893" t="s">
        <v>3</v>
      </c>
      <c r="B19" s="894"/>
      <c r="C19" s="894"/>
      <c r="D19" s="894"/>
      <c r="E19" s="895"/>
      <c r="F19" s="65">
        <f>SUMPRODUCT(($A$11:$A$18&gt;=$L$8)*($A$11:$A$18&lt;=$O$8)*F11:F18)</f>
        <v>0</v>
      </c>
      <c r="I19" s="12"/>
      <c r="J19" s="12"/>
      <c r="K19" s="12"/>
      <c r="L19" s="78" t="s">
        <v>166</v>
      </c>
      <c r="M19" s="77" t="str">
        <f>'10号'!$T33</f>
        <v/>
      </c>
      <c r="N19" s="77" t="str">
        <f>'10号'!$U33</f>
        <v/>
      </c>
      <c r="O19" s="78">
        <f t="shared" si="0"/>
        <v>0</v>
      </c>
    </row>
    <row r="20" spans="1:15" ht="51.75" customHeight="1">
      <c r="A20" s="23"/>
      <c r="L20" s="78" t="s">
        <v>167</v>
      </c>
      <c r="M20" s="77" t="str">
        <f>'10号'!$T34</f>
        <v/>
      </c>
      <c r="N20" s="77" t="str">
        <f>'10号'!$U34</f>
        <v/>
      </c>
      <c r="O20" s="78">
        <f t="shared" si="0"/>
        <v>0</v>
      </c>
    </row>
    <row r="21" spans="1:15" ht="18.75" customHeight="1">
      <c r="A21" s="23"/>
      <c r="L21" s="78" t="s">
        <v>168</v>
      </c>
      <c r="M21" s="77" t="str">
        <f>'10号'!$T35</f>
        <v/>
      </c>
      <c r="N21" s="77" t="str">
        <f>'10号'!$U35</f>
        <v/>
      </c>
      <c r="O21" s="78">
        <f t="shared" si="0"/>
        <v>0</v>
      </c>
    </row>
    <row r="22" spans="1:15">
      <c r="L22" s="78" t="s">
        <v>169</v>
      </c>
      <c r="M22" s="77" t="str">
        <f>'10号'!$T36</f>
        <v/>
      </c>
      <c r="N22" s="77" t="str">
        <f>'10号'!$U36</f>
        <v/>
      </c>
      <c r="O22" s="78">
        <f t="shared" si="0"/>
        <v>0</v>
      </c>
    </row>
    <row r="23" spans="1:15">
      <c r="L23" s="78"/>
      <c r="M23" s="77"/>
      <c r="N23" s="77"/>
      <c r="O23" s="78"/>
    </row>
    <row r="24" spans="1:15">
      <c r="L24" s="78"/>
      <c r="M24" s="77"/>
      <c r="N24" s="77"/>
      <c r="O24" s="78"/>
    </row>
    <row r="25" spans="1:15">
      <c r="I25" s="15"/>
      <c r="J25" s="15"/>
      <c r="K25" s="15"/>
      <c r="L25" s="78"/>
      <c r="M25" s="77"/>
      <c r="N25" s="77"/>
      <c r="O25" s="78"/>
    </row>
    <row r="26" spans="1:15">
      <c r="L26" s="78"/>
      <c r="M26" s="77"/>
      <c r="N26" s="77"/>
      <c r="O26" s="78"/>
    </row>
    <row r="27" spans="1:15">
      <c r="L27" s="78"/>
      <c r="M27" s="77"/>
      <c r="N27" s="77"/>
      <c r="O27" s="78"/>
    </row>
    <row r="28" spans="1:15">
      <c r="L28" s="78"/>
      <c r="M28" s="77"/>
      <c r="N28" s="77"/>
      <c r="O28" s="78"/>
    </row>
  </sheetData>
  <sheetProtection password="ECA8" sheet="1" objects="1" scenarios="1" selectLockedCells="1"/>
  <mergeCells count="17">
    <mergeCell ref="O2:R2"/>
    <mergeCell ref="C6:F6"/>
    <mergeCell ref="C7:F7"/>
    <mergeCell ref="I2:J2"/>
    <mergeCell ref="B12:D12"/>
    <mergeCell ref="L8:M8"/>
    <mergeCell ref="I3:K3"/>
    <mergeCell ref="B11:D11"/>
    <mergeCell ref="A19:E19"/>
    <mergeCell ref="B14:D14"/>
    <mergeCell ref="B15:D15"/>
    <mergeCell ref="O8:P8"/>
    <mergeCell ref="B17:D17"/>
    <mergeCell ref="B10:D10"/>
    <mergeCell ref="B18:D18"/>
    <mergeCell ref="B16:D16"/>
    <mergeCell ref="B13:D13"/>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E1E1FF"/>
    <pageSetUpPr fitToPage="1"/>
  </sheetPr>
  <dimension ref="A1:AU46"/>
  <sheetViews>
    <sheetView showGridLines="0" tabSelected="1" view="pageBreakPreview" zoomScale="70" zoomScaleNormal="70" zoomScaleSheetLayoutView="70" workbookViewId="0">
      <selection activeCell="J4" sqref="J4"/>
    </sheetView>
  </sheetViews>
  <sheetFormatPr defaultRowHeight="13.5"/>
  <cols>
    <col min="1" max="1" width="3.75" style="3" customWidth="1"/>
    <col min="2" max="2" width="6.625" style="8" customWidth="1"/>
    <col min="3" max="3" width="10.5" style="3" customWidth="1"/>
    <col min="4" max="4" width="5.125" style="3" customWidth="1"/>
    <col min="5" max="5" width="20.75" style="3" customWidth="1"/>
    <col min="6" max="6" width="4.25" style="3" customWidth="1"/>
    <col min="7" max="7" width="2.625" style="3" customWidth="1"/>
    <col min="8" max="8" width="10.625" style="3" customWidth="1"/>
    <col min="9" max="9" width="9.375" style="3" customWidth="1"/>
    <col min="10" max="10" width="7.875" style="3" customWidth="1"/>
    <col min="11" max="13" width="3.75" style="3" customWidth="1"/>
    <col min="14" max="16" width="3.625" style="3" customWidth="1"/>
    <col min="17" max="17" width="3.125" style="19" customWidth="1"/>
    <col min="18" max="18" width="19.75" style="19" customWidth="1"/>
    <col min="19" max="19" width="7.5" style="19" customWidth="1"/>
    <col min="20" max="21" width="15.625" style="19" customWidth="1"/>
    <col min="22" max="22" width="10" style="19" bestFit="1" customWidth="1"/>
    <col min="23" max="23" width="3.375" style="193" customWidth="1"/>
    <col min="24" max="25" width="4.625" style="19" hidden="1" customWidth="1"/>
    <col min="26" max="26" width="10.875" style="19" hidden="1" customWidth="1"/>
    <col min="27" max="27" width="9.75" style="19" hidden="1" customWidth="1"/>
    <col min="28" max="28" width="9.75" style="19" customWidth="1"/>
    <col min="29" max="46" width="9" style="19" customWidth="1"/>
    <col min="47" max="47" width="9" style="19"/>
    <col min="48" max="16384" width="9" style="3"/>
  </cols>
  <sheetData>
    <row r="1" spans="1:38" ht="14.25" customHeight="1" thickTop="1" thickBot="1">
      <c r="B1" s="615"/>
      <c r="C1" s="615"/>
      <c r="D1" s="615"/>
      <c r="E1" s="4"/>
      <c r="R1" s="191"/>
      <c r="X1" s="468" t="s">
        <v>296</v>
      </c>
      <c r="Y1" s="469"/>
      <c r="Z1" s="470"/>
      <c r="AA1" s="202"/>
      <c r="AL1" s="191"/>
    </row>
    <row r="2" spans="1:38" ht="39" customHeight="1" thickTop="1" thickBot="1">
      <c r="B2" s="84"/>
      <c r="C2" s="84"/>
      <c r="D2" s="84"/>
      <c r="E2" s="5"/>
      <c r="R2" s="191"/>
      <c r="X2" s="562" t="s">
        <v>316</v>
      </c>
      <c r="Y2" s="563"/>
      <c r="Z2" s="564"/>
      <c r="AA2" s="457" t="s">
        <v>315</v>
      </c>
      <c r="AL2" s="191"/>
    </row>
    <row r="3" spans="1:38" ht="24" customHeight="1" thickTop="1">
      <c r="A3" s="179" t="str">
        <f>IF(COUNTIF($A$4,"*被*"),"様式被第１０号","様式研第１０号")</f>
        <v>様式研第１０号</v>
      </c>
      <c r="B3" s="10"/>
      <c r="C3" s="179"/>
      <c r="D3" s="10"/>
      <c r="E3" s="10"/>
      <c r="F3" s="10"/>
      <c r="G3" s="10"/>
      <c r="H3" s="10"/>
      <c r="I3" s="10"/>
      <c r="J3" s="10"/>
      <c r="K3" s="10"/>
      <c r="L3" s="10"/>
      <c r="M3" s="10"/>
      <c r="N3" s="10"/>
      <c r="O3" s="10"/>
      <c r="P3" s="188" t="str">
        <f>X2</f>
        <v>〈平成２８年度第５回〉</v>
      </c>
      <c r="R3" s="634" t="s">
        <v>175</v>
      </c>
      <c r="S3" s="634"/>
      <c r="T3" s="634"/>
      <c r="U3" s="634"/>
      <c r="V3" s="634"/>
      <c r="W3" s="350"/>
      <c r="Y3" s="203"/>
      <c r="Z3" s="462" t="s">
        <v>297</v>
      </c>
    </row>
    <row r="4" spans="1:38" ht="22.5" customHeight="1">
      <c r="A4" s="632" t="str">
        <f>CONCATENATE(IF(COUNTIF(P3,"*月*"),"被災農業者向け",""),"農の雇用事業助成金交付申請書（兼研修終了報告書）（第")</f>
        <v>農の雇用事業助成金交付申請書（兼研修終了報告書）（第</v>
      </c>
      <c r="B4" s="633"/>
      <c r="C4" s="633"/>
      <c r="D4" s="633"/>
      <c r="E4" s="633"/>
      <c r="F4" s="633"/>
      <c r="G4" s="633"/>
      <c r="H4" s="633"/>
      <c r="I4" s="633"/>
      <c r="J4" s="323"/>
      <c r="K4" s="172" t="s">
        <v>172</v>
      </c>
      <c r="L4" s="148"/>
      <c r="M4" s="148"/>
      <c r="N4" s="148"/>
      <c r="O4" s="10"/>
      <c r="P4" s="171"/>
      <c r="R4" s="634"/>
      <c r="S4" s="634"/>
      <c r="T4" s="634"/>
      <c r="U4" s="634"/>
      <c r="V4" s="634"/>
      <c r="W4" s="350"/>
      <c r="X4" s="459"/>
      <c r="Y4" s="460" t="s">
        <v>159</v>
      </c>
      <c r="Z4" s="464" t="str">
        <f>DBCS(CONCATENATE("〈平成",LEFT(AA2,2),"年度第",RIGHT(AA2,1),"回〉"))</f>
        <v>〈平成２８年度第５回〉</v>
      </c>
      <c r="AA4" s="465"/>
    </row>
    <row r="5" spans="1:38" ht="12" customHeight="1">
      <c r="A5" s="10"/>
      <c r="B5" s="173"/>
      <c r="C5" s="174"/>
      <c r="D5" s="10"/>
      <c r="E5" s="10"/>
      <c r="F5" s="10"/>
      <c r="G5" s="10"/>
      <c r="H5" s="10"/>
      <c r="I5" s="10"/>
      <c r="J5" s="10"/>
      <c r="K5" s="10"/>
      <c r="L5" s="10"/>
      <c r="M5" s="10"/>
      <c r="N5" s="10"/>
      <c r="O5" s="10"/>
      <c r="P5" s="10"/>
      <c r="R5" s="634"/>
      <c r="S5" s="634"/>
      <c r="T5" s="634"/>
      <c r="U5" s="634"/>
      <c r="V5" s="634"/>
      <c r="W5" s="350"/>
      <c r="X5" s="458"/>
      <c r="Y5" s="461" t="s">
        <v>160</v>
      </c>
      <c r="Z5" s="466" t="str">
        <f>CONCATENATE(LEFT(Z4,LEN(Z4)-1)," 法人独立支援タイプ〉")</f>
        <v>〈平成２８年度第５回 法人独立支援タイプ〉</v>
      </c>
      <c r="AA5" s="467"/>
    </row>
    <row r="6" spans="1:38" ht="24.75" customHeight="1" thickBot="1">
      <c r="A6" s="149"/>
      <c r="B6" s="10"/>
      <c r="C6" s="10"/>
      <c r="D6" s="175" t="s">
        <v>43</v>
      </c>
      <c r="E6" s="552" t="str">
        <f>IF(J4="","",INDEX($T$7:$T$18,MATCH($J$4,$S$7:$S$18,0)))</f>
        <v/>
      </c>
      <c r="F6" s="176" t="s">
        <v>16</v>
      </c>
      <c r="G6" s="616" t="str">
        <f>IF(J4="","",INDEX($U$7:$U$18,MATCH($J$4,$S$7:$S$18,0)))</f>
        <v/>
      </c>
      <c r="H6" s="616"/>
      <c r="I6" s="616"/>
      <c r="J6" s="176" t="s">
        <v>42</v>
      </c>
      <c r="K6" s="176"/>
      <c r="L6" s="176"/>
      <c r="M6" s="176"/>
      <c r="N6" s="176"/>
      <c r="O6" s="10"/>
      <c r="P6" s="10"/>
      <c r="R6" s="195"/>
      <c r="S6" s="195"/>
      <c r="T6" s="195"/>
      <c r="U6" s="195"/>
      <c r="V6" s="195"/>
      <c r="X6" s="458"/>
      <c r="Y6" s="553" t="s">
        <v>313</v>
      </c>
      <c r="Z6" s="555" t="str">
        <f>DBCS(TEXT(T8,Z7))</f>
        <v>〈平成２９年２月研修開始〉</v>
      </c>
      <c r="AA6" s="467"/>
    </row>
    <row r="7" spans="1:38" ht="18" customHeight="1" thickBot="1">
      <c r="A7" s="10"/>
      <c r="B7" s="170"/>
      <c r="C7" s="10"/>
      <c r="D7" s="10"/>
      <c r="E7" s="10"/>
      <c r="F7" s="10"/>
      <c r="G7" s="10"/>
      <c r="H7" s="10"/>
      <c r="I7" s="10"/>
      <c r="J7" s="177" t="s">
        <v>110</v>
      </c>
      <c r="K7" s="324"/>
      <c r="L7" s="178" t="s">
        <v>107</v>
      </c>
      <c r="M7" s="324"/>
      <c r="N7" s="178" t="s">
        <v>108</v>
      </c>
      <c r="O7" s="324"/>
      <c r="P7" s="178" t="s">
        <v>109</v>
      </c>
      <c r="R7" s="345" t="s">
        <v>214</v>
      </c>
      <c r="S7" s="346" t="s">
        <v>215</v>
      </c>
      <c r="T7" s="346" t="s">
        <v>216</v>
      </c>
      <c r="U7" s="392" t="s">
        <v>217</v>
      </c>
      <c r="V7" s="395" t="s">
        <v>171</v>
      </c>
      <c r="W7" s="396"/>
      <c r="X7" s="204" t="s">
        <v>179</v>
      </c>
      <c r="Y7" s="330"/>
      <c r="Z7" s="554" t="s">
        <v>314</v>
      </c>
      <c r="AA7" s="226"/>
      <c r="AC7" s="330"/>
    </row>
    <row r="8" spans="1:38" ht="22.5">
      <c r="A8" s="10"/>
      <c r="B8" s="179" t="s">
        <v>284</v>
      </c>
      <c r="C8" s="180"/>
      <c r="D8" s="10"/>
      <c r="E8" s="10"/>
      <c r="F8" s="10"/>
      <c r="G8" s="10"/>
      <c r="H8" s="10"/>
      <c r="I8" s="10"/>
      <c r="J8" s="10"/>
      <c r="K8" s="10"/>
      <c r="L8" s="10"/>
      <c r="M8" s="10"/>
      <c r="N8" s="10"/>
      <c r="O8" s="10"/>
      <c r="P8" s="10"/>
      <c r="R8" s="413">
        <v>42853</v>
      </c>
      <c r="S8" s="414" t="s">
        <v>174</v>
      </c>
      <c r="T8" s="420">
        <v>42767</v>
      </c>
      <c r="U8" s="393">
        <f>EOMONTH(T8,X8-1)</f>
        <v>42825</v>
      </c>
      <c r="V8" s="391" t="str">
        <f>VLOOKUP(X8,$Y$8:$Z$11,2,0)</f>
        <v>①～②</v>
      </c>
      <c r="W8" s="397"/>
      <c r="X8" s="415">
        <f>IF(MONTH(EOMONTH(T8,3))=4,3,IF(MONTH(EOMONTH(T8,3))=5,2,IF(MONTH(EOMONTH(T8,3))=6,1,4)))</f>
        <v>2</v>
      </c>
      <c r="Y8" s="444">
        <v>1</v>
      </c>
      <c r="Z8" s="445" t="s">
        <v>292</v>
      </c>
      <c r="AA8" s="227"/>
      <c r="AC8" s="330"/>
    </row>
    <row r="9" spans="1:38" ht="22.5">
      <c r="A9" s="10"/>
      <c r="B9" s="179"/>
      <c r="C9" s="180"/>
      <c r="D9" s="10"/>
      <c r="E9" s="10"/>
      <c r="F9" s="10"/>
      <c r="G9" s="10"/>
      <c r="H9" s="10"/>
      <c r="I9" s="10"/>
      <c r="J9" s="10"/>
      <c r="K9" s="10"/>
      <c r="L9" s="10"/>
      <c r="M9" s="10"/>
      <c r="N9" s="10"/>
      <c r="O9" s="10"/>
      <c r="P9" s="10"/>
      <c r="R9" s="416">
        <v>42978</v>
      </c>
      <c r="S9" s="408" t="s">
        <v>176</v>
      </c>
      <c r="T9" s="300">
        <f>U8+1</f>
        <v>42826</v>
      </c>
      <c r="U9" s="394">
        <f>EOMONTH(T9,X9-1)</f>
        <v>42947</v>
      </c>
      <c r="V9" s="351" t="str">
        <f t="shared" ref="V9:V13" si="0">VLOOKUP(X9,$Y$8:$Z$11,2,0)</f>
        <v>①～④</v>
      </c>
      <c r="W9" s="397"/>
      <c r="X9" s="415">
        <f>IF(MONTH(EOMONTH(T9,3))=4,3,IF(MONTH(EOMONTH(T9,3))=5,2,IF(MONTH(EOMONTH(T9,3))=6,1,4)))</f>
        <v>4</v>
      </c>
      <c r="Y9" s="446">
        <v>2</v>
      </c>
      <c r="Z9" s="447" t="s">
        <v>293</v>
      </c>
      <c r="AA9" s="228"/>
      <c r="AC9" s="330"/>
    </row>
    <row r="10" spans="1:38" ht="29.25" customHeight="1">
      <c r="A10" s="10"/>
      <c r="B10" s="170"/>
      <c r="C10" s="10"/>
      <c r="D10" s="10"/>
      <c r="E10" s="131"/>
      <c r="F10" s="181" t="s">
        <v>32</v>
      </c>
      <c r="G10" s="570"/>
      <c r="H10" s="570"/>
      <c r="I10" s="570"/>
      <c r="J10" s="570"/>
      <c r="K10" s="570"/>
      <c r="L10" s="570"/>
      <c r="M10" s="570"/>
      <c r="N10" s="570"/>
      <c r="O10" s="570"/>
      <c r="P10" s="80" t="s">
        <v>45</v>
      </c>
      <c r="R10" s="416">
        <v>43097</v>
      </c>
      <c r="S10" s="408" t="s">
        <v>177</v>
      </c>
      <c r="T10" s="300">
        <f t="shared" ref="T10:T12" si="1">U9+1</f>
        <v>42948</v>
      </c>
      <c r="U10" s="394">
        <f>EOMONTH(T10,X10-1)</f>
        <v>43069</v>
      </c>
      <c r="V10" s="351" t="str">
        <f t="shared" si="0"/>
        <v>①～④</v>
      </c>
      <c r="W10" s="397"/>
      <c r="X10" s="415">
        <f t="shared" ref="X10:X13" si="2">IF(MONTH(EOMONTH(T10,3))=4,3,IF(MONTH(EOMONTH(T10,3))=5,2,IF(MONTH(EOMONTH(T10,3))=6,1,4)))</f>
        <v>4</v>
      </c>
      <c r="Y10" s="446">
        <v>3</v>
      </c>
      <c r="Z10" s="447" t="s">
        <v>294</v>
      </c>
      <c r="AC10" s="330"/>
    </row>
    <row r="11" spans="1:38" ht="21" customHeight="1" thickBot="1">
      <c r="A11" s="10"/>
      <c r="B11" s="170"/>
      <c r="C11" s="10"/>
      <c r="D11" s="10"/>
      <c r="E11" s="131"/>
      <c r="F11" s="181"/>
      <c r="G11" s="1" t="s">
        <v>161</v>
      </c>
      <c r="H11" s="322"/>
      <c r="I11" s="2"/>
      <c r="J11" s="2"/>
      <c r="K11" s="2"/>
      <c r="L11" s="2"/>
      <c r="M11" s="2"/>
      <c r="N11" s="2"/>
      <c r="O11" s="2"/>
      <c r="P11" s="163"/>
      <c r="R11" s="416">
        <v>43217</v>
      </c>
      <c r="S11" s="408" t="s">
        <v>178</v>
      </c>
      <c r="T11" s="300">
        <f t="shared" si="1"/>
        <v>43070</v>
      </c>
      <c r="U11" s="394">
        <f t="shared" ref="U11:U12" si="3">EOMONTH(T11,X11-1)</f>
        <v>43190</v>
      </c>
      <c r="V11" s="351" t="str">
        <f t="shared" si="0"/>
        <v>①～④</v>
      </c>
      <c r="W11" s="397"/>
      <c r="X11" s="415">
        <f t="shared" si="2"/>
        <v>4</v>
      </c>
      <c r="Y11" s="448">
        <v>4</v>
      </c>
      <c r="Z11" s="449" t="s">
        <v>282</v>
      </c>
      <c r="AC11" s="330"/>
    </row>
    <row r="12" spans="1:38" ht="29.25" customHeight="1">
      <c r="A12" s="10"/>
      <c r="B12" s="170"/>
      <c r="C12" s="10"/>
      <c r="D12" s="10"/>
      <c r="E12" s="10"/>
      <c r="F12" s="181" t="s">
        <v>33</v>
      </c>
      <c r="G12" s="641"/>
      <c r="H12" s="641"/>
      <c r="I12" s="641"/>
      <c r="J12" s="641"/>
      <c r="K12" s="641"/>
      <c r="L12" s="641"/>
      <c r="M12" s="641"/>
      <c r="N12" s="641"/>
      <c r="O12" s="641"/>
      <c r="P12" s="164"/>
      <c r="R12" s="416">
        <v>43343</v>
      </c>
      <c r="S12" s="408" t="s">
        <v>281</v>
      </c>
      <c r="T12" s="300">
        <f t="shared" si="1"/>
        <v>43191</v>
      </c>
      <c r="U12" s="394">
        <f t="shared" si="3"/>
        <v>43312</v>
      </c>
      <c r="V12" s="351" t="str">
        <f t="shared" si="0"/>
        <v>①～④</v>
      </c>
      <c r="W12" s="398"/>
      <c r="X12" s="415">
        <f t="shared" si="2"/>
        <v>4</v>
      </c>
      <c r="Y12" s="205"/>
      <c r="Z12" s="463" t="s">
        <v>295</v>
      </c>
      <c r="AC12" s="330"/>
    </row>
    <row r="13" spans="1:38" ht="29.25" customHeight="1" thickBot="1">
      <c r="A13" s="10"/>
      <c r="B13" s="170"/>
      <c r="C13" s="10"/>
      <c r="D13" s="10"/>
      <c r="E13" s="131"/>
      <c r="F13" s="181" t="s">
        <v>44</v>
      </c>
      <c r="G13" s="642"/>
      <c r="H13" s="642"/>
      <c r="I13" s="642"/>
      <c r="J13" s="642"/>
      <c r="K13" s="642"/>
      <c r="L13" s="642"/>
      <c r="M13" s="642"/>
      <c r="N13" s="642"/>
      <c r="O13" s="642"/>
      <c r="P13" s="83"/>
      <c r="R13" s="417">
        <v>43462</v>
      </c>
      <c r="S13" s="409" t="s">
        <v>285</v>
      </c>
      <c r="T13" s="410">
        <f>U12+1</f>
        <v>43313</v>
      </c>
      <c r="U13" s="411">
        <f>EOMONTH(T13,X13-1)</f>
        <v>43434</v>
      </c>
      <c r="V13" s="412" t="str">
        <f t="shared" si="0"/>
        <v>①～④</v>
      </c>
      <c r="W13" s="399"/>
      <c r="X13" s="415">
        <f t="shared" si="2"/>
        <v>4</v>
      </c>
      <c r="Y13" s="206"/>
      <c r="AC13" s="330"/>
    </row>
    <row r="14" spans="1:38" ht="27" customHeight="1" thickBot="1">
      <c r="A14" s="10"/>
      <c r="B14" s="179"/>
      <c r="C14" s="180"/>
      <c r="D14" s="10"/>
      <c r="E14" s="10"/>
      <c r="F14" s="10"/>
      <c r="G14" s="10"/>
      <c r="H14" s="10"/>
      <c r="I14" s="10"/>
      <c r="J14" s="10"/>
      <c r="K14" s="10"/>
      <c r="L14" s="10"/>
      <c r="M14" s="10"/>
      <c r="N14" s="10"/>
      <c r="O14" s="10"/>
      <c r="P14" s="10"/>
      <c r="R14" s="418">
        <v>43524</v>
      </c>
      <c r="S14" s="450" t="str">
        <f>IF(X14="","","7回")</f>
        <v>7回</v>
      </c>
      <c r="T14" s="451">
        <f>IF(X14="","",U13+1)</f>
        <v>43435</v>
      </c>
      <c r="U14" s="452">
        <f>IF(X14="","",EOMONTH(T14,X14-1))</f>
        <v>43496</v>
      </c>
      <c r="V14" s="436" t="str">
        <f>IF(X14="","",VLOOKUP(X14,$Y$8:$Z$11,2,0))</f>
        <v>①～②</v>
      </c>
      <c r="W14" s="19"/>
      <c r="X14" s="419">
        <f>IF(24-SUM(X8:X13)=0,"",24-SUM(X8:X13))</f>
        <v>2</v>
      </c>
      <c r="Y14" s="205"/>
      <c r="AC14" s="330"/>
    </row>
    <row r="15" spans="1:38" ht="30" customHeight="1">
      <c r="A15" s="10"/>
      <c r="B15" s="577" t="s">
        <v>46</v>
      </c>
      <c r="C15" s="577"/>
      <c r="D15" s="577"/>
      <c r="E15" s="577"/>
      <c r="F15" s="577"/>
      <c r="G15" s="577"/>
      <c r="H15" s="577"/>
      <c r="I15" s="577"/>
      <c r="J15" s="577"/>
      <c r="K15" s="577"/>
      <c r="L15" s="577"/>
      <c r="M15" s="577"/>
      <c r="N15" s="577"/>
      <c r="O15" s="577"/>
      <c r="P15" s="10"/>
      <c r="W15" s="19"/>
    </row>
    <row r="16" spans="1:38" ht="18" customHeight="1" thickBot="1">
      <c r="A16" s="189" t="s">
        <v>34</v>
      </c>
      <c r="B16" s="182"/>
      <c r="C16" s="183"/>
      <c r="D16" s="182"/>
      <c r="E16" s="182"/>
      <c r="F16" s="182"/>
      <c r="G16" s="182"/>
      <c r="H16" s="182"/>
      <c r="I16" s="182"/>
      <c r="J16" s="182"/>
      <c r="K16" s="182"/>
      <c r="L16" s="182"/>
      <c r="M16" s="182"/>
      <c r="N16" s="182"/>
      <c r="O16" s="182"/>
      <c r="P16" s="182"/>
      <c r="W16" s="19"/>
    </row>
    <row r="17" spans="1:47" ht="26.25" customHeight="1">
      <c r="A17" s="10"/>
      <c r="B17" s="624" t="s">
        <v>112</v>
      </c>
      <c r="C17" s="625"/>
      <c r="D17" s="626"/>
      <c r="E17" s="628"/>
      <c r="F17" s="629"/>
      <c r="G17" s="629"/>
      <c r="H17" s="629"/>
      <c r="I17" s="629"/>
      <c r="J17" s="629"/>
      <c r="K17" s="629"/>
      <c r="L17" s="629"/>
      <c r="M17" s="629"/>
      <c r="N17" s="629"/>
      <c r="O17" s="630"/>
      <c r="P17" s="10"/>
      <c r="W17" s="19"/>
    </row>
    <row r="18" spans="1:47" ht="26.25" customHeight="1" thickBot="1">
      <c r="A18" s="10"/>
      <c r="B18" s="637" t="s">
        <v>19</v>
      </c>
      <c r="C18" s="638"/>
      <c r="D18" s="639"/>
      <c r="E18" s="590"/>
      <c r="F18" s="591"/>
      <c r="G18" s="591"/>
      <c r="H18" s="591"/>
      <c r="I18" s="591"/>
      <c r="J18" s="591"/>
      <c r="K18" s="591"/>
      <c r="L18" s="591"/>
      <c r="M18" s="591"/>
      <c r="N18" s="591"/>
      <c r="O18" s="592"/>
      <c r="P18" s="10"/>
      <c r="W18" s="19"/>
    </row>
    <row r="19" spans="1:47" ht="21" customHeight="1" thickBot="1">
      <c r="A19" s="173" t="s">
        <v>35</v>
      </c>
      <c r="B19" s="10"/>
      <c r="C19" s="184"/>
      <c r="D19" s="10"/>
      <c r="E19" s="10"/>
      <c r="F19" s="10"/>
      <c r="G19" s="10"/>
      <c r="H19" s="10"/>
      <c r="I19" s="10"/>
      <c r="J19" s="10"/>
      <c r="K19" s="10"/>
      <c r="L19" s="10"/>
      <c r="M19" s="10"/>
      <c r="N19" s="10"/>
      <c r="O19" s="10"/>
      <c r="P19" s="10"/>
    </row>
    <row r="20" spans="1:47" s="11" customFormat="1" ht="24" customHeight="1" thickBot="1">
      <c r="A20" s="131"/>
      <c r="B20" s="617" t="s">
        <v>113</v>
      </c>
      <c r="C20" s="618"/>
      <c r="D20" s="619"/>
      <c r="E20" s="627" t="s">
        <v>114</v>
      </c>
      <c r="F20" s="619"/>
      <c r="G20" s="627" t="s">
        <v>115</v>
      </c>
      <c r="H20" s="618"/>
      <c r="I20" s="618"/>
      <c r="J20" s="618"/>
      <c r="K20" s="618"/>
      <c r="L20" s="618"/>
      <c r="M20" s="618"/>
      <c r="N20" s="618"/>
      <c r="O20" s="640"/>
      <c r="P20" s="131"/>
      <c r="Q20" s="19"/>
      <c r="Y20" s="19"/>
      <c r="Z20" s="19"/>
      <c r="AA20" s="19"/>
      <c r="AB20" s="19"/>
      <c r="AC20" s="19"/>
      <c r="AD20" s="19"/>
      <c r="AE20" s="19"/>
      <c r="AF20" s="17"/>
      <c r="AG20" s="17"/>
      <c r="AH20" s="17"/>
      <c r="AI20" s="17"/>
      <c r="AJ20" s="17"/>
      <c r="AK20" s="17"/>
      <c r="AL20" s="17"/>
      <c r="AM20" s="17"/>
      <c r="AN20" s="17"/>
      <c r="AO20" s="17"/>
      <c r="AP20" s="17"/>
      <c r="AQ20" s="17"/>
      <c r="AR20" s="17"/>
      <c r="AS20" s="17"/>
      <c r="AT20" s="17"/>
      <c r="AU20" s="17"/>
    </row>
    <row r="21" spans="1:47" ht="29.25" customHeight="1">
      <c r="A21" s="10"/>
      <c r="B21" s="620" t="s">
        <v>47</v>
      </c>
      <c r="C21" s="621"/>
      <c r="D21" s="621"/>
      <c r="E21" s="605">
        <f>IF($J$4="",0,'11号-1'!D46)</f>
        <v>0</v>
      </c>
      <c r="F21" s="605"/>
      <c r="G21" s="571" t="s">
        <v>170</v>
      </c>
      <c r="H21" s="571"/>
      <c r="I21" s="571"/>
      <c r="J21" s="571"/>
      <c r="K21" s="571"/>
      <c r="L21" s="571"/>
      <c r="M21" s="571"/>
      <c r="N21" s="571"/>
      <c r="O21" s="572"/>
      <c r="P21" s="10"/>
    </row>
    <row r="22" spans="1:47" ht="29.25" customHeight="1">
      <c r="A22" s="10"/>
      <c r="B22" s="622" t="s">
        <v>48</v>
      </c>
      <c r="C22" s="623"/>
      <c r="D22" s="623"/>
      <c r="E22" s="573">
        <f>IF($J$4="",0,'11号-1'!D47)</f>
        <v>0</v>
      </c>
      <c r="F22" s="573"/>
      <c r="G22" s="606" t="s">
        <v>116</v>
      </c>
      <c r="H22" s="606"/>
      <c r="I22" s="606"/>
      <c r="J22" s="606"/>
      <c r="K22" s="606"/>
      <c r="L22" s="606"/>
      <c r="M22" s="606"/>
      <c r="N22" s="606"/>
      <c r="O22" s="607"/>
      <c r="P22" s="10"/>
      <c r="Q22" s="17"/>
    </row>
    <row r="23" spans="1:47" ht="29.25" customHeight="1">
      <c r="A23" s="10"/>
      <c r="B23" s="622" t="s">
        <v>49</v>
      </c>
      <c r="C23" s="623"/>
      <c r="D23" s="623"/>
      <c r="E23" s="573">
        <f>IF($J$4="",0,'11号-1'!D48)</f>
        <v>0</v>
      </c>
      <c r="F23" s="573"/>
      <c r="G23" s="606" t="s">
        <v>116</v>
      </c>
      <c r="H23" s="606"/>
      <c r="I23" s="606"/>
      <c r="J23" s="606"/>
      <c r="K23" s="606"/>
      <c r="L23" s="606"/>
      <c r="M23" s="606"/>
      <c r="N23" s="606"/>
      <c r="O23" s="607"/>
      <c r="P23" s="10"/>
      <c r="R23" s="635" t="s">
        <v>180</v>
      </c>
      <c r="S23" s="636"/>
      <c r="T23" s="636"/>
      <c r="U23" s="636"/>
      <c r="V23" s="636"/>
      <c r="W23" s="229"/>
    </row>
    <row r="24" spans="1:47" ht="29.25" customHeight="1">
      <c r="A24" s="10"/>
      <c r="B24" s="613" t="s">
        <v>53</v>
      </c>
      <c r="C24" s="614"/>
      <c r="D24" s="614"/>
      <c r="E24" s="573">
        <f>IF($J$4="",0,'11号-1'!D49)</f>
        <v>0</v>
      </c>
      <c r="F24" s="573"/>
      <c r="G24" s="606"/>
      <c r="H24" s="606"/>
      <c r="I24" s="606"/>
      <c r="J24" s="606"/>
      <c r="K24" s="606"/>
      <c r="L24" s="606"/>
      <c r="M24" s="606"/>
      <c r="N24" s="606"/>
      <c r="O24" s="607"/>
      <c r="P24" s="10"/>
      <c r="R24" s="197" t="s">
        <v>182</v>
      </c>
      <c r="S24" s="198"/>
      <c r="T24" s="199" t="s">
        <v>140</v>
      </c>
      <c r="U24" s="199" t="s">
        <v>141</v>
      </c>
      <c r="V24" s="200" t="s">
        <v>171</v>
      </c>
      <c r="W24" s="196"/>
    </row>
    <row r="25" spans="1:47" ht="29.25" customHeight="1" thickBot="1">
      <c r="A25" s="10"/>
      <c r="B25" s="631" t="s">
        <v>50</v>
      </c>
      <c r="C25" s="587"/>
      <c r="D25" s="587"/>
      <c r="E25" s="604">
        <f>IF($J$4="",0,SUM(E21:F24))</f>
        <v>0</v>
      </c>
      <c r="F25" s="604"/>
      <c r="G25" s="584"/>
      <c r="H25" s="584"/>
      <c r="I25" s="584"/>
      <c r="J25" s="584"/>
      <c r="K25" s="584"/>
      <c r="L25" s="584"/>
      <c r="M25" s="584"/>
      <c r="N25" s="584"/>
      <c r="O25" s="585"/>
      <c r="P25" s="10"/>
      <c r="R25" s="299" t="str">
        <f>IF($J$4="","",$J$4)</f>
        <v/>
      </c>
      <c r="S25" s="298" t="str">
        <f>IF($J$4="","","1ヶ月目")</f>
        <v/>
      </c>
      <c r="T25" s="297" t="str">
        <f>IF($J$4="","",VLOOKUP($R$25,$S$7:$U$18,2,0))</f>
        <v/>
      </c>
      <c r="U25" s="297" t="str">
        <f>IF(T25="","",EOMONTH(T25,0))</f>
        <v/>
      </c>
      <c r="V25" s="331" t="str">
        <f>IF(T25="","","①")</f>
        <v/>
      </c>
      <c r="W25" s="332"/>
    </row>
    <row r="26" spans="1:47" ht="29.25" customHeight="1">
      <c r="A26" s="10"/>
      <c r="B26" s="620" t="s">
        <v>117</v>
      </c>
      <c r="C26" s="621"/>
      <c r="D26" s="621"/>
      <c r="E26" s="605">
        <f>IF($J$4="",0,'11号-1'!D51)</f>
        <v>0</v>
      </c>
      <c r="F26" s="605"/>
      <c r="G26" s="571" t="s">
        <v>116</v>
      </c>
      <c r="H26" s="571"/>
      <c r="I26" s="571"/>
      <c r="J26" s="571"/>
      <c r="K26" s="571"/>
      <c r="L26" s="571"/>
      <c r="M26" s="571"/>
      <c r="N26" s="571"/>
      <c r="O26" s="572"/>
      <c r="P26" s="10"/>
      <c r="R26" s="201"/>
      <c r="S26" s="298" t="str">
        <f>IF(T26="","","2ヶ月目")</f>
        <v/>
      </c>
      <c r="T26" s="297" t="str">
        <f t="shared" ref="T26:T36" si="4">IF(U25="","",IF(U25=VLOOKUP($R$25,$S$8:$U$18,3,0),"",U25+1))</f>
        <v/>
      </c>
      <c r="U26" s="297" t="str">
        <f t="shared" ref="U26:U36" si="5">IF(T26="","",EOMONTH(T26,0))</f>
        <v/>
      </c>
      <c r="V26" s="331" t="str">
        <f>IF(T26="","","②")</f>
        <v/>
      </c>
      <c r="W26" s="332"/>
    </row>
    <row r="27" spans="1:47" ht="29.25" customHeight="1" thickBot="1">
      <c r="A27" s="10"/>
      <c r="B27" s="586" t="s">
        <v>52</v>
      </c>
      <c r="C27" s="587"/>
      <c r="D27" s="587"/>
      <c r="E27" s="604">
        <f>IF($J$4="",0,'11号-1'!D52)</f>
        <v>0</v>
      </c>
      <c r="F27" s="604"/>
      <c r="G27" s="584" t="s">
        <v>116</v>
      </c>
      <c r="H27" s="584"/>
      <c r="I27" s="584"/>
      <c r="J27" s="584"/>
      <c r="K27" s="584"/>
      <c r="L27" s="584"/>
      <c r="M27" s="584"/>
      <c r="N27" s="584"/>
      <c r="O27" s="585"/>
      <c r="P27" s="10"/>
      <c r="R27" s="201"/>
      <c r="S27" s="298" t="str">
        <f>IF(T27="","","3ヶ月目")</f>
        <v/>
      </c>
      <c r="T27" s="297" t="str">
        <f t="shared" si="4"/>
        <v/>
      </c>
      <c r="U27" s="297" t="str">
        <f t="shared" si="5"/>
        <v/>
      </c>
      <c r="V27" s="331" t="str">
        <f>IF(T27="","","③")</f>
        <v/>
      </c>
      <c r="W27" s="332"/>
    </row>
    <row r="28" spans="1:47" ht="29.25" customHeight="1" thickBot="1">
      <c r="A28" s="10"/>
      <c r="B28" s="617" t="s">
        <v>51</v>
      </c>
      <c r="C28" s="618"/>
      <c r="D28" s="619"/>
      <c r="E28" s="608">
        <f>E25+E26+E27</f>
        <v>0</v>
      </c>
      <c r="F28" s="609"/>
      <c r="G28" s="610"/>
      <c r="H28" s="611"/>
      <c r="I28" s="611"/>
      <c r="J28" s="611"/>
      <c r="K28" s="611"/>
      <c r="L28" s="611"/>
      <c r="M28" s="611"/>
      <c r="N28" s="611"/>
      <c r="O28" s="612"/>
      <c r="P28" s="10"/>
      <c r="R28" s="201"/>
      <c r="S28" s="298" t="str">
        <f>IF(T28="","","4ヶ月目")</f>
        <v/>
      </c>
      <c r="T28" s="297" t="str">
        <f t="shared" si="4"/>
        <v/>
      </c>
      <c r="U28" s="297" t="str">
        <f t="shared" si="5"/>
        <v/>
      </c>
      <c r="V28" s="331" t="str">
        <f>IF(T28="","","④")</f>
        <v/>
      </c>
      <c r="W28" s="333"/>
    </row>
    <row r="29" spans="1:47" ht="21">
      <c r="A29" s="10"/>
      <c r="B29" s="80" t="str">
        <f>CONCATENATE("※　各区分の助成対象経費の額は、様式",IF(COUNTIF(A3,"*被*"),"被","研"),"第11号の「第 "&amp;J4&amp;" の計」の各区分の額と一致する")</f>
        <v>※　各区分の助成対象経費の額は、様式研第11号の「第  の計」の各区分の額と一致する</v>
      </c>
      <c r="C29" s="81"/>
      <c r="D29" s="81"/>
      <c r="E29" s="82"/>
      <c r="F29" s="82"/>
      <c r="G29" s="83"/>
      <c r="H29" s="83"/>
      <c r="I29" s="83"/>
      <c r="J29" s="83"/>
      <c r="K29" s="83"/>
      <c r="L29" s="83"/>
      <c r="M29" s="83"/>
      <c r="N29" s="83"/>
      <c r="O29" s="83"/>
      <c r="P29" s="10"/>
      <c r="Q29" s="193"/>
      <c r="R29" s="383"/>
      <c r="S29" s="384" t="str">
        <f>IF(T29="","","5ヶ月目")</f>
        <v/>
      </c>
      <c r="T29" s="385" t="str">
        <f t="shared" si="4"/>
        <v/>
      </c>
      <c r="U29" s="385" t="str">
        <f t="shared" si="5"/>
        <v/>
      </c>
      <c r="V29" s="386" t="str">
        <f>IF(T29="","","⑤")</f>
        <v/>
      </c>
      <c r="W29" s="332"/>
      <c r="Z29" s="193"/>
    </row>
    <row r="30" spans="1:47" ht="21" customHeight="1">
      <c r="A30" s="173" t="s">
        <v>149</v>
      </c>
      <c r="B30" s="170"/>
      <c r="C30" s="184"/>
      <c r="D30" s="10"/>
      <c r="E30" s="10"/>
      <c r="F30" s="10"/>
      <c r="G30" s="10"/>
      <c r="H30" s="10"/>
      <c r="I30" s="10"/>
      <c r="J30" s="10"/>
      <c r="K30" s="10"/>
      <c r="L30" s="10"/>
      <c r="M30" s="10"/>
      <c r="N30" s="10"/>
      <c r="O30" s="10"/>
      <c r="P30" s="10"/>
      <c r="Q30" s="193"/>
      <c r="R30" s="383"/>
      <c r="S30" s="387" t="str">
        <f>IF(T30="","","6ヶ月目")</f>
        <v/>
      </c>
      <c r="T30" s="388" t="str">
        <f t="shared" si="4"/>
        <v/>
      </c>
      <c r="U30" s="388" t="str">
        <f t="shared" si="5"/>
        <v/>
      </c>
      <c r="V30" s="389" t="str">
        <f>IF(T30="","","⑥")</f>
        <v/>
      </c>
      <c r="W30" s="332"/>
      <c r="X30" s="390"/>
      <c r="Y30" s="193"/>
      <c r="Z30" s="193"/>
    </row>
    <row r="31" spans="1:47" ht="6" customHeight="1">
      <c r="A31" s="10"/>
      <c r="B31" s="179"/>
      <c r="C31" s="184"/>
      <c r="D31" s="10"/>
      <c r="E31" s="10"/>
      <c r="F31" s="10"/>
      <c r="G31" s="10"/>
      <c r="H31" s="10"/>
      <c r="I31" s="10"/>
      <c r="J31" s="10"/>
      <c r="K31" s="10"/>
      <c r="L31" s="10"/>
      <c r="M31" s="10"/>
      <c r="N31" s="10"/>
      <c r="O31" s="10"/>
      <c r="P31" s="10"/>
      <c r="Q31" s="193"/>
      <c r="R31" s="383"/>
      <c r="S31" s="387" t="str">
        <f>IF(T31="","","7ヶ月目")</f>
        <v/>
      </c>
      <c r="T31" s="388" t="str">
        <f t="shared" si="4"/>
        <v/>
      </c>
      <c r="U31" s="388" t="str">
        <f t="shared" si="5"/>
        <v/>
      </c>
      <c r="V31" s="389" t="str">
        <f>IF(T31="","","⑦")</f>
        <v/>
      </c>
      <c r="W31" s="332"/>
      <c r="X31" s="390"/>
      <c r="Y31" s="193"/>
      <c r="Z31" s="193"/>
    </row>
    <row r="32" spans="1:47" ht="15" customHeight="1">
      <c r="A32" s="10"/>
      <c r="B32" s="170"/>
      <c r="C32" s="578" t="s">
        <v>36</v>
      </c>
      <c r="D32" s="579"/>
      <c r="E32" s="574" t="str">
        <f>PHONETIC(E33)</f>
        <v/>
      </c>
      <c r="F32" s="575"/>
      <c r="G32" s="575"/>
      <c r="H32" s="575"/>
      <c r="I32" s="575"/>
      <c r="J32" s="575"/>
      <c r="K32" s="575"/>
      <c r="L32" s="575"/>
      <c r="M32" s="575"/>
      <c r="N32" s="576"/>
      <c r="O32" s="10"/>
      <c r="P32" s="10"/>
      <c r="Q32" s="193"/>
      <c r="R32" s="383"/>
      <c r="S32" s="387" t="str">
        <f>IF(T32="","","8ヶ月目")</f>
        <v/>
      </c>
      <c r="T32" s="388" t="str">
        <f t="shared" si="4"/>
        <v/>
      </c>
      <c r="U32" s="388" t="str">
        <f t="shared" si="5"/>
        <v/>
      </c>
      <c r="V32" s="389" t="str">
        <f>IF(T32="","","⑧")</f>
        <v/>
      </c>
      <c r="W32" s="332"/>
      <c r="X32" s="390"/>
      <c r="Y32" s="193"/>
      <c r="Z32" s="193"/>
    </row>
    <row r="33" spans="1:26" ht="28.5" customHeight="1">
      <c r="A33" s="10"/>
      <c r="B33" s="170"/>
      <c r="C33" s="565" t="s">
        <v>37</v>
      </c>
      <c r="D33" s="566"/>
      <c r="E33" s="581"/>
      <c r="F33" s="582"/>
      <c r="G33" s="582"/>
      <c r="H33" s="582"/>
      <c r="I33" s="582"/>
      <c r="J33" s="582"/>
      <c r="K33" s="582"/>
      <c r="L33" s="582"/>
      <c r="M33" s="582"/>
      <c r="N33" s="583"/>
      <c r="O33" s="10"/>
      <c r="P33" s="10"/>
      <c r="Q33" s="193"/>
      <c r="R33" s="383"/>
      <c r="S33" s="387" t="str">
        <f>IF(T33="","","9ヶ月目")</f>
        <v/>
      </c>
      <c r="T33" s="388" t="str">
        <f t="shared" si="4"/>
        <v/>
      </c>
      <c r="U33" s="388" t="str">
        <f t="shared" si="5"/>
        <v/>
      </c>
      <c r="V33" s="389" t="str">
        <f>IF(T33="","","⑨")</f>
        <v/>
      </c>
      <c r="W33" s="332"/>
      <c r="X33" s="390"/>
      <c r="Y33" s="193"/>
      <c r="Z33" s="193"/>
    </row>
    <row r="34" spans="1:26" ht="15" customHeight="1">
      <c r="A34" s="10"/>
      <c r="B34" s="170"/>
      <c r="C34" s="588" t="s">
        <v>38</v>
      </c>
      <c r="D34" s="589"/>
      <c r="E34" s="593"/>
      <c r="F34" s="598" t="s">
        <v>36</v>
      </c>
      <c r="G34" s="599"/>
      <c r="H34" s="600"/>
      <c r="I34" s="574" t="str">
        <f>PHONETIC(I35)</f>
        <v/>
      </c>
      <c r="J34" s="575"/>
      <c r="K34" s="575"/>
      <c r="L34" s="575"/>
      <c r="M34" s="575"/>
      <c r="N34" s="576"/>
      <c r="O34" s="10"/>
      <c r="P34" s="10"/>
      <c r="Q34" s="193"/>
      <c r="R34" s="383"/>
      <c r="S34" s="387" t="str">
        <f>IF(T34="","","10ヶ月目")</f>
        <v/>
      </c>
      <c r="T34" s="388" t="str">
        <f t="shared" si="4"/>
        <v/>
      </c>
      <c r="U34" s="388" t="str">
        <f t="shared" si="5"/>
        <v/>
      </c>
      <c r="V34" s="389" t="str">
        <f>IF(T34="","","⑩")</f>
        <v/>
      </c>
      <c r="W34" s="332"/>
      <c r="X34" s="390"/>
      <c r="Y34" s="193"/>
      <c r="Z34" s="193"/>
    </row>
    <row r="35" spans="1:26" ht="28.5" customHeight="1">
      <c r="A35" s="10"/>
      <c r="B35" s="170"/>
      <c r="C35" s="565"/>
      <c r="D35" s="566"/>
      <c r="E35" s="594"/>
      <c r="F35" s="595" t="s">
        <v>39</v>
      </c>
      <c r="G35" s="596"/>
      <c r="H35" s="597"/>
      <c r="I35" s="581"/>
      <c r="J35" s="582"/>
      <c r="K35" s="582"/>
      <c r="L35" s="582"/>
      <c r="M35" s="582"/>
      <c r="N35" s="583"/>
      <c r="O35" s="10"/>
      <c r="P35" s="10"/>
      <c r="Q35" s="193"/>
      <c r="R35" s="383"/>
      <c r="S35" s="387" t="str">
        <f>IF(T35="","","11ヶ月目")</f>
        <v/>
      </c>
      <c r="T35" s="388" t="str">
        <f t="shared" si="4"/>
        <v/>
      </c>
      <c r="U35" s="388" t="str">
        <f t="shared" si="5"/>
        <v/>
      </c>
      <c r="V35" s="389" t="str">
        <f>IF(T35="","","⑪")</f>
        <v/>
      </c>
      <c r="W35" s="332"/>
      <c r="X35" s="390"/>
      <c r="Y35" s="193"/>
      <c r="Z35" s="193"/>
    </row>
    <row r="36" spans="1:26" ht="30.75" customHeight="1">
      <c r="A36" s="10"/>
      <c r="B36" s="170"/>
      <c r="C36" s="580" t="s">
        <v>111</v>
      </c>
      <c r="D36" s="569"/>
      <c r="E36" s="325"/>
      <c r="F36" s="567" t="s">
        <v>40</v>
      </c>
      <c r="G36" s="568"/>
      <c r="H36" s="569"/>
      <c r="I36" s="601"/>
      <c r="J36" s="602"/>
      <c r="K36" s="602"/>
      <c r="L36" s="602"/>
      <c r="M36" s="602"/>
      <c r="N36" s="603"/>
      <c r="O36" s="10"/>
      <c r="P36" s="10"/>
      <c r="Q36" s="193"/>
      <c r="R36" s="383"/>
      <c r="S36" s="387" t="str">
        <f>IF(T36="","","12ヶ月目")</f>
        <v/>
      </c>
      <c r="T36" s="388" t="str">
        <f t="shared" si="4"/>
        <v/>
      </c>
      <c r="U36" s="388" t="str">
        <f t="shared" si="5"/>
        <v/>
      </c>
      <c r="V36" s="389" t="str">
        <f>IF(T36="","","⑫")</f>
        <v/>
      </c>
      <c r="W36" s="332"/>
      <c r="X36" s="390"/>
      <c r="Y36" s="193"/>
      <c r="Z36" s="193"/>
    </row>
    <row r="37" spans="1:26" ht="15" customHeight="1">
      <c r="A37" s="10"/>
      <c r="B37" s="170"/>
      <c r="C37" s="578" t="s">
        <v>36</v>
      </c>
      <c r="D37" s="579"/>
      <c r="E37" s="574" t="str">
        <f>PHONETIC(E38)</f>
        <v/>
      </c>
      <c r="F37" s="575"/>
      <c r="G37" s="575"/>
      <c r="H37" s="575"/>
      <c r="I37" s="575"/>
      <c r="J37" s="575"/>
      <c r="K37" s="575"/>
      <c r="L37" s="575"/>
      <c r="M37" s="575"/>
      <c r="N37" s="576"/>
      <c r="O37" s="10"/>
      <c r="P37" s="10"/>
      <c r="Q37" s="193"/>
      <c r="R37" s="193"/>
      <c r="S37" s="193"/>
      <c r="T37" s="193"/>
      <c r="U37" s="193"/>
      <c r="V37" s="193"/>
      <c r="X37" s="193"/>
      <c r="Y37" s="193"/>
      <c r="Z37" s="193"/>
    </row>
    <row r="38" spans="1:26" ht="28.5" customHeight="1">
      <c r="A38" s="10"/>
      <c r="B38" s="170"/>
      <c r="C38" s="565" t="s">
        <v>41</v>
      </c>
      <c r="D38" s="566"/>
      <c r="E38" s="581"/>
      <c r="F38" s="582"/>
      <c r="G38" s="582"/>
      <c r="H38" s="582"/>
      <c r="I38" s="582"/>
      <c r="J38" s="582"/>
      <c r="K38" s="582"/>
      <c r="L38" s="582"/>
      <c r="M38" s="582"/>
      <c r="N38" s="583"/>
      <c r="O38" s="10"/>
      <c r="P38" s="10"/>
      <c r="R38" s="193"/>
      <c r="S38" s="193"/>
      <c r="T38" s="193"/>
    </row>
    <row r="39" spans="1:26" ht="5.25" customHeight="1">
      <c r="A39" s="10"/>
      <c r="B39" s="170"/>
      <c r="C39" s="185"/>
      <c r="D39" s="185"/>
      <c r="E39" s="10"/>
      <c r="F39" s="10"/>
      <c r="G39" s="10"/>
      <c r="H39" s="10"/>
      <c r="I39" s="10"/>
      <c r="J39" s="10"/>
      <c r="K39" s="10"/>
      <c r="L39" s="10"/>
      <c r="M39" s="10"/>
      <c r="N39" s="10"/>
      <c r="O39" s="10"/>
      <c r="P39" s="10"/>
      <c r="R39" s="193"/>
      <c r="S39" s="192"/>
      <c r="T39" s="193"/>
    </row>
    <row r="40" spans="1:26" ht="13.5" customHeight="1">
      <c r="A40" s="10"/>
      <c r="B40" s="186" t="s">
        <v>152</v>
      </c>
      <c r="C40" s="187" t="s">
        <v>153</v>
      </c>
      <c r="D40" s="185"/>
      <c r="E40" s="10"/>
      <c r="F40" s="10"/>
      <c r="G40" s="10"/>
      <c r="H40" s="10"/>
      <c r="I40" s="10"/>
      <c r="J40" s="10"/>
      <c r="K40" s="10"/>
      <c r="L40" s="10"/>
      <c r="M40" s="10"/>
      <c r="N40" s="10"/>
      <c r="O40" s="10"/>
      <c r="P40" s="10"/>
      <c r="R40" s="193"/>
      <c r="S40" s="192"/>
      <c r="T40" s="193"/>
    </row>
    <row r="41" spans="1:26" ht="13.5" customHeight="1">
      <c r="A41" s="10"/>
      <c r="B41" s="10"/>
      <c r="C41" s="187" t="s">
        <v>154</v>
      </c>
      <c r="D41" s="185"/>
      <c r="E41" s="10"/>
      <c r="F41" s="10"/>
      <c r="G41" s="10"/>
      <c r="H41" s="10"/>
      <c r="I41" s="10"/>
      <c r="J41" s="10"/>
      <c r="K41" s="10"/>
      <c r="L41" s="10"/>
      <c r="M41" s="10"/>
      <c r="N41" s="10"/>
      <c r="O41" s="10"/>
      <c r="P41" s="10"/>
      <c r="S41" s="192"/>
    </row>
    <row r="42" spans="1:26" ht="18.75">
      <c r="A42" s="10"/>
      <c r="B42" s="10"/>
      <c r="C42" s="187" t="str">
        <f>CONCATENATE("３　当該申請書に係る申請書（内訳）（様式",IF(COUNTIF(A3,"*被*"),"被","研"),"第11号）を添付すること。")</f>
        <v>３　当該申請書に係る申請書（内訳）（様式研第11号）を添付すること。</v>
      </c>
      <c r="D42" s="185"/>
      <c r="E42" s="10"/>
      <c r="F42" s="10"/>
      <c r="G42" s="10"/>
      <c r="H42" s="10"/>
      <c r="I42" s="10"/>
      <c r="J42" s="10"/>
      <c r="K42" s="10"/>
      <c r="L42" s="10"/>
      <c r="M42" s="10"/>
      <c r="N42" s="10"/>
      <c r="O42" s="10"/>
      <c r="P42" s="10"/>
      <c r="S42" s="192"/>
    </row>
    <row r="43" spans="1:26" ht="18.75">
      <c r="A43" s="10"/>
      <c r="B43" s="10"/>
      <c r="C43" s="187" t="str">
        <f>CONCATENATE("　　（様式",IF(COUNTIF(A3,"*被*"),"被","研"),"第11号は領収書等の証拠書類とともに写しを5年間保管すること。）")</f>
        <v>　　（様式研第11号は領収書等の証拠書類とともに写しを5年間保管すること。）</v>
      </c>
      <c r="D43" s="185"/>
      <c r="E43" s="10"/>
      <c r="F43" s="10"/>
      <c r="G43" s="10"/>
      <c r="H43" s="10"/>
      <c r="I43" s="10"/>
      <c r="J43" s="10"/>
      <c r="K43" s="10"/>
      <c r="L43" s="10"/>
      <c r="M43" s="10"/>
      <c r="N43" s="10"/>
      <c r="O43" s="10"/>
      <c r="P43" s="10"/>
      <c r="S43" s="192"/>
    </row>
    <row r="44" spans="1:26" ht="18.75">
      <c r="A44" s="10"/>
      <c r="B44" s="10"/>
      <c r="C44" s="187" t="s">
        <v>155</v>
      </c>
      <c r="D44" s="185"/>
      <c r="E44" s="10"/>
      <c r="F44" s="10"/>
      <c r="G44" s="10"/>
      <c r="H44" s="10"/>
      <c r="I44" s="10"/>
      <c r="J44" s="10"/>
      <c r="K44" s="10"/>
      <c r="L44" s="10"/>
      <c r="M44" s="10"/>
      <c r="N44" s="10"/>
      <c r="O44" s="10"/>
      <c r="P44" s="10"/>
      <c r="S44" s="192"/>
    </row>
    <row r="45" spans="1:26" ht="13.5" customHeight="1">
      <c r="S45" s="192"/>
    </row>
    <row r="46" spans="1:26" ht="13.5" customHeight="1">
      <c r="S46" s="192"/>
    </row>
  </sheetData>
  <sheetProtection password="ECA8" sheet="1" objects="1" scenarios="1" selectLockedCells="1"/>
  <mergeCells count="58">
    <mergeCell ref="R3:V5"/>
    <mergeCell ref="R23:V23"/>
    <mergeCell ref="B18:D18"/>
    <mergeCell ref="G20:O20"/>
    <mergeCell ref="E21:F21"/>
    <mergeCell ref="G12:O12"/>
    <mergeCell ref="G13:O13"/>
    <mergeCell ref="E23:F23"/>
    <mergeCell ref="B23:D23"/>
    <mergeCell ref="G23:O23"/>
    <mergeCell ref="B24:D24"/>
    <mergeCell ref="C32:D32"/>
    <mergeCell ref="B1:D1"/>
    <mergeCell ref="G6:I6"/>
    <mergeCell ref="B20:D20"/>
    <mergeCell ref="B21:D21"/>
    <mergeCell ref="B22:D22"/>
    <mergeCell ref="B17:D17"/>
    <mergeCell ref="E20:F20"/>
    <mergeCell ref="G22:O22"/>
    <mergeCell ref="E17:O17"/>
    <mergeCell ref="B28:D28"/>
    <mergeCell ref="B25:D25"/>
    <mergeCell ref="B26:D26"/>
    <mergeCell ref="E32:N32"/>
    <mergeCell ref="A4:I4"/>
    <mergeCell ref="E38:N38"/>
    <mergeCell ref="E24:F24"/>
    <mergeCell ref="E18:O18"/>
    <mergeCell ref="E34:E35"/>
    <mergeCell ref="F35:H35"/>
    <mergeCell ref="F34:H34"/>
    <mergeCell ref="I36:N36"/>
    <mergeCell ref="E27:F27"/>
    <mergeCell ref="E26:F26"/>
    <mergeCell ref="G26:O26"/>
    <mergeCell ref="G25:O25"/>
    <mergeCell ref="G24:O24"/>
    <mergeCell ref="E37:N37"/>
    <mergeCell ref="E28:F28"/>
    <mergeCell ref="E25:F25"/>
    <mergeCell ref="G28:O28"/>
    <mergeCell ref="X2:Z2"/>
    <mergeCell ref="C38:D38"/>
    <mergeCell ref="F36:H36"/>
    <mergeCell ref="G10:O10"/>
    <mergeCell ref="G21:O21"/>
    <mergeCell ref="E22:F22"/>
    <mergeCell ref="I34:N34"/>
    <mergeCell ref="B15:O15"/>
    <mergeCell ref="C37:D37"/>
    <mergeCell ref="C36:D36"/>
    <mergeCell ref="I35:N35"/>
    <mergeCell ref="G27:O27"/>
    <mergeCell ref="B27:D27"/>
    <mergeCell ref="E33:N33"/>
    <mergeCell ref="C33:D33"/>
    <mergeCell ref="C34:D35"/>
  </mergeCells>
  <phoneticPr fontId="2"/>
  <conditionalFormatting sqref="X14">
    <cfRule type="expression" dxfId="2" priority="5">
      <formula>$X$14=""</formula>
    </cfRule>
  </conditionalFormatting>
  <conditionalFormatting sqref="R14:V14">
    <cfRule type="expression" dxfId="1" priority="3" stopIfTrue="1">
      <formula>$S$14&lt;&gt;""</formula>
    </cfRule>
    <cfRule type="expression" dxfId="0" priority="4" stopIfTrue="1">
      <formula>$S$14=""</formula>
    </cfRule>
  </conditionalFormatting>
  <dataValidations count="5">
    <dataValidation imeMode="halfAlpha" allowBlank="1" showInputMessage="1" showErrorMessage="1" sqref="O7:P7 E34:E35 I36:N36 M7 K7 H11"/>
    <dataValidation imeMode="fullKatakana" allowBlank="1" showInputMessage="1" showErrorMessage="1" sqref="I34:N34 E32:N32 E37:N37"/>
    <dataValidation type="list" allowBlank="1" showInputMessage="1" showErrorMessage="1" sqref="E36">
      <formula1>"普通預金,当座預金"</formula1>
    </dataValidation>
    <dataValidation type="list" imeMode="halfAlpha" allowBlank="1" showInputMessage="1" showErrorMessage="1" sqref="J4">
      <formula1>$S$8:$S$14</formula1>
    </dataValidation>
    <dataValidation type="list" allowBlank="1" showInputMessage="1" showErrorMessage="1" sqref="X2:Z2">
      <formula1>$Z$4:$Z$6</formula1>
    </dataValidation>
  </dataValidations>
  <printOptions horizontalCentered="1" verticalCentered="1"/>
  <pageMargins left="0.15748031496062992" right="0.15748031496062992" top="0.27559055118110237" bottom="0.27559055118110237" header="0.15748031496062992" footer="0.15748031496062992"/>
  <pageSetup paperSize="9" scale="92" orientation="portrait" r:id="rId1"/>
  <headerFooter>
    <oddHeader xml:space="preserve">&amp;R&amp;8
. </oddHeader>
    <oddFooter>&amp;L&amp;8　.&amp;C&amp;9PC版&amp;R&amp;8.</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E1E1FF"/>
  </sheetPr>
  <dimension ref="A1:X57"/>
  <sheetViews>
    <sheetView showGridLines="0" view="pageBreakPreview" zoomScale="55" zoomScaleNormal="70" zoomScaleSheetLayoutView="55" workbookViewId="0"/>
  </sheetViews>
  <sheetFormatPr defaultRowHeight="22.5"/>
  <cols>
    <col min="1" max="1" width="15.125" style="292" customWidth="1"/>
    <col min="2" max="2" width="21.625" style="230" customWidth="1"/>
    <col min="3" max="3" width="8.5" style="230" customWidth="1"/>
    <col min="4" max="4" width="30.625" style="293" customWidth="1"/>
    <col min="5" max="5" width="3.625" style="294" customWidth="1"/>
    <col min="6" max="7" width="11.625" style="230" customWidth="1"/>
    <col min="8" max="8" width="6.625" style="230" customWidth="1"/>
    <col min="9" max="10" width="8.625" style="230" customWidth="1"/>
    <col min="11" max="11" width="9" style="347" customWidth="1"/>
    <col min="12" max="12" width="10.5" style="341" hidden="1" customWidth="1"/>
    <col min="13" max="13" width="12.5" style="341" hidden="1" customWidth="1"/>
    <col min="14" max="14" width="6.375" style="473" hidden="1" customWidth="1"/>
    <col min="15" max="15" width="9.25" style="474" hidden="1" customWidth="1"/>
    <col min="16" max="16" width="10.25" style="485" hidden="1" customWidth="1"/>
    <col min="17" max="17" width="9" style="486" hidden="1" customWidth="1"/>
    <col min="18" max="18" width="8.625" style="341" hidden="1" customWidth="1"/>
    <col min="19" max="19" width="6" style="341" hidden="1" customWidth="1"/>
    <col min="20" max="20" width="4.625" style="341" hidden="1" customWidth="1"/>
    <col min="21" max="21" width="9" style="342" customWidth="1"/>
    <col min="22" max="24" width="9" style="342"/>
    <col min="25" max="16384" width="9" style="12"/>
  </cols>
  <sheetData>
    <row r="1" spans="1:24" ht="56.25" customHeight="1" thickBot="1">
      <c r="A1" s="157"/>
      <c r="B1" s="106"/>
      <c r="C1" s="106"/>
      <c r="D1" s="107"/>
      <c r="E1" s="166"/>
      <c r="F1" s="106"/>
      <c r="G1" s="106"/>
      <c r="H1" s="106"/>
      <c r="I1" s="106"/>
      <c r="J1" s="106"/>
      <c r="P1" s="475"/>
      <c r="Q1" s="476"/>
    </row>
    <row r="2" spans="1:24" ht="33" customHeight="1" thickTop="1" thickBot="1">
      <c r="A2" s="105"/>
      <c r="B2" s="106"/>
      <c r="C2" s="106"/>
      <c r="D2" s="107"/>
      <c r="E2" s="166"/>
      <c r="F2" s="108"/>
      <c r="G2" s="108"/>
      <c r="H2" s="108"/>
      <c r="I2" s="108"/>
      <c r="J2" s="109" t="str">
        <f>'10号'!P3</f>
        <v>〈平成２８年度第５回〉</v>
      </c>
      <c r="L2" s="542">
        <f>EOMONTH('10号'!$T$8,13)</f>
        <v>43190</v>
      </c>
      <c r="M2" s="477" t="s">
        <v>283</v>
      </c>
      <c r="N2" s="478"/>
      <c r="O2" s="479"/>
      <c r="P2" s="480"/>
      <c r="Q2" s="481"/>
      <c r="R2" s="423"/>
      <c r="S2" s="423"/>
      <c r="T2" s="424"/>
    </row>
    <row r="3" spans="1:24" ht="24.75" thickTop="1">
      <c r="A3" s="110" t="str">
        <f>IF(COUNTIF('10号'!$A$4,"*被*"),"様式被第１１号－１","様式研第１１号－１")</f>
        <v>様式研第１１号－１</v>
      </c>
      <c r="B3" s="106"/>
      <c r="C3" s="106"/>
      <c r="D3" s="107"/>
      <c r="E3" s="166"/>
      <c r="F3" s="111"/>
      <c r="G3" s="111"/>
      <c r="H3" s="111"/>
      <c r="I3" s="111"/>
      <c r="J3" s="111"/>
      <c r="L3" s="482"/>
      <c r="M3" s="482"/>
      <c r="N3" s="483"/>
      <c r="O3" s="484"/>
    </row>
    <row r="4" spans="1:24" ht="27" customHeight="1">
      <c r="A4" s="112" t="str">
        <f>CONCATENATE(IF(COUNTIF('10号'!A4,"*被*"),"被災農業者向け",""),"農の雇用事業助成金交付申請書（内訳） （ 第"&amp;'10号'!$J$4&amp;" ）")</f>
        <v>農の雇用事業助成金交付申請書（内訳） （ 第 ）</v>
      </c>
      <c r="B4" s="113"/>
      <c r="C4" s="113"/>
      <c r="D4" s="334"/>
      <c r="E4" s="167"/>
      <c r="F4" s="113"/>
      <c r="G4" s="113"/>
      <c r="H4" s="113"/>
      <c r="I4" s="113"/>
      <c r="J4" s="113"/>
    </row>
    <row r="5" spans="1:24" s="14" customFormat="1" ht="25.5" customHeight="1">
      <c r="A5" s="114"/>
      <c r="B5" s="115" t="s">
        <v>17</v>
      </c>
      <c r="C5" s="681" t="str">
        <f>IF('10号'!$G$10="","",'10号'!$G$10)</f>
        <v/>
      </c>
      <c r="D5" s="681"/>
      <c r="E5" s="681"/>
      <c r="F5" s="681"/>
      <c r="G5" s="681"/>
      <c r="H5" s="681"/>
      <c r="I5" s="681"/>
      <c r="J5" s="681"/>
      <c r="K5" s="348"/>
      <c r="L5" s="343"/>
      <c r="M5" s="343"/>
      <c r="N5" s="487"/>
      <c r="O5" s="488"/>
      <c r="P5" s="489"/>
      <c r="Q5" s="490"/>
      <c r="R5" s="343"/>
      <c r="S5" s="343"/>
      <c r="T5" s="343"/>
      <c r="U5" s="344"/>
      <c r="V5" s="344"/>
      <c r="W5" s="344"/>
      <c r="X5" s="344"/>
    </row>
    <row r="6" spans="1:24" s="14" customFormat="1" ht="25.5" customHeight="1">
      <c r="A6" s="114"/>
      <c r="B6" s="115" t="s">
        <v>15</v>
      </c>
      <c r="C6" s="681" t="str">
        <f>IF('10号'!$E$18="","",'10号'!$E$18)</f>
        <v/>
      </c>
      <c r="D6" s="681"/>
      <c r="E6" s="681"/>
      <c r="F6" s="681"/>
      <c r="G6" s="681"/>
      <c r="H6" s="681"/>
      <c r="I6" s="681"/>
      <c r="J6" s="681"/>
      <c r="K6" s="348"/>
      <c r="L6" s="491"/>
      <c r="M6" s="491"/>
      <c r="N6" s="487"/>
      <c r="O6" s="488"/>
      <c r="P6" s="489"/>
      <c r="Q6" s="490"/>
      <c r="R6" s="343"/>
      <c r="S6" s="343"/>
      <c r="T6" s="343"/>
      <c r="U6" s="344"/>
      <c r="V6" s="344"/>
      <c r="W6" s="344"/>
      <c r="X6" s="344"/>
    </row>
    <row r="7" spans="1:24" ht="6" customHeight="1">
      <c r="A7" s="105"/>
      <c r="B7" s="116"/>
      <c r="C7" s="685"/>
      <c r="D7" s="685"/>
      <c r="E7" s="168"/>
      <c r="F7" s="684"/>
      <c r="G7" s="684"/>
      <c r="H7" s="335"/>
      <c r="I7" s="438"/>
      <c r="J7" s="106"/>
      <c r="K7" s="349"/>
    </row>
    <row r="8" spans="1:24" ht="6.75" customHeight="1" thickBot="1">
      <c r="A8" s="105"/>
      <c r="B8" s="117"/>
      <c r="C8" s="117"/>
      <c r="D8" s="107"/>
      <c r="E8" s="166"/>
      <c r="F8" s="106"/>
      <c r="G8" s="106"/>
      <c r="H8" s="106"/>
      <c r="I8" s="106"/>
      <c r="J8" s="149"/>
    </row>
    <row r="9" spans="1:24" ht="29.25" customHeight="1" thickBot="1">
      <c r="A9" s="118"/>
      <c r="B9" s="686" t="s">
        <v>29</v>
      </c>
      <c r="C9" s="687"/>
      <c r="D9" s="682" t="s">
        <v>28</v>
      </c>
      <c r="E9" s="683"/>
      <c r="F9" s="686" t="s">
        <v>150</v>
      </c>
      <c r="G9" s="688"/>
      <c r="H9" s="688"/>
      <c r="I9" s="688"/>
      <c r="J9" s="689"/>
      <c r="L9" s="534" t="s">
        <v>286</v>
      </c>
      <c r="M9" s="535" t="s">
        <v>181</v>
      </c>
      <c r="N9" s="536" t="s">
        <v>211</v>
      </c>
      <c r="O9" s="537" t="s">
        <v>212</v>
      </c>
      <c r="P9" s="538" t="s">
        <v>218</v>
      </c>
      <c r="Q9" s="539" t="s">
        <v>219</v>
      </c>
      <c r="R9" s="539" t="s">
        <v>220</v>
      </c>
      <c r="S9" s="540"/>
      <c r="T9" s="541" t="s">
        <v>287</v>
      </c>
    </row>
    <row r="10" spans="1:24" ht="21" customHeight="1">
      <c r="A10" s="118"/>
      <c r="B10" s="119" t="s">
        <v>1</v>
      </c>
      <c r="C10" s="120"/>
      <c r="D10" s="654">
        <f>IF(A14="",0,O10)</f>
        <v>0</v>
      </c>
      <c r="E10" s="655"/>
      <c r="F10" s="119" t="s">
        <v>135</v>
      </c>
      <c r="G10" s="121"/>
      <c r="H10" s="121"/>
      <c r="I10" s="121"/>
      <c r="J10" s="122"/>
      <c r="L10" s="492"/>
      <c r="M10" s="426"/>
      <c r="N10" s="472"/>
      <c r="O10" s="493" t="str">
        <f>①!$K$424</f>
        <v/>
      </c>
      <c r="P10" s="544">
        <f>①!$K$428</f>
        <v>0</v>
      </c>
      <c r="Q10" s="545" t="s">
        <v>298</v>
      </c>
      <c r="R10" s="426"/>
      <c r="S10" s="426"/>
      <c r="T10" s="429"/>
    </row>
    <row r="11" spans="1:24" ht="21" customHeight="1">
      <c r="A11" s="123"/>
      <c r="B11" s="124" t="s">
        <v>4</v>
      </c>
      <c r="C11" s="125"/>
      <c r="D11" s="650">
        <f>IF(OR(A14="",D10=MIN(L14,$P$10)),0,IF(O11+SUM($D$10:D10)&gt;=MIN(L14,$P$10),MIN(L14,$P$10)-SUM($D$10:D10),O11))</f>
        <v>0</v>
      </c>
      <c r="E11" s="651"/>
      <c r="F11" s="124" t="s">
        <v>136</v>
      </c>
      <c r="G11" s="126"/>
      <c r="H11" s="126"/>
      <c r="I11" s="126"/>
      <c r="J11" s="127"/>
      <c r="L11" s="494">
        <f>IF($D10&gt;D14,0,IF($D10+D11&lt;D14,D11,D14-$D10))</f>
        <v>0</v>
      </c>
      <c r="M11" s="426"/>
      <c r="N11" s="472"/>
      <c r="O11" s="495">
        <f>'11号-3'!$Q$11</f>
        <v>0</v>
      </c>
      <c r="P11" s="496"/>
      <c r="R11" s="426"/>
      <c r="S11" s="426"/>
      <c r="T11" s="429"/>
    </row>
    <row r="12" spans="1:24" ht="21" customHeight="1">
      <c r="A12" s="123"/>
      <c r="B12" s="124" t="s">
        <v>5</v>
      </c>
      <c r="C12" s="125"/>
      <c r="D12" s="650">
        <f>IF(OR(A14="",SUM($D$10:D11)=MIN(L14,$P$10)),0,IF(O12+SUM($D$10:D11)&gt;=MIN(L14,$P$10),MIN(L14,$P$10)-SUM($D$10:D11),O12))</f>
        <v>0</v>
      </c>
      <c r="E12" s="651"/>
      <c r="F12" s="124" t="s">
        <v>137</v>
      </c>
      <c r="G12" s="126"/>
      <c r="H12" s="126"/>
      <c r="I12" s="126"/>
      <c r="J12" s="127"/>
      <c r="L12" s="494">
        <f>IF($D10+$D11&gt;D14,0,IF($D10+$D11+D12&lt;D14,D12,D14-$D10-$D11))</f>
        <v>0</v>
      </c>
      <c r="M12" s="426"/>
      <c r="N12" s="472"/>
      <c r="O12" s="495">
        <f>'11号-4'!$O$11</f>
        <v>0</v>
      </c>
      <c r="P12" s="496"/>
      <c r="R12" s="426"/>
      <c r="S12" s="426"/>
      <c r="T12" s="429"/>
    </row>
    <row r="13" spans="1:24" ht="21" customHeight="1">
      <c r="A13" s="128"/>
      <c r="B13" s="124" t="s">
        <v>2</v>
      </c>
      <c r="C13" s="125"/>
      <c r="D13" s="650">
        <f>IF(OR(A14="",SUM($D$10:D12)=MIN(L14,$P$10)),0,IF(O13+SUM($D$10:D12)&gt;=MIN(L14,$P$10),MIN(L14,$P$10)-SUM($D$10:D12),O13))</f>
        <v>0</v>
      </c>
      <c r="E13" s="651"/>
      <c r="F13" s="124" t="s">
        <v>138</v>
      </c>
      <c r="G13" s="126"/>
      <c r="H13" s="126"/>
      <c r="I13" s="126"/>
      <c r="J13" s="127"/>
      <c r="L13" s="494">
        <f>IF($D10+$D11+$D12&gt;D14,0,IF($D10+$D11+$D12+D13&lt;D14,D13,D14-$D10-$D11-$D12))</f>
        <v>0</v>
      </c>
      <c r="M13" s="426"/>
      <c r="N13" s="472"/>
      <c r="O13" s="495">
        <f>'11号-5'!$I$14</f>
        <v>0</v>
      </c>
      <c r="P13" s="497"/>
      <c r="R13" s="426"/>
      <c r="S13" s="426"/>
      <c r="T13" s="429"/>
    </row>
    <row r="14" spans="1:24" ht="15" customHeight="1" thickBot="1">
      <c r="A14" s="701" t="str">
        <f>IF(ISERROR(IF('10号'!T25="","",MONTH('10号'!T25))),"",IF('10号'!T25="","",MONTH('10号'!T25)))</f>
        <v/>
      </c>
      <c r="B14" s="677" t="s">
        <v>27</v>
      </c>
      <c r="C14" s="678"/>
      <c r="D14" s="643">
        <f>IF($A14="",0,IF(SUM(D10:E13)&lt;=MIN(L14,①!K$428+0),SUM(D10:E13),MIN(L14,①!K$428+0)))</f>
        <v>0</v>
      </c>
      <c r="E14" s="644"/>
      <c r="F14" s="656" t="s">
        <v>288</v>
      </c>
      <c r="G14" s="657"/>
      <c r="H14" s="657"/>
      <c r="I14" s="658" t="str">
        <f>IF(COUNTIF($J$2,"*法*"),"(3年目以降は48,000円)","")</f>
        <v/>
      </c>
      <c r="J14" s="659"/>
      <c r="L14" s="498">
        <f>IF(COUNTIF($J$2,"*法*"),48000,97000)</f>
        <v>97000</v>
      </c>
      <c r="T14" s="429"/>
    </row>
    <row r="15" spans="1:24" ht="30" customHeight="1" thickBot="1">
      <c r="A15" s="701"/>
      <c r="B15" s="679"/>
      <c r="C15" s="680"/>
      <c r="D15" s="645"/>
      <c r="E15" s="646"/>
      <c r="F15" s="647" t="str">
        <f>CONCATENATE("但し、当月給与総支給額が97,000円",IF(COUNTIF($J$2,"*法*"),"(3年目以降は48,000円)",""),"以下の場合は給与総支給額が上限")</f>
        <v>但し、当月給与総支給額が97,000円以下の場合は給与総支給額が上限</v>
      </c>
      <c r="G15" s="648"/>
      <c r="H15" s="648"/>
      <c r="I15" s="648"/>
      <c r="J15" s="649"/>
      <c r="L15" s="499">
        <f>①!$K$428</f>
        <v>0</v>
      </c>
      <c r="M15" s="455" t="str">
        <f>'10号'!T25</f>
        <v/>
      </c>
      <c r="N15" s="421"/>
      <c r="O15" s="495"/>
      <c r="P15" s="496"/>
      <c r="R15" s="426"/>
      <c r="S15" s="426"/>
      <c r="T15" s="434"/>
    </row>
    <row r="16" spans="1:24" ht="21" customHeight="1" thickBot="1">
      <c r="A16" s="123"/>
      <c r="B16" s="124" t="s">
        <v>30</v>
      </c>
      <c r="C16" s="352"/>
      <c r="D16" s="652">
        <f>IF($A14="",0,P16)</f>
        <v>0</v>
      </c>
      <c r="E16" s="653"/>
      <c r="F16" s="660" t="s">
        <v>289</v>
      </c>
      <c r="G16" s="661"/>
      <c r="H16" s="661"/>
      <c r="I16" s="662" t="str">
        <f>IF(COUNTIF($J$2,"*法*"),"(3年目以降は24,000円)","")</f>
        <v/>
      </c>
      <c r="J16" s="663"/>
      <c r="L16" s="500"/>
      <c r="M16" s="501"/>
      <c r="N16" s="471"/>
      <c r="O16" s="502"/>
      <c r="P16" s="503">
        <f>IF($A14="",0,Q16)</f>
        <v>0</v>
      </c>
      <c r="Q16" s="504">
        <f>MIN('11号-6'!$O11,R16)</f>
        <v>0</v>
      </c>
      <c r="R16" s="456">
        <f>IF(COUNTIF($J$2,"*法*"),24000,36000)</f>
        <v>36000</v>
      </c>
      <c r="S16" s="427" t="str">
        <f>A14</f>
        <v/>
      </c>
      <c r="T16" s="422" t="str">
        <f>IFERROR(DATEDIF('10号'!$T$8,M15,"M")+1,"")</f>
        <v/>
      </c>
    </row>
    <row r="17" spans="1:20" ht="21" customHeight="1">
      <c r="A17" s="123"/>
      <c r="B17" s="124" t="s">
        <v>20</v>
      </c>
      <c r="C17" s="129"/>
      <c r="D17" s="652">
        <f>IF(A14="",0,N17)</f>
        <v>0</v>
      </c>
      <c r="E17" s="653"/>
      <c r="F17" s="439" t="s">
        <v>55</v>
      </c>
      <c r="G17" s="440"/>
      <c r="H17" s="440"/>
      <c r="I17" s="440"/>
      <c r="J17" s="441"/>
      <c r="L17" s="505"/>
      <c r="M17" s="426">
        <f>COUNTIF($N$17,"&gt;1")</f>
        <v>0</v>
      </c>
      <c r="N17" s="471">
        <f>MIN(30000,'11号-7'!O11+0)</f>
        <v>0</v>
      </c>
      <c r="O17" s="502"/>
      <c r="P17" s="496"/>
      <c r="R17" s="426"/>
      <c r="S17" s="426"/>
      <c r="T17" s="435"/>
    </row>
    <row r="18" spans="1:20" ht="21" customHeight="1" thickBot="1">
      <c r="A18" s="130"/>
      <c r="B18" s="673" t="str">
        <f>A14&amp;"月計"</f>
        <v>月計</v>
      </c>
      <c r="C18" s="674"/>
      <c r="D18" s="699">
        <f>SUM(D14:E17)</f>
        <v>0</v>
      </c>
      <c r="E18" s="668"/>
      <c r="F18" s="696"/>
      <c r="G18" s="697"/>
      <c r="H18" s="697"/>
      <c r="I18" s="697"/>
      <c r="J18" s="698"/>
      <c r="L18" s="506"/>
      <c r="M18" s="428"/>
      <c r="N18" s="507"/>
      <c r="O18" s="508"/>
      <c r="P18" s="496"/>
      <c r="R18" s="428"/>
      <c r="S18" s="428"/>
      <c r="T18" s="430"/>
    </row>
    <row r="19" spans="1:20" ht="21" customHeight="1">
      <c r="A19" s="118"/>
      <c r="B19" s="119" t="s">
        <v>1</v>
      </c>
      <c r="C19" s="120"/>
      <c r="D19" s="654">
        <f>IF(A23="",0,O19)</f>
        <v>0</v>
      </c>
      <c r="E19" s="655"/>
      <c r="F19" s="119" t="s">
        <v>135</v>
      </c>
      <c r="G19" s="121"/>
      <c r="H19" s="121"/>
      <c r="I19" s="121"/>
      <c r="J19" s="122"/>
      <c r="L19" s="511"/>
      <c r="M19" s="425"/>
      <c r="N19" s="512"/>
      <c r="O19" s="513" t="str">
        <f>②!$K$424</f>
        <v/>
      </c>
      <c r="P19" s="546">
        <f>②!$K$428</f>
        <v>0</v>
      </c>
      <c r="Q19" s="547" t="s">
        <v>299</v>
      </c>
      <c r="R19" s="425"/>
      <c r="S19" s="425"/>
      <c r="T19" s="431"/>
    </row>
    <row r="20" spans="1:20" ht="21" customHeight="1">
      <c r="A20" s="123"/>
      <c r="B20" s="124" t="s">
        <v>4</v>
      </c>
      <c r="C20" s="125"/>
      <c r="D20" s="650">
        <f>IF(OR(A23="",D19=MIN(L23,$P$19)),0,IF((O20+SUM($D$19:D19))&gt;=MIN(L23,$P$19),MIN(L23,$P$19)-SUM($D$19:D19),O20))</f>
        <v>0</v>
      </c>
      <c r="E20" s="651"/>
      <c r="F20" s="124" t="s">
        <v>136</v>
      </c>
      <c r="G20" s="126"/>
      <c r="H20" s="126"/>
      <c r="I20" s="126"/>
      <c r="J20" s="127"/>
      <c r="L20" s="505">
        <f>IF($D19&gt;D23,0,IF($D19+D20&lt;D23,D20,D23-$D19))</f>
        <v>0</v>
      </c>
      <c r="M20" s="426"/>
      <c r="N20" s="514"/>
      <c r="O20" s="495">
        <f>'11号-3'!$Q$12</f>
        <v>0</v>
      </c>
      <c r="P20" s="496"/>
      <c r="R20" s="426"/>
      <c r="S20" s="426"/>
      <c r="T20" s="432"/>
    </row>
    <row r="21" spans="1:20" ht="21" customHeight="1">
      <c r="A21" s="123"/>
      <c r="B21" s="124" t="s">
        <v>5</v>
      </c>
      <c r="C21" s="125"/>
      <c r="D21" s="650">
        <f>IF(OR(A23="",SUM(D19:D20)=MIN(L23,$P$19)),0,IF((O21+SUM($D$19:D20))&gt;=MIN(L23,$P$19),MIN(L23,$P$19)-SUM($D$19:D20),O21))</f>
        <v>0</v>
      </c>
      <c r="E21" s="651"/>
      <c r="F21" s="124" t="s">
        <v>137</v>
      </c>
      <c r="G21" s="126"/>
      <c r="H21" s="126"/>
      <c r="I21" s="126"/>
      <c r="J21" s="127"/>
      <c r="L21" s="505">
        <f>IF($D19+$D20&gt;D23,0,IF($D19+$D20+D21&lt;D23,D21,D23-$D19-$D20))</f>
        <v>0</v>
      </c>
      <c r="M21" s="426"/>
      <c r="N21" s="514"/>
      <c r="O21" s="495">
        <f>'11号-4'!$O$12</f>
        <v>0</v>
      </c>
      <c r="P21" s="496"/>
      <c r="R21" s="551" t="s">
        <v>312</v>
      </c>
      <c r="S21" s="426"/>
      <c r="T21" s="432"/>
    </row>
    <row r="22" spans="1:20" ht="21" customHeight="1">
      <c r="A22" s="128"/>
      <c r="B22" s="124" t="s">
        <v>2</v>
      </c>
      <c r="C22" s="125"/>
      <c r="D22" s="650">
        <f>IF(OR(A23="",SUM(D19:D21)=MIN(L23,$P$19+0)),0,IF((O22+SUM($D$19:D21))&gt;=MIN(L23,$P$19+0),MIN(L23,$P$19+0)-SUM($D$19:D21),O22))</f>
        <v>0</v>
      </c>
      <c r="E22" s="651"/>
      <c r="F22" s="124" t="s">
        <v>138</v>
      </c>
      <c r="G22" s="126"/>
      <c r="H22" s="126"/>
      <c r="I22" s="126"/>
      <c r="J22" s="127"/>
      <c r="L22" s="505">
        <f>IF($D19+$D20+$D21&gt;D23,0,IF($D19+$D20+$D21+D22&lt;D23,D22,D23-$D19-$D20-$D21))</f>
        <v>0</v>
      </c>
      <c r="M22" s="426"/>
      <c r="N22" s="515"/>
      <c r="O22" s="495">
        <f>'11号-5'!$I$17</f>
        <v>0</v>
      </c>
      <c r="P22" s="496"/>
      <c r="R22" s="548" t="s">
        <v>303</v>
      </c>
      <c r="S22" s="426"/>
      <c r="T22" s="432"/>
    </row>
    <row r="23" spans="1:20" ht="15" customHeight="1" thickBot="1">
      <c r="A23" s="701" t="str">
        <f>IF(ISERROR(IF('10号'!T26="","",MONTH('10号'!T26))),"",IF('10号'!T26="","",MONTH('10号'!T26)))</f>
        <v/>
      </c>
      <c r="B23" s="677" t="s">
        <v>27</v>
      </c>
      <c r="C23" s="678"/>
      <c r="D23" s="643">
        <f>IF(A23="",0,IF(SUM(D19:E22)&lt;=MIN(L23,P19+0),SUM(D19:E22),MIN(L23,P19+0)))</f>
        <v>0</v>
      </c>
      <c r="E23" s="644"/>
      <c r="F23" s="656" t="s">
        <v>288</v>
      </c>
      <c r="G23" s="657"/>
      <c r="H23" s="657"/>
      <c r="I23" s="658" t="str">
        <f>IF(COUNTIF($J$2,"*法*"),"(3年目以降は48,000円)","")</f>
        <v/>
      </c>
      <c r="J23" s="659"/>
      <c r="L23" s="498">
        <f>IF(COUNTIF($J$2,"*法*"),48000,97000)</f>
        <v>97000</v>
      </c>
      <c r="M23" s="426"/>
      <c r="N23" s="515"/>
      <c r="O23" s="516"/>
      <c r="P23" s="496"/>
      <c r="R23" s="549" t="s">
        <v>304</v>
      </c>
      <c r="S23" s="426"/>
      <c r="T23" s="429"/>
    </row>
    <row r="24" spans="1:20" ht="30" customHeight="1" thickBot="1">
      <c r="A24" s="701"/>
      <c r="B24" s="679"/>
      <c r="C24" s="680"/>
      <c r="D24" s="645"/>
      <c r="E24" s="646"/>
      <c r="F24" s="647" t="str">
        <f>CONCATENATE("但し、当月給与総支給額が97,000円",IF(COUNTIF($J$2,"*法*"),"(3年目以降は48,000円)",""),"以下の場合は給与総支給額が上限")</f>
        <v>但し、当月給与総支給額が97,000円以下の場合は給与総支給額が上限</v>
      </c>
      <c r="G24" s="648"/>
      <c r="H24" s="648"/>
      <c r="I24" s="648"/>
      <c r="J24" s="649"/>
      <c r="L24" s="499">
        <f>②!$K$428</f>
        <v>0</v>
      </c>
      <c r="M24" s="455" t="str">
        <f>'10号'!T26</f>
        <v/>
      </c>
      <c r="N24" s="421"/>
      <c r="O24" s="517"/>
      <c r="P24" s="496"/>
      <c r="R24" s="550" t="s">
        <v>305</v>
      </c>
      <c r="S24" s="426"/>
      <c r="T24" s="434"/>
    </row>
    <row r="25" spans="1:20" ht="21" customHeight="1" thickBot="1">
      <c r="A25" s="123"/>
      <c r="B25" s="124" t="s">
        <v>30</v>
      </c>
      <c r="C25" s="352"/>
      <c r="D25" s="652">
        <f>IF($A23="",0,P25)</f>
        <v>0</v>
      </c>
      <c r="E25" s="653"/>
      <c r="F25" s="660" t="s">
        <v>289</v>
      </c>
      <c r="G25" s="661"/>
      <c r="H25" s="661"/>
      <c r="I25" s="662" t="str">
        <f>IF(COUNTIF($J$2,"*法*"),"(3年目以降は24,000円)","")</f>
        <v/>
      </c>
      <c r="J25" s="663"/>
      <c r="L25" s="500"/>
      <c r="M25" s="501"/>
      <c r="N25" s="514"/>
      <c r="O25" s="517"/>
      <c r="P25" s="503">
        <f>IF($A23="",0,IF(T25=13,Q25,MAX(IF((P$16+Q25)&gt;=R25,R25-P$16,Q25),0)))</f>
        <v>0</v>
      </c>
      <c r="Q25" s="504">
        <f>MIN('11号-6'!$O12,R25)</f>
        <v>0</v>
      </c>
      <c r="R25" s="456">
        <f>IF(COUNTIF($J$2,"*法*"),24000,36000)</f>
        <v>36000</v>
      </c>
      <c r="S25" s="427" t="str">
        <f>A23</f>
        <v/>
      </c>
      <c r="T25" s="422" t="str">
        <f>IFERROR(DATEDIF('10号'!$T$8,M24,"M")+1,"")</f>
        <v/>
      </c>
    </row>
    <row r="26" spans="1:20" ht="21" customHeight="1">
      <c r="A26" s="123"/>
      <c r="B26" s="124" t="s">
        <v>20</v>
      </c>
      <c r="C26" s="129"/>
      <c r="D26" s="652">
        <f>IF(A23="",0,N26)</f>
        <v>0</v>
      </c>
      <c r="E26" s="653"/>
      <c r="F26" s="439" t="s">
        <v>55</v>
      </c>
      <c r="G26" s="440"/>
      <c r="H26" s="440"/>
      <c r="I26" s="440"/>
      <c r="J26" s="441"/>
      <c r="L26" s="505"/>
      <c r="M26" s="426">
        <f>COUNTIF($N$17:N26,"&gt;1")</f>
        <v>0</v>
      </c>
      <c r="N26" s="471">
        <f>MIN(30000,'11号-7'!O12+0)</f>
        <v>0</v>
      </c>
      <c r="O26" s="502"/>
      <c r="P26" s="518" t="s">
        <v>213</v>
      </c>
      <c r="Q26" s="519">
        <f>P16+P25</f>
        <v>0</v>
      </c>
      <c r="R26" s="426"/>
      <c r="S26" s="426"/>
      <c r="T26" s="435"/>
    </row>
    <row r="27" spans="1:20" ht="21" customHeight="1" thickBot="1">
      <c r="A27" s="130"/>
      <c r="B27" s="673" t="str">
        <f>A23&amp;"月計"</f>
        <v>月計</v>
      </c>
      <c r="C27" s="674"/>
      <c r="D27" s="667">
        <f>SUM(D23:E26)</f>
        <v>0</v>
      </c>
      <c r="E27" s="668"/>
      <c r="F27" s="696"/>
      <c r="G27" s="697"/>
      <c r="H27" s="697"/>
      <c r="I27" s="697"/>
      <c r="J27" s="698"/>
      <c r="L27" s="506"/>
      <c r="M27" s="428"/>
      <c r="N27" s="520"/>
      <c r="O27" s="521"/>
      <c r="P27" s="496"/>
      <c r="R27" s="428"/>
      <c r="S27" s="428"/>
      <c r="T27" s="430"/>
    </row>
    <row r="28" spans="1:20" ht="21" customHeight="1">
      <c r="A28" s="118"/>
      <c r="B28" s="119" t="s">
        <v>1</v>
      </c>
      <c r="C28" s="120"/>
      <c r="D28" s="654">
        <f>IF(A32="",0,O28)</f>
        <v>0</v>
      </c>
      <c r="E28" s="655"/>
      <c r="F28" s="119" t="s">
        <v>135</v>
      </c>
      <c r="G28" s="121"/>
      <c r="H28" s="121"/>
      <c r="I28" s="121"/>
      <c r="J28" s="122"/>
      <c r="L28" s="511"/>
      <c r="M28" s="425"/>
      <c r="N28" s="522"/>
      <c r="O28" s="513" t="str">
        <f>③!$K$424</f>
        <v/>
      </c>
      <c r="P28" s="546">
        <f>③!$K$428</f>
        <v>0</v>
      </c>
      <c r="Q28" s="547" t="s">
        <v>300</v>
      </c>
      <c r="R28" s="425"/>
      <c r="S28" s="425"/>
      <c r="T28" s="431"/>
    </row>
    <row r="29" spans="1:20" ht="21" customHeight="1">
      <c r="A29" s="123"/>
      <c r="B29" s="124" t="s">
        <v>4</v>
      </c>
      <c r="C29" s="125"/>
      <c r="D29" s="650">
        <f>IF(OR(A32="",D28=MIN(L32,P28)),0,IF(O29+SUM(D28:D28)&gt;=MIN(L32,P28),MIN(97000,P28)-SUM(D28:D28),O29))</f>
        <v>0</v>
      </c>
      <c r="E29" s="653"/>
      <c r="F29" s="124" t="s">
        <v>136</v>
      </c>
      <c r="G29" s="126"/>
      <c r="H29" s="126"/>
      <c r="I29" s="126"/>
      <c r="J29" s="127"/>
      <c r="L29" s="505">
        <f>IF($D28&gt;D32,0,IF($D28+D29&lt;D32,D29,D32-$D28))</f>
        <v>0</v>
      </c>
      <c r="M29" s="426"/>
      <c r="N29" s="472"/>
      <c r="O29" s="495">
        <f>'11号-3'!$Q$13</f>
        <v>0</v>
      </c>
      <c r="P29" s="496"/>
      <c r="R29" s="426"/>
      <c r="S29" s="426"/>
      <c r="T29" s="432"/>
    </row>
    <row r="30" spans="1:20" ht="21" customHeight="1">
      <c r="A30" s="123"/>
      <c r="B30" s="124" t="s">
        <v>5</v>
      </c>
      <c r="C30" s="125"/>
      <c r="D30" s="650">
        <f>IF(OR(A32="",SUM(D28:D29)=MIN(L32,P28)),0,IF(O30+SUM(D28:D29)&gt;=MIN(L32,P28),MIN(L32,P28)-SUM(D28:D29),O30))</f>
        <v>0</v>
      </c>
      <c r="E30" s="653"/>
      <c r="F30" s="124" t="s">
        <v>137</v>
      </c>
      <c r="G30" s="126"/>
      <c r="H30" s="126"/>
      <c r="I30" s="126"/>
      <c r="J30" s="127"/>
      <c r="L30" s="505">
        <f>IF($D28+$D29&gt;D32,0,IF($D28+$D29+D30&lt;D32,D30,D32-$D28-$D29))</f>
        <v>0</v>
      </c>
      <c r="M30" s="426"/>
      <c r="N30" s="472"/>
      <c r="O30" s="495">
        <f>'11号-4'!$O$13</f>
        <v>0</v>
      </c>
      <c r="P30" s="496"/>
      <c r="R30" s="551" t="s">
        <v>312</v>
      </c>
      <c r="S30" s="426"/>
      <c r="T30" s="432"/>
    </row>
    <row r="31" spans="1:20" ht="21" customHeight="1">
      <c r="A31" s="128"/>
      <c r="B31" s="124" t="s">
        <v>2</v>
      </c>
      <c r="C31" s="125"/>
      <c r="D31" s="650">
        <f>IF(OR(A32="",SUM(D28:D30)=MIN(L32,P28)),0,IF(O31+SUM(D28:D30)&gt;=MIN(L32,P28),MIN(L32,P28)-SUM(D28:D30),O31))</f>
        <v>0</v>
      </c>
      <c r="E31" s="653"/>
      <c r="F31" s="124" t="s">
        <v>138</v>
      </c>
      <c r="G31" s="126"/>
      <c r="H31" s="126"/>
      <c r="I31" s="126"/>
      <c r="J31" s="127"/>
      <c r="L31" s="505">
        <f>IF($D28+$D29+$D30&gt;D32,0,IF($D28+$D29+$D30+D31&lt;D32,D31,D32-$D28-$D29-$D30))</f>
        <v>0</v>
      </c>
      <c r="M31" s="426"/>
      <c r="N31" s="472"/>
      <c r="O31" s="495">
        <f>'11号-5'!$I$20</f>
        <v>0</v>
      </c>
      <c r="P31" s="496"/>
      <c r="R31" s="548" t="s">
        <v>306</v>
      </c>
      <c r="S31" s="426"/>
      <c r="T31" s="432"/>
    </row>
    <row r="32" spans="1:20" ht="15" customHeight="1" thickBot="1">
      <c r="A32" s="701" t="str">
        <f>IF(ISERROR(IF('10号'!T27="","",MONTH('10号'!T27))),"",IF('10号'!T27="","",MONTH('10号'!T27)))</f>
        <v/>
      </c>
      <c r="B32" s="677" t="s">
        <v>27</v>
      </c>
      <c r="C32" s="678"/>
      <c r="D32" s="643">
        <f>IF(A32="",0,IF(SUM(D28:E31)&lt;=MIN(L32,P28),SUM(D28:E31),MIN(L32,P28)))</f>
        <v>0</v>
      </c>
      <c r="E32" s="644"/>
      <c r="F32" s="656" t="s">
        <v>288</v>
      </c>
      <c r="G32" s="657"/>
      <c r="H32" s="657"/>
      <c r="I32" s="658" t="str">
        <f>IF(COUNTIF($J$2,"*法*"),"(3年目以降は48,000円)","")</f>
        <v/>
      </c>
      <c r="J32" s="659"/>
      <c r="L32" s="498">
        <f>IF(COUNTIF($J$2,"*法*"),48000,97000)</f>
        <v>97000</v>
      </c>
      <c r="R32" s="549" t="s">
        <v>307</v>
      </c>
      <c r="T32" s="429"/>
    </row>
    <row r="33" spans="1:20" ht="30" customHeight="1" thickBot="1">
      <c r="A33" s="701"/>
      <c r="B33" s="679"/>
      <c r="C33" s="680"/>
      <c r="D33" s="645"/>
      <c r="E33" s="646"/>
      <c r="F33" s="647" t="str">
        <f>CONCATENATE("但し、当月給与総支給額が97,000円",IF(COUNTIF($J$2,"*法*"),"(3年目以降は48,000円)",""),"以下の場合は給与総支給額が上限")</f>
        <v>但し、当月給与総支給額が97,000円以下の場合は給与総支給額が上限</v>
      </c>
      <c r="G33" s="648"/>
      <c r="H33" s="648"/>
      <c r="I33" s="648"/>
      <c r="J33" s="649"/>
      <c r="L33" s="499">
        <f>③!$K$428</f>
        <v>0</v>
      </c>
      <c r="M33" s="455" t="str">
        <f>'10号'!T27</f>
        <v/>
      </c>
      <c r="N33" s="472"/>
      <c r="O33" s="495"/>
      <c r="P33" s="496"/>
      <c r="R33" s="550" t="s">
        <v>308</v>
      </c>
      <c r="S33" s="433"/>
      <c r="T33" s="434"/>
    </row>
    <row r="34" spans="1:20" ht="21" customHeight="1" thickBot="1">
      <c r="A34" s="123"/>
      <c r="B34" s="124" t="s">
        <v>30</v>
      </c>
      <c r="C34" s="352"/>
      <c r="D34" s="652">
        <f>IF($A32="",0,P34)</f>
        <v>0</v>
      </c>
      <c r="E34" s="653"/>
      <c r="F34" s="660" t="s">
        <v>289</v>
      </c>
      <c r="G34" s="661"/>
      <c r="H34" s="661"/>
      <c r="I34" s="662" t="str">
        <f>IF(COUNTIF($J$2,"*法*"),"(3年目以降は24,000円)","")</f>
        <v/>
      </c>
      <c r="J34" s="663"/>
      <c r="L34" s="523"/>
      <c r="M34" s="524"/>
      <c r="N34" s="472"/>
      <c r="O34" s="495"/>
      <c r="P34" s="503">
        <f>IF($A32="",0,IF(T25=13,MIN(Q34,R34-P25),IF(T34=13,Q34,MAX(IF((P$16+P$25+Q34)&gt;=R34,R34-P$16-P$25,Q34),0))))</f>
        <v>0</v>
      </c>
      <c r="Q34" s="504">
        <f>MIN('11号-6'!$O13,R34)</f>
        <v>0</v>
      </c>
      <c r="R34" s="456">
        <f>IF(COUNTIF($J$2,"*法*"),24000,36000)</f>
        <v>36000</v>
      </c>
      <c r="S34" s="427" t="str">
        <f>A32</f>
        <v/>
      </c>
      <c r="T34" s="422" t="str">
        <f>IFERROR(DATEDIF('10号'!$T$8,M33,"M")+1,"")</f>
        <v/>
      </c>
    </row>
    <row r="35" spans="1:20" ht="21" customHeight="1">
      <c r="A35" s="123"/>
      <c r="B35" s="124" t="s">
        <v>20</v>
      </c>
      <c r="C35" s="129"/>
      <c r="D35" s="652">
        <f>IF(A32="",0,N35)</f>
        <v>0</v>
      </c>
      <c r="E35" s="653"/>
      <c r="F35" s="439" t="s">
        <v>55</v>
      </c>
      <c r="G35" s="440"/>
      <c r="H35" s="440"/>
      <c r="I35" s="440"/>
      <c r="J35" s="441"/>
      <c r="L35" s="505"/>
      <c r="M35" s="426">
        <f>COUNTIF($N$17:N35,"&gt;1")</f>
        <v>0</v>
      </c>
      <c r="N35" s="471">
        <f>MIN(30000,'11号-7'!O13+0)</f>
        <v>0</v>
      </c>
      <c r="O35" s="502"/>
      <c r="P35" s="518" t="s">
        <v>213</v>
      </c>
      <c r="Q35" s="519">
        <f>Q26+P34</f>
        <v>0</v>
      </c>
      <c r="R35" s="426"/>
      <c r="S35" s="426"/>
      <c r="T35" s="435"/>
    </row>
    <row r="36" spans="1:20" ht="21" customHeight="1" thickBot="1">
      <c r="A36" s="130"/>
      <c r="B36" s="673" t="str">
        <f>A32&amp;"月計"</f>
        <v>月計</v>
      </c>
      <c r="C36" s="674"/>
      <c r="D36" s="667">
        <f>SUM(D32:E35)</f>
        <v>0</v>
      </c>
      <c r="E36" s="668"/>
      <c r="F36" s="696"/>
      <c r="G36" s="697"/>
      <c r="H36" s="697"/>
      <c r="I36" s="697"/>
      <c r="J36" s="698"/>
      <c r="L36" s="506"/>
      <c r="M36" s="428"/>
      <c r="N36" s="525"/>
      <c r="O36" s="526"/>
      <c r="P36" s="496"/>
      <c r="R36" s="428"/>
      <c r="S36" s="428"/>
      <c r="T36" s="430"/>
    </row>
    <row r="37" spans="1:20" ht="21" customHeight="1">
      <c r="A37" s="118"/>
      <c r="B37" s="119" t="s">
        <v>1</v>
      </c>
      <c r="C37" s="120"/>
      <c r="D37" s="654">
        <f>IF(A41="",0,O37)</f>
        <v>0</v>
      </c>
      <c r="E37" s="655"/>
      <c r="F37" s="119" t="s">
        <v>135</v>
      </c>
      <c r="G37" s="121"/>
      <c r="H37" s="121"/>
      <c r="I37" s="121"/>
      <c r="J37" s="122"/>
      <c r="L37" s="511"/>
      <c r="M37" s="425"/>
      <c r="N37" s="527"/>
      <c r="O37" s="513" t="str">
        <f>④!$K$424</f>
        <v/>
      </c>
      <c r="P37" s="546">
        <f>④!$K$428</f>
        <v>0</v>
      </c>
      <c r="Q37" s="547" t="s">
        <v>301</v>
      </c>
      <c r="R37" s="425"/>
      <c r="S37" s="425"/>
      <c r="T37" s="431"/>
    </row>
    <row r="38" spans="1:20" ht="21" customHeight="1">
      <c r="A38" s="123"/>
      <c r="B38" s="124" t="s">
        <v>4</v>
      </c>
      <c r="C38" s="125"/>
      <c r="D38" s="650">
        <f>IF(OR(A41="",D37=MIN(L41,P37)),0,IF(O38+SUM(D37:D37)&gt;=MIN(L41,P37),MIN(L41,P37)-SUM(D37:D37),O38))</f>
        <v>0</v>
      </c>
      <c r="E38" s="653"/>
      <c r="F38" s="124" t="s">
        <v>136</v>
      </c>
      <c r="G38" s="126"/>
      <c r="H38" s="126"/>
      <c r="I38" s="126"/>
      <c r="J38" s="127"/>
      <c r="L38" s="505">
        <f>IF($D37&gt;D41,0,IF($D37+D38&lt;D41,D38,D41-$D37))</f>
        <v>0</v>
      </c>
      <c r="M38" s="426"/>
      <c r="N38" s="472"/>
      <c r="O38" s="495">
        <f>'11号-3'!$Q$14</f>
        <v>0</v>
      </c>
      <c r="P38" s="496"/>
      <c r="R38" s="426"/>
      <c r="S38" s="426"/>
      <c r="T38" s="432"/>
    </row>
    <row r="39" spans="1:20" ht="21" customHeight="1">
      <c r="A39" s="123"/>
      <c r="B39" s="124" t="s">
        <v>5</v>
      </c>
      <c r="C39" s="125"/>
      <c r="D39" s="650">
        <f>IF(OR(A41="",SUM(D37:D38)=MIN(L41,P37)),0,IF(O39+SUM(D37:D38)&gt;=MIN(L41,P37),MIN(L41,P37)-SUM(D37:D38),O39))</f>
        <v>0</v>
      </c>
      <c r="E39" s="653"/>
      <c r="F39" s="124" t="s">
        <v>137</v>
      </c>
      <c r="G39" s="126"/>
      <c r="H39" s="126"/>
      <c r="I39" s="126"/>
      <c r="J39" s="127"/>
      <c r="L39" s="505">
        <f>IF($D37+$D38&gt;D41,0,IF($D37+$D38+D39&lt;D41,D39,D41-$D37-$D38))</f>
        <v>0</v>
      </c>
      <c r="M39" s="426"/>
      <c r="N39" s="472"/>
      <c r="O39" s="495">
        <f>'11号-4'!$O$14</f>
        <v>0</v>
      </c>
      <c r="P39" s="496"/>
      <c r="R39" s="551" t="s">
        <v>312</v>
      </c>
      <c r="S39" s="426"/>
      <c r="T39" s="432"/>
    </row>
    <row r="40" spans="1:20" ht="21" customHeight="1">
      <c r="A40" s="128"/>
      <c r="B40" s="124" t="s">
        <v>2</v>
      </c>
      <c r="C40" s="125"/>
      <c r="D40" s="650">
        <f>IF(OR(A41="",P37=O37,SUM(D37:D39)=MIN(L41,P37)),0,IF(O40+SUM(D37:D39)&gt;=MIN(L41,P37),MIN(L41,P37)-SUM(D37:D39),O40))</f>
        <v>0</v>
      </c>
      <c r="E40" s="651"/>
      <c r="F40" s="124" t="s">
        <v>138</v>
      </c>
      <c r="G40" s="126"/>
      <c r="H40" s="126"/>
      <c r="I40" s="126"/>
      <c r="J40" s="127"/>
      <c r="L40" s="505">
        <f>IF($D37+$D38+$D39&gt;D41,0,IF($D37+$D38+$D39+D40&lt;D41,D40,D41-$D37-$D38-$D39))</f>
        <v>0</v>
      </c>
      <c r="M40" s="426"/>
      <c r="N40" s="472"/>
      <c r="O40" s="495">
        <f>'11号-5'!$I$23</f>
        <v>0</v>
      </c>
      <c r="P40" s="496"/>
      <c r="R40" s="548" t="s">
        <v>309</v>
      </c>
      <c r="S40" s="426"/>
      <c r="T40" s="432"/>
    </row>
    <row r="41" spans="1:20" ht="15" customHeight="1" thickBot="1">
      <c r="A41" s="701" t="str">
        <f>IF(ISERROR(IF('10号'!T28="","",MONTH('10号'!T28))),"",IF('10号'!T28="","",MONTH('10号'!T28)))</f>
        <v/>
      </c>
      <c r="B41" s="677" t="s">
        <v>27</v>
      </c>
      <c r="C41" s="678"/>
      <c r="D41" s="643">
        <f>IF(A41="",0,IF(SUM(D37:E40)&lt;=MIN(L41,P37),SUM(D37:E40),MIN(L41,P37)))</f>
        <v>0</v>
      </c>
      <c r="E41" s="644"/>
      <c r="F41" s="656" t="s">
        <v>288</v>
      </c>
      <c r="G41" s="657"/>
      <c r="H41" s="657"/>
      <c r="I41" s="658" t="str">
        <f>IF(COUNTIF($J$2,"*法*"),"(3年目以降は48,000円)","")</f>
        <v/>
      </c>
      <c r="J41" s="659"/>
      <c r="L41" s="498">
        <f>IF(COUNTIF($J$2,"*法*"),48000,97000)</f>
        <v>97000</v>
      </c>
      <c r="M41" s="426"/>
      <c r="N41" s="472"/>
      <c r="O41" s="495"/>
      <c r="P41" s="496"/>
      <c r="R41" s="549" t="s">
        <v>310</v>
      </c>
      <c r="S41" s="426"/>
      <c r="T41" s="429"/>
    </row>
    <row r="42" spans="1:20" ht="30" customHeight="1" thickBot="1">
      <c r="A42" s="701"/>
      <c r="B42" s="679"/>
      <c r="C42" s="680"/>
      <c r="D42" s="645"/>
      <c r="E42" s="646"/>
      <c r="F42" s="647" t="str">
        <f>CONCATENATE("但し、当月給与総支給額が97,000円",IF(COUNTIF($J$2,"*法*"),"(3年目以降は48,000円)",""),"以下の場合は給与総支給額が上限")</f>
        <v>但し、当月給与総支給額が97,000円以下の場合は給与総支給額が上限</v>
      </c>
      <c r="G42" s="648"/>
      <c r="H42" s="648"/>
      <c r="I42" s="648"/>
      <c r="J42" s="649"/>
      <c r="L42" s="499">
        <f>④!$K$428</f>
        <v>0</v>
      </c>
      <c r="M42" s="455" t="str">
        <f>'10号'!T28</f>
        <v/>
      </c>
      <c r="N42" s="472"/>
      <c r="O42" s="495"/>
      <c r="P42" s="496"/>
      <c r="R42" s="550" t="s">
        <v>311</v>
      </c>
      <c r="S42" s="426"/>
      <c r="T42" s="434"/>
    </row>
    <row r="43" spans="1:20" ht="21" customHeight="1" thickBot="1">
      <c r="A43" s="123"/>
      <c r="B43" s="124" t="s">
        <v>30</v>
      </c>
      <c r="C43" s="365"/>
      <c r="D43" s="652">
        <f>IF($A41="",0,P43)</f>
        <v>0</v>
      </c>
      <c r="E43" s="653"/>
      <c r="F43" s="660" t="s">
        <v>289</v>
      </c>
      <c r="G43" s="661"/>
      <c r="H43" s="661"/>
      <c r="I43" s="662" t="str">
        <f>IF(COUNTIF($J$2,"*法*"),"(3年目以降は24,000円)","")</f>
        <v/>
      </c>
      <c r="J43" s="663"/>
      <c r="L43" s="528"/>
      <c r="M43" s="524"/>
      <c r="N43" s="472"/>
      <c r="O43" s="495"/>
      <c r="P43" s="503">
        <f>IF($A41="",0,IF(T25=13,MAX(0,MIN(Q43,R43-P34-P25)),IF(T34=13,MIN(Q43,R43-P34),IF(T43=13,Q43,MAX(IF((P$16+P$25+P$34+Q43)&gt;=R43,R43-P$16-P$25-P$34,Q43),0)))))</f>
        <v>0</v>
      </c>
      <c r="Q43" s="504">
        <f>MIN('11号-6'!$O14,R43)</f>
        <v>0</v>
      </c>
      <c r="R43" s="456">
        <f>IF(COUNTIF($J$2,"*法*"),24000,36000)</f>
        <v>36000</v>
      </c>
      <c r="S43" s="427" t="str">
        <f>A41</f>
        <v/>
      </c>
      <c r="T43" s="422" t="str">
        <f>IFERROR(DATEDIF('10号'!$T$8,M42,"M")+1,"")</f>
        <v/>
      </c>
    </row>
    <row r="44" spans="1:20" ht="21" customHeight="1">
      <c r="A44" s="123"/>
      <c r="B44" s="124" t="s">
        <v>20</v>
      </c>
      <c r="C44" s="129"/>
      <c r="D44" s="652">
        <f>IF(A41="",0,N44)</f>
        <v>0</v>
      </c>
      <c r="E44" s="653"/>
      <c r="F44" s="439" t="s">
        <v>55</v>
      </c>
      <c r="G44" s="440"/>
      <c r="H44" s="440"/>
      <c r="I44" s="440"/>
      <c r="J44" s="441"/>
      <c r="L44" s="529"/>
      <c r="M44" s="426">
        <f>COUNTIF($N$17:N44,"&gt;1")</f>
        <v>0</v>
      </c>
      <c r="N44" s="471">
        <f>MIN(30000,'11号-7'!O14+0)</f>
        <v>0</v>
      </c>
      <c r="O44" s="502"/>
      <c r="P44" s="518" t="s">
        <v>213</v>
      </c>
      <c r="Q44" s="519">
        <f>Q35+P43</f>
        <v>0</v>
      </c>
      <c r="R44" s="426"/>
      <c r="S44" s="426"/>
      <c r="T44" s="435"/>
    </row>
    <row r="45" spans="1:20" ht="21" customHeight="1" thickBot="1">
      <c r="A45" s="130"/>
      <c r="B45" s="673" t="str">
        <f>A41&amp;"月計"</f>
        <v>月計</v>
      </c>
      <c r="C45" s="674"/>
      <c r="D45" s="667">
        <f>SUM(D41:E44)</f>
        <v>0</v>
      </c>
      <c r="E45" s="668"/>
      <c r="F45" s="696"/>
      <c r="G45" s="697"/>
      <c r="H45" s="697"/>
      <c r="I45" s="697"/>
      <c r="J45" s="698"/>
      <c r="L45" s="530"/>
      <c r="M45" s="428"/>
      <c r="N45" s="525"/>
      <c r="O45" s="526"/>
      <c r="P45" s="509"/>
      <c r="Q45" s="510"/>
      <c r="R45" s="428"/>
      <c r="S45" s="428"/>
      <c r="T45" s="430"/>
    </row>
    <row r="46" spans="1:20" ht="21" customHeight="1">
      <c r="A46" s="664" t="s">
        <v>173</v>
      </c>
      <c r="B46" s="119" t="s">
        <v>1</v>
      </c>
      <c r="C46" s="120"/>
      <c r="D46" s="675">
        <f>SUM(D37,D28,D19,D10)</f>
        <v>0</v>
      </c>
      <c r="E46" s="676"/>
      <c r="F46" s="690"/>
      <c r="G46" s="691"/>
      <c r="H46" s="691"/>
      <c r="I46" s="691"/>
      <c r="J46" s="692"/>
      <c r="L46" s="426"/>
      <c r="M46" s="426"/>
      <c r="N46" s="472"/>
      <c r="O46" s="495"/>
    </row>
    <row r="47" spans="1:20" ht="21" customHeight="1">
      <c r="A47" s="665"/>
      <c r="B47" s="124" t="s">
        <v>4</v>
      </c>
      <c r="C47" s="125"/>
      <c r="D47" s="669">
        <f>L11+L20+L29+L38</f>
        <v>0</v>
      </c>
      <c r="E47" s="670"/>
      <c r="F47" s="693"/>
      <c r="G47" s="694"/>
      <c r="H47" s="694"/>
      <c r="I47" s="694"/>
      <c r="J47" s="695"/>
      <c r="N47" s="472"/>
      <c r="O47" s="495"/>
    </row>
    <row r="48" spans="1:20" ht="21" customHeight="1">
      <c r="A48" s="665"/>
      <c r="B48" s="124" t="s">
        <v>5</v>
      </c>
      <c r="C48" s="125"/>
      <c r="D48" s="669">
        <f>L12+L21+L30+L39</f>
        <v>0</v>
      </c>
      <c r="E48" s="670"/>
      <c r="F48" s="693"/>
      <c r="G48" s="694"/>
      <c r="H48" s="694"/>
      <c r="I48" s="694"/>
      <c r="J48" s="695"/>
    </row>
    <row r="49" spans="1:19" ht="21" customHeight="1">
      <c r="A49" s="665"/>
      <c r="B49" s="124" t="s">
        <v>2</v>
      </c>
      <c r="C49" s="125"/>
      <c r="D49" s="669">
        <f>L13+L22+L31+L40</f>
        <v>0</v>
      </c>
      <c r="E49" s="670"/>
      <c r="F49" s="693"/>
      <c r="G49" s="694"/>
      <c r="H49" s="694"/>
      <c r="I49" s="694"/>
      <c r="J49" s="695"/>
      <c r="N49" s="486"/>
      <c r="O49" s="486"/>
      <c r="P49" s="531"/>
    </row>
    <row r="50" spans="1:19" ht="21" customHeight="1">
      <c r="A50" s="665"/>
      <c r="B50" s="702" t="s">
        <v>27</v>
      </c>
      <c r="C50" s="703"/>
      <c r="D50" s="671">
        <f>D14+D23+D32+D41</f>
        <v>0</v>
      </c>
      <c r="E50" s="672"/>
      <c r="F50" s="704" t="s">
        <v>290</v>
      </c>
      <c r="G50" s="705"/>
      <c r="H50" s="706" t="str">
        <f>IF(COUNTIF(J2,"*法*"),"(3年目以降は48,000円)×月数","×月数")</f>
        <v>×月数</v>
      </c>
      <c r="I50" s="707"/>
      <c r="J50" s="708"/>
      <c r="L50" s="532" t="str">
        <f>IF('10号'!$J$4="","",IF(OR(COUNTIF('10号'!$J$4,"*1回*"),COUNTIF('10号'!$J$4,"*2回*"),COUNTIF('10号'!$J$4,"*3回*"),COUNTIF('10号'!$J$4,"*4回*"),COUNTIF('10号'!$J$4,"*5回*"),COUNTIF('10号'!$J$4,"*6回*")),97000,48000))</f>
        <v/>
      </c>
      <c r="N50" s="486"/>
      <c r="O50" s="486"/>
      <c r="P50" s="531"/>
    </row>
    <row r="51" spans="1:19" ht="21" customHeight="1">
      <c r="A51" s="665"/>
      <c r="B51" s="124" t="s">
        <v>30</v>
      </c>
      <c r="C51" s="129"/>
      <c r="D51" s="669">
        <f>IF(A14="",0,SUM(D16,D25,D34,D43))</f>
        <v>0</v>
      </c>
      <c r="E51" s="670"/>
      <c r="F51" s="704" t="s">
        <v>289</v>
      </c>
      <c r="G51" s="705"/>
      <c r="H51" s="706" t="str">
        <f>IF(COUNTIF(J2,"*法*"),"(3年目以降は24,000円)×月数","×月数")</f>
        <v>×月数</v>
      </c>
      <c r="I51" s="707"/>
      <c r="J51" s="708"/>
      <c r="N51" s="486"/>
      <c r="O51" s="486"/>
      <c r="P51" s="531"/>
      <c r="S51" s="366"/>
    </row>
    <row r="52" spans="1:19" ht="21" customHeight="1">
      <c r="A52" s="665"/>
      <c r="B52" s="124" t="s">
        <v>20</v>
      </c>
      <c r="C52" s="129"/>
      <c r="D52" s="669">
        <f>SUM(D44,D35,D26,D17)</f>
        <v>0</v>
      </c>
      <c r="E52" s="670"/>
      <c r="F52" s="442" t="s">
        <v>291</v>
      </c>
      <c r="G52" s="359"/>
      <c r="H52" s="359"/>
      <c r="I52" s="437"/>
      <c r="J52" s="360"/>
      <c r="M52" s="426"/>
      <c r="N52" s="486"/>
      <c r="O52" s="486"/>
      <c r="P52" s="531"/>
      <c r="R52" s="533" t="str">
        <f>IF('10号'!$J$4="","",IF(OR(COUNTIF('10号'!$J$4,"*1回*"),COUNTIF('10号'!$J$4,"*2回*"),COUNTIF('10号'!$J$4,"*3回*"),COUNTIF('10号'!$J$4,"*4回*"),COUNTIF('10号'!$J$4,"*5回*"),COUNTIF('10号'!$J$4,"*6回*")),36000,24000))</f>
        <v/>
      </c>
    </row>
    <row r="53" spans="1:19" ht="21.75" customHeight="1" thickBot="1">
      <c r="A53" s="666"/>
      <c r="B53" s="673" t="s">
        <v>31</v>
      </c>
      <c r="C53" s="674"/>
      <c r="D53" s="667">
        <f>SUM(D50:E52)</f>
        <v>0</v>
      </c>
      <c r="E53" s="668"/>
      <c r="F53" s="361"/>
      <c r="G53" s="362"/>
      <c r="H53" s="362"/>
      <c r="I53" s="362"/>
      <c r="J53" s="363"/>
    </row>
    <row r="54" spans="1:19" ht="21.75" customHeight="1">
      <c r="A54" s="400"/>
      <c r="B54" s="403"/>
      <c r="C54" s="403"/>
      <c r="D54" s="404"/>
      <c r="E54" s="404"/>
      <c r="F54" s="403"/>
      <c r="G54" s="337"/>
      <c r="H54" s="337"/>
      <c r="I54" s="337"/>
      <c r="J54" s="405"/>
      <c r="N54" s="341"/>
    </row>
    <row r="55" spans="1:19" ht="21.95" customHeight="1">
      <c r="A55" s="700" t="str">
        <f>CONCATENATE("　（１）～（４）の各月合計は､９７，０００円",IF(COUNTIF(J2,"*法*"),"(３年目以降は４８，０００円)",""),"もしくは、研修実施月に支払われた給与総支給額のいずれか低い方が上限です。")</f>
        <v>　（１）～（４）の各月合計は､９７，０００円もしくは、研修実施月に支払われた給与総支給額のいずれか低い方が上限です。</v>
      </c>
      <c r="B55" s="700"/>
      <c r="C55" s="700"/>
      <c r="D55" s="700"/>
      <c r="E55" s="700"/>
      <c r="F55" s="700"/>
      <c r="G55" s="700"/>
      <c r="H55" s="700"/>
      <c r="I55" s="700"/>
      <c r="J55" s="700"/>
      <c r="K55" s="407"/>
      <c r="N55" s="341"/>
    </row>
    <row r="56" spans="1:19" ht="21.95" customHeight="1">
      <c r="A56" s="402"/>
      <c r="B56" s="402"/>
      <c r="C56" s="402"/>
      <c r="D56" s="402"/>
      <c r="E56" s="402"/>
      <c r="F56" s="402"/>
      <c r="G56" s="402"/>
      <c r="H56" s="336"/>
      <c r="I56" s="336"/>
      <c r="J56" s="401"/>
      <c r="N56" s="341"/>
    </row>
    <row r="57" spans="1:19" ht="21.95" customHeight="1">
      <c r="A57" s="402"/>
      <c r="B57" s="402"/>
      <c r="C57" s="402"/>
      <c r="D57" s="402"/>
      <c r="E57" s="402"/>
      <c r="F57" s="402"/>
      <c r="G57" s="402"/>
      <c r="H57" s="406"/>
      <c r="I57" s="406"/>
      <c r="J57" s="367"/>
      <c r="N57" s="341"/>
    </row>
  </sheetData>
  <sheetProtection password="ECA8" sheet="1" objects="1" scenarios="1" selectLockedCells="1" selectUnlockedCells="1"/>
  <mergeCells count="92">
    <mergeCell ref="F36:J36"/>
    <mergeCell ref="F41:H41"/>
    <mergeCell ref="I41:J41"/>
    <mergeCell ref="F51:G51"/>
    <mergeCell ref="H51:J51"/>
    <mergeCell ref="F43:H43"/>
    <mergeCell ref="I43:J43"/>
    <mergeCell ref="F45:J45"/>
    <mergeCell ref="F50:G50"/>
    <mergeCell ref="H50:J50"/>
    <mergeCell ref="F15:J15"/>
    <mergeCell ref="F16:H16"/>
    <mergeCell ref="I16:J16"/>
    <mergeCell ref="F18:J18"/>
    <mergeCell ref="F34:H34"/>
    <mergeCell ref="I34:J34"/>
    <mergeCell ref="F33:J33"/>
    <mergeCell ref="A55:J55"/>
    <mergeCell ref="A14:A15"/>
    <mergeCell ref="F14:H14"/>
    <mergeCell ref="A23:A24"/>
    <mergeCell ref="A32:A33"/>
    <mergeCell ref="B36:C36"/>
    <mergeCell ref="B41:C42"/>
    <mergeCell ref="B50:C50"/>
    <mergeCell ref="B32:C33"/>
    <mergeCell ref="A41:A42"/>
    <mergeCell ref="D37:E37"/>
    <mergeCell ref="B23:C24"/>
    <mergeCell ref="D23:E24"/>
    <mergeCell ref="D28:E28"/>
    <mergeCell ref="B27:C27"/>
    <mergeCell ref="I14:J14"/>
    <mergeCell ref="F9:J9"/>
    <mergeCell ref="F46:J49"/>
    <mergeCell ref="D30:E30"/>
    <mergeCell ref="D20:E20"/>
    <mergeCell ref="D26:E26"/>
    <mergeCell ref="F27:J27"/>
    <mergeCell ref="D25:E25"/>
    <mergeCell ref="D31:E31"/>
    <mergeCell ref="D18:E18"/>
    <mergeCell ref="D41:E42"/>
    <mergeCell ref="D14:E15"/>
    <mergeCell ref="D16:E16"/>
    <mergeCell ref="D12:E12"/>
    <mergeCell ref="D34:E34"/>
    <mergeCell ref="D22:E22"/>
    <mergeCell ref="D29:E29"/>
    <mergeCell ref="C5:J5"/>
    <mergeCell ref="D9:E9"/>
    <mergeCell ref="D10:E10"/>
    <mergeCell ref="D11:E11"/>
    <mergeCell ref="F42:J42"/>
    <mergeCell ref="C6:J6"/>
    <mergeCell ref="F7:G7"/>
    <mergeCell ref="C7:D7"/>
    <mergeCell ref="D27:E27"/>
    <mergeCell ref="D35:E35"/>
    <mergeCell ref="D36:E36"/>
    <mergeCell ref="D38:E38"/>
    <mergeCell ref="D39:E39"/>
    <mergeCell ref="B18:C18"/>
    <mergeCell ref="B9:C9"/>
    <mergeCell ref="D40:E40"/>
    <mergeCell ref="D13:E13"/>
    <mergeCell ref="A46:A53"/>
    <mergeCell ref="D53:E53"/>
    <mergeCell ref="D52:E52"/>
    <mergeCell ref="D50:E50"/>
    <mergeCell ref="D43:E43"/>
    <mergeCell ref="D51:E51"/>
    <mergeCell ref="D45:E45"/>
    <mergeCell ref="B53:C53"/>
    <mergeCell ref="D48:E48"/>
    <mergeCell ref="D47:E47"/>
    <mergeCell ref="D49:E49"/>
    <mergeCell ref="D44:E44"/>
    <mergeCell ref="B45:C45"/>
    <mergeCell ref="D46:E46"/>
    <mergeCell ref="B14:C15"/>
    <mergeCell ref="D32:E33"/>
    <mergeCell ref="F24:J24"/>
    <mergeCell ref="D21:E21"/>
    <mergeCell ref="D17:E17"/>
    <mergeCell ref="D19:E19"/>
    <mergeCell ref="F23:H23"/>
    <mergeCell ref="I23:J23"/>
    <mergeCell ref="F25:H25"/>
    <mergeCell ref="I25:J25"/>
    <mergeCell ref="F32:H32"/>
    <mergeCell ref="I32:J32"/>
  </mergeCells>
  <phoneticPr fontId="2"/>
  <printOptions horizontalCentered="1" verticalCentered="1"/>
  <pageMargins left="0.15748031496062992" right="0.15748031496062992" top="0.27559055118110237" bottom="0.27559055118110237" header="0.15748031496062992" footer="0.15748031496062992"/>
  <pageSetup paperSize="9" scale="70" fitToHeight="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AW431"/>
  <sheetViews>
    <sheetView showGridLines="0" view="pageBreakPreview" zoomScale="70" zoomScaleNormal="70" zoomScaleSheetLayoutView="70" workbookViewId="0"/>
  </sheetViews>
  <sheetFormatPr defaultRowHeight="13.5"/>
  <cols>
    <col min="1" max="2" width="3.125" style="11" customWidth="1"/>
    <col min="3" max="3" width="8.625" style="11" customWidth="1"/>
    <col min="4" max="4" width="5.625" style="11" customWidth="1"/>
    <col min="5" max="5" width="3.625" style="11" customWidth="1"/>
    <col min="6" max="6" width="5.625" style="11" customWidth="1"/>
    <col min="7" max="8" width="3.625" style="11" customWidth="1"/>
    <col min="9" max="9" width="5.625" style="11" customWidth="1"/>
    <col min="10" max="10" width="3.625" style="11" customWidth="1"/>
    <col min="11" max="11" width="5.625" style="11" customWidth="1"/>
    <col min="12" max="13" width="3.625" style="11" customWidth="1"/>
    <col min="14" max="15" width="5.75" style="11" customWidth="1"/>
    <col min="16" max="16" width="13.625" style="11" customWidth="1"/>
    <col min="17" max="17" width="3.875" style="11" customWidth="1"/>
    <col min="18" max="18" width="4.625" style="11" customWidth="1"/>
    <col min="19" max="19" width="3.625" style="11" customWidth="1"/>
    <col min="20" max="20" width="3.375" style="11" customWidth="1"/>
    <col min="21" max="21" width="2.625" style="11" customWidth="1"/>
    <col min="22" max="23" width="3.375" style="11" customWidth="1"/>
    <col min="24" max="25" width="2.125" style="11" customWidth="1"/>
    <col min="26" max="26" width="1.625" style="17" customWidth="1"/>
    <col min="27" max="27" width="3.625" style="17" customWidth="1"/>
    <col min="28" max="28" width="40.625" style="17" customWidth="1"/>
    <col min="29" max="29" width="4.375" style="17" hidden="1" customWidth="1"/>
    <col min="30" max="30" width="3.625" style="17" hidden="1" customWidth="1"/>
    <col min="31" max="31" width="2.375" style="17" hidden="1" customWidth="1"/>
    <col min="32" max="32" width="15" style="239" hidden="1" customWidth="1"/>
    <col min="33" max="33" width="16.5" style="240" hidden="1" customWidth="1"/>
    <col min="34" max="34" width="5" style="17" hidden="1" customWidth="1"/>
    <col min="35" max="35" width="3.125" style="17" customWidth="1"/>
    <col min="36" max="36" width="3" style="17" customWidth="1"/>
    <col min="37" max="38" width="3.125" style="17" customWidth="1"/>
    <col min="39" max="39" width="17.125" style="17" customWidth="1"/>
    <col min="40" max="44" width="9" style="17" customWidth="1"/>
    <col min="45" max="16384" width="9" style="17"/>
  </cols>
  <sheetData>
    <row r="1" spans="1:44" ht="16.5" customHeight="1">
      <c r="A1" s="156"/>
      <c r="AR1" s="17" t="str">
        <f>IF(F1&gt;=60,INT(F1/60)&amp;"時間","")&amp;IF(MOD(F1,60)&lt;&gt;0,INT(MOD(F1,60))&amp;"分","")</f>
        <v/>
      </c>
    </row>
    <row r="2" spans="1:44" ht="122.25" customHeight="1">
      <c r="AE2" s="266" t="e">
        <f>WEEKDAY(AF2)</f>
        <v>#VALUE!</v>
      </c>
      <c r="AF2" s="267" t="str">
        <f>'10号'!T25</f>
        <v/>
      </c>
      <c r="AG2" s="268" t="e">
        <f>WEEKDAY(AF2)</f>
        <v>#VALUE!</v>
      </c>
      <c r="AH2" s="269" t="e">
        <f>IF(AG2=1,"日",IF(AG2=2,"月",IF(AG2=3,"火",IF(AG2=4,"水",IF(AG2=5,"木",IF(AG2=6,"金",IF(AG2=7,"土","")))))))</f>
        <v>#VALUE!</v>
      </c>
    </row>
    <row r="3" spans="1:44" ht="17.25">
      <c r="A3" s="169"/>
      <c r="B3" s="169"/>
      <c r="C3" s="138"/>
      <c r="D3" s="139"/>
      <c r="E3" s="139"/>
      <c r="F3" s="139"/>
      <c r="G3" s="169"/>
      <c r="H3" s="139"/>
      <c r="I3" s="140"/>
      <c r="J3" s="141"/>
      <c r="K3" s="141"/>
      <c r="L3" s="141"/>
      <c r="M3" s="141"/>
      <c r="N3" s="141"/>
      <c r="O3" s="141"/>
      <c r="P3" s="169"/>
      <c r="Q3" s="169"/>
      <c r="R3" s="169"/>
      <c r="S3" s="169"/>
      <c r="T3" s="169"/>
      <c r="U3" s="169"/>
      <c r="V3" s="169"/>
      <c r="W3" s="169"/>
      <c r="X3" s="169"/>
      <c r="Y3" s="142" t="str">
        <f>'10号'!$P$3</f>
        <v>〈平成２８年度第５回〉</v>
      </c>
      <c r="AF3" s="240"/>
    </row>
    <row r="4" spans="1:44" ht="21">
      <c r="A4" s="169"/>
      <c r="B4" s="169"/>
      <c r="C4" s="87" t="str">
        <f>IF(COUNTIF('10号'!$A$4,"*被*"),"様式被第１１号－２","様式研第１１号－２")</f>
        <v>様式研第１１号－２</v>
      </c>
      <c r="D4" s="139"/>
      <c r="E4" s="139"/>
      <c r="F4" s="139"/>
      <c r="G4" s="139"/>
      <c r="H4" s="139"/>
      <c r="I4" s="169"/>
      <c r="J4" s="169"/>
      <c r="K4" s="169"/>
      <c r="L4" s="169"/>
      <c r="M4" s="169"/>
      <c r="N4" s="169"/>
      <c r="O4" s="169"/>
      <c r="P4" s="143"/>
      <c r="Q4" s="143"/>
      <c r="R4" s="169"/>
      <c r="S4" s="169"/>
      <c r="T4" s="169"/>
      <c r="U4" s="169"/>
      <c r="V4" s="169"/>
      <c r="W4" s="169"/>
      <c r="X4" s="169"/>
      <c r="Y4" s="169"/>
      <c r="AF4" s="240"/>
      <c r="AG4" s="17" t="str">
        <f>CONCATENATE("【様式",IF(COUNTIF('10号'!A3,"*被*"),"被","研"),"第１０号】の４行目の「回」を、選択していない可能性があります。",CHAR(10),"申請回を選択してください。日付が反映されます。")</f>
        <v>【様式研第１０号】の４行目の「回」を、選択していない可能性があります。
申請回を選択してください。日付が反映されます。</v>
      </c>
    </row>
    <row r="5" spans="1:44" ht="17.25" customHeight="1">
      <c r="A5" s="169"/>
      <c r="B5" s="169"/>
      <c r="C5" s="208" t="s">
        <v>148</v>
      </c>
      <c r="D5" s="209"/>
      <c r="E5" s="209"/>
      <c r="F5" s="209"/>
      <c r="G5" s="209"/>
      <c r="H5" s="209"/>
      <c r="I5" s="169"/>
      <c r="J5" s="709" t="str">
        <f>IF(MIN(A12:B60)=0,"（ 平成　　年　　月 ）",IF('10号'!T25="","（ 平成　　年　　月 ）",'10号'!T25))</f>
        <v>（ 平成　　年　　月 ）</v>
      </c>
      <c r="K5" s="709"/>
      <c r="L5" s="709"/>
      <c r="M5" s="709"/>
      <c r="N5" s="709"/>
      <c r="O5" s="709"/>
      <c r="P5" s="709"/>
      <c r="Q5" s="209"/>
      <c r="R5" s="169"/>
      <c r="S5" s="169"/>
      <c r="T5" s="169"/>
      <c r="U5" s="169"/>
      <c r="V5" s="169"/>
      <c r="W5" s="169"/>
      <c r="X5" s="169"/>
      <c r="Y5" s="169"/>
      <c r="AF5" s="240"/>
    </row>
    <row r="6" spans="1:44" ht="5.0999999999999996" customHeight="1">
      <c r="A6" s="169"/>
      <c r="B6" s="169"/>
      <c r="C6" s="146"/>
      <c r="D6" s="147"/>
      <c r="E6" s="147"/>
      <c r="F6" s="147"/>
      <c r="G6" s="147"/>
      <c r="H6" s="147"/>
      <c r="I6" s="147"/>
      <c r="J6" s="148"/>
      <c r="K6" s="147"/>
      <c r="L6" s="147"/>
      <c r="M6" s="147"/>
      <c r="N6" s="147"/>
      <c r="O6" s="147"/>
      <c r="P6" s="147"/>
      <c r="Q6" s="147"/>
      <c r="R6" s="169"/>
      <c r="S6" s="169"/>
      <c r="T6" s="169"/>
      <c r="U6" s="169"/>
      <c r="V6" s="169"/>
      <c r="W6" s="169"/>
      <c r="X6" s="169"/>
      <c r="Y6" s="169"/>
      <c r="AF6" s="240"/>
      <c r="AG6" s="239"/>
      <c r="AH6" s="244"/>
    </row>
    <row r="7" spans="1:44" ht="15.75" customHeight="1">
      <c r="A7" s="169"/>
      <c r="B7" s="169"/>
      <c r="C7" s="382" t="str">
        <f>IF('10号'!$E$18="","",'10号'!$E$18)</f>
        <v/>
      </c>
      <c r="D7" s="169"/>
      <c r="E7" s="169"/>
      <c r="F7" s="169"/>
      <c r="G7" s="169"/>
      <c r="H7" s="169"/>
      <c r="I7" s="169"/>
      <c r="J7" s="169"/>
      <c r="K7" s="169"/>
      <c r="L7" s="169"/>
      <c r="M7" s="169"/>
      <c r="N7" s="169"/>
      <c r="O7" s="169"/>
      <c r="P7" s="169"/>
      <c r="Q7" s="169"/>
      <c r="R7" s="710" t="str">
        <f>IF(MIN(A12:B60)=0,"平成　　年　　月分",MIN(A12:B60))</f>
        <v>平成　　年　　月分</v>
      </c>
      <c r="S7" s="710"/>
      <c r="T7" s="710"/>
      <c r="U7" s="710"/>
      <c r="V7" s="710"/>
      <c r="W7" s="169"/>
      <c r="X7" s="169"/>
      <c r="Y7" s="210" t="s">
        <v>139</v>
      </c>
      <c r="AF7" s="240"/>
      <c r="AI7" s="272"/>
      <c r="AM7" s="245"/>
      <c r="AO7" s="245"/>
    </row>
    <row r="8" spans="1:44" ht="9" customHeight="1">
      <c r="A8" s="211"/>
      <c r="B8" s="212"/>
      <c r="C8" s="711" t="s">
        <v>221</v>
      </c>
      <c r="D8" s="714"/>
      <c r="E8" s="716" t="s">
        <v>222</v>
      </c>
      <c r="F8" s="714"/>
      <c r="G8" s="716" t="s">
        <v>223</v>
      </c>
      <c r="H8" s="716"/>
      <c r="I8" s="714"/>
      <c r="J8" s="716" t="s">
        <v>222</v>
      </c>
      <c r="K8" s="714"/>
      <c r="L8" s="716" t="s">
        <v>224</v>
      </c>
      <c r="M8" s="734"/>
      <c r="N8" s="760" t="s">
        <v>225</v>
      </c>
      <c r="O8" s="763"/>
      <c r="P8" s="719">
        <f>IF(OR(A12="",D8="",I8=""),0,FLOOR(IF(I8&lt;D8,TIME(I8,K8,1)+1,TIME(I8,K8,1))-TIME(D8,F8,0)-TIME(0,O8,0),"0:15"))</f>
        <v>0</v>
      </c>
      <c r="Q8" s="711" t="s">
        <v>227</v>
      </c>
      <c r="R8" s="739"/>
      <c r="S8" s="742"/>
      <c r="T8" s="757" t="s">
        <v>142</v>
      </c>
      <c r="U8" s="711" t="s">
        <v>228</v>
      </c>
      <c r="V8" s="739"/>
      <c r="W8" s="739"/>
      <c r="X8" s="213"/>
      <c r="Y8" s="214"/>
      <c r="AF8" s="240"/>
      <c r="AI8" s="272"/>
    </row>
    <row r="9" spans="1:44" ht="6" customHeight="1">
      <c r="A9" s="356"/>
      <c r="B9" s="357"/>
      <c r="C9" s="712"/>
      <c r="D9" s="715"/>
      <c r="E9" s="717"/>
      <c r="F9" s="715"/>
      <c r="G9" s="717"/>
      <c r="H9" s="717"/>
      <c r="I9" s="715"/>
      <c r="J9" s="717"/>
      <c r="K9" s="715"/>
      <c r="L9" s="717"/>
      <c r="M9" s="735"/>
      <c r="N9" s="761"/>
      <c r="O9" s="764"/>
      <c r="P9" s="720"/>
      <c r="Q9" s="712"/>
      <c r="R9" s="740"/>
      <c r="S9" s="743"/>
      <c r="T9" s="758"/>
      <c r="U9" s="712"/>
      <c r="V9" s="740"/>
      <c r="W9" s="740"/>
      <c r="X9" s="755" t="str">
        <f>IF(A12="","",IF(OR(S8&gt;1,S10&gt;1),"ü",""))</f>
        <v/>
      </c>
      <c r="Y9" s="215"/>
      <c r="AF9" s="240"/>
      <c r="AI9" s="272"/>
    </row>
    <row r="10" spans="1:44" ht="6" customHeight="1">
      <c r="A10" s="356"/>
      <c r="B10" s="216"/>
      <c r="C10" s="712"/>
      <c r="D10" s="715"/>
      <c r="E10" s="717"/>
      <c r="F10" s="715"/>
      <c r="G10" s="717"/>
      <c r="H10" s="717"/>
      <c r="I10" s="715"/>
      <c r="J10" s="717"/>
      <c r="K10" s="715"/>
      <c r="L10" s="717"/>
      <c r="M10" s="735"/>
      <c r="N10" s="761"/>
      <c r="O10" s="765"/>
      <c r="P10" s="720">
        <f>IF(OR(A12="",D10="",I10=""),0,FLOOR(IF(I10&lt;D10,TIME(I10,K10,1)+1,TIME(I10,K10,1))-TIME(D10,F10,0)-TIME(0,O10,0),"0:15"))</f>
        <v>0</v>
      </c>
      <c r="Q10" s="712"/>
      <c r="R10" s="740"/>
      <c r="S10" s="737"/>
      <c r="T10" s="758"/>
      <c r="U10" s="712"/>
      <c r="V10" s="740"/>
      <c r="W10" s="740"/>
      <c r="X10" s="756"/>
      <c r="Y10" s="215"/>
      <c r="AF10" s="240"/>
      <c r="AI10" s="272"/>
    </row>
    <row r="11" spans="1:44" ht="9" customHeight="1">
      <c r="A11" s="356"/>
      <c r="B11" s="216"/>
      <c r="C11" s="713"/>
      <c r="D11" s="733"/>
      <c r="E11" s="718"/>
      <c r="F11" s="733"/>
      <c r="G11" s="718"/>
      <c r="H11" s="718"/>
      <c r="I11" s="733"/>
      <c r="J11" s="718"/>
      <c r="K11" s="733"/>
      <c r="L11" s="718"/>
      <c r="M11" s="736"/>
      <c r="N11" s="762"/>
      <c r="O11" s="766"/>
      <c r="P11" s="744"/>
      <c r="Q11" s="713"/>
      <c r="R11" s="741"/>
      <c r="S11" s="738"/>
      <c r="T11" s="759"/>
      <c r="U11" s="713"/>
      <c r="V11" s="741"/>
      <c r="W11" s="741"/>
      <c r="X11" s="217"/>
      <c r="Y11" s="218"/>
      <c r="AF11" s="17"/>
      <c r="AH11" s="246"/>
      <c r="AI11" s="272"/>
    </row>
    <row r="12" spans="1:44" ht="18" customHeight="1">
      <c r="A12" s="745" t="str">
        <f>IF(ISERROR(AG12),"",AG12)</f>
        <v/>
      </c>
      <c r="B12" s="746"/>
      <c r="C12" s="747" t="s">
        <v>229</v>
      </c>
      <c r="D12" s="748"/>
      <c r="E12" s="748"/>
      <c r="F12" s="748"/>
      <c r="G12" s="748"/>
      <c r="H12" s="748"/>
      <c r="I12" s="748"/>
      <c r="J12" s="748"/>
      <c r="K12" s="748"/>
      <c r="L12" s="749" t="str">
        <f>IF(A12="","",IF(OR(AND(P8&gt;0,S8=""),AND(P10&gt;0,S10="")),"研修人数を入力してください",""))</f>
        <v/>
      </c>
      <c r="M12" s="749"/>
      <c r="N12" s="749"/>
      <c r="O12" s="749"/>
      <c r="P12" s="749"/>
      <c r="Q12" s="749"/>
      <c r="R12" s="749"/>
      <c r="S12" s="749"/>
      <c r="T12" s="749"/>
      <c r="U12" s="749"/>
      <c r="V12" s="749"/>
      <c r="W12" s="749"/>
      <c r="X12" s="749"/>
      <c r="Y12" s="750"/>
      <c r="AD12" s="234" t="str">
        <f>IF(AE12=1,"日",IF(AE12=2,"月",IF(AE12=3,"火",IF(AE12=4,"水",IF(AE12=5,"木",IF(AE12=6,"金",IF(AE12=7,"土","")))))))</f>
        <v>月</v>
      </c>
      <c r="AE12" s="247">
        <v>2</v>
      </c>
      <c r="AF12" s="248" t="str">
        <f>IF(ISERROR(VLOOKUP(AE12,$AE$2:$AH$2,2,0)),"",VLOOKUP(AE12,$AE$2:$AH$2,2,0))</f>
        <v/>
      </c>
      <c r="AG12" s="249" t="str">
        <f>AF12</f>
        <v/>
      </c>
      <c r="AH12" s="246"/>
      <c r="AI12" s="272"/>
      <c r="AM12" s="250"/>
      <c r="AN12" s="251"/>
      <c r="AO12" s="250"/>
      <c r="AQ12" s="252"/>
    </row>
    <row r="13" spans="1:44" ht="18" customHeight="1">
      <c r="A13" s="751" t="str">
        <f>IF(A12="","","日")</f>
        <v/>
      </c>
      <c r="B13" s="752"/>
      <c r="C13" s="724"/>
      <c r="D13" s="725"/>
      <c r="E13" s="725"/>
      <c r="F13" s="725"/>
      <c r="G13" s="725"/>
      <c r="H13" s="725"/>
      <c r="I13" s="725"/>
      <c r="J13" s="725"/>
      <c r="K13" s="725"/>
      <c r="L13" s="725"/>
      <c r="M13" s="725"/>
      <c r="N13" s="725"/>
      <c r="O13" s="725"/>
      <c r="P13" s="725"/>
      <c r="Q13" s="725"/>
      <c r="R13" s="725"/>
      <c r="S13" s="725"/>
      <c r="T13" s="725"/>
      <c r="U13" s="725"/>
      <c r="V13" s="725"/>
      <c r="W13" s="725"/>
      <c r="X13" s="725"/>
      <c r="Y13" s="726"/>
      <c r="AD13" s="234" t="str">
        <f t="shared" ref="AD13:AD18" si="0">IF(AE13=1,"日",IF(AE13=2,"月",IF(AE13=3,"火",IF(AE13=4,"水",IF(AE13=5,"木",IF(AE13=6,"金",IF(AE13=7,"土","")))))))</f>
        <v>火</v>
      </c>
      <c r="AE13" s="247">
        <v>3</v>
      </c>
      <c r="AF13" s="248" t="str">
        <f t="shared" ref="AF13:AF18" si="1">IF(ISERROR(VLOOKUP(AE13,$AE$2:$AH$2,2,0)),"",VLOOKUP(AE13,$AE$2:$AH$2,2,0))</f>
        <v/>
      </c>
      <c r="AG13" s="249" t="str">
        <f t="shared" ref="AG13:AG18" si="2">IF(AND(AF12="",AG12="",AF13=""),"",IF(AG12&lt;&gt;"",(AG12+1),AF13))</f>
        <v/>
      </c>
      <c r="AH13" s="246"/>
      <c r="AI13" s="272"/>
      <c r="AM13" s="250"/>
      <c r="AN13" s="253"/>
      <c r="AO13" s="250"/>
      <c r="AQ13" s="252"/>
    </row>
    <row r="14" spans="1:44" ht="18" customHeight="1">
      <c r="A14" s="753" t="s">
        <v>230</v>
      </c>
      <c r="B14" s="754"/>
      <c r="C14" s="724"/>
      <c r="D14" s="725"/>
      <c r="E14" s="725"/>
      <c r="F14" s="725"/>
      <c r="G14" s="725"/>
      <c r="H14" s="725"/>
      <c r="I14" s="725"/>
      <c r="J14" s="725"/>
      <c r="K14" s="725"/>
      <c r="L14" s="725"/>
      <c r="M14" s="725"/>
      <c r="N14" s="725"/>
      <c r="O14" s="725"/>
      <c r="P14" s="725"/>
      <c r="Q14" s="725"/>
      <c r="R14" s="725"/>
      <c r="S14" s="725"/>
      <c r="T14" s="725"/>
      <c r="U14" s="725"/>
      <c r="V14" s="725"/>
      <c r="W14" s="725"/>
      <c r="X14" s="725"/>
      <c r="Y14" s="726"/>
      <c r="AD14" s="234" t="str">
        <f t="shared" si="0"/>
        <v>水</v>
      </c>
      <c r="AE14" s="247">
        <v>4</v>
      </c>
      <c r="AF14" s="248" t="str">
        <f t="shared" si="1"/>
        <v/>
      </c>
      <c r="AG14" s="249" t="str">
        <f t="shared" si="2"/>
        <v/>
      </c>
      <c r="AH14" s="246"/>
      <c r="AM14" s="250"/>
      <c r="AN14" s="253"/>
      <c r="AO14" s="250"/>
      <c r="AQ14" s="252"/>
    </row>
    <row r="15" spans="1:44" ht="9.9499999999999993" customHeight="1">
      <c r="A15" s="219"/>
      <c r="B15" s="220"/>
      <c r="C15" s="727"/>
      <c r="D15" s="728"/>
      <c r="E15" s="728"/>
      <c r="F15" s="728"/>
      <c r="G15" s="728"/>
      <c r="H15" s="728"/>
      <c r="I15" s="728"/>
      <c r="J15" s="728"/>
      <c r="K15" s="728"/>
      <c r="L15" s="728"/>
      <c r="M15" s="728"/>
      <c r="N15" s="728"/>
      <c r="O15" s="728"/>
      <c r="P15" s="728"/>
      <c r="Q15" s="728"/>
      <c r="R15" s="728"/>
      <c r="S15" s="728"/>
      <c r="T15" s="728"/>
      <c r="U15" s="728"/>
      <c r="V15" s="728"/>
      <c r="W15" s="728"/>
      <c r="X15" s="728"/>
      <c r="Y15" s="729"/>
      <c r="AD15" s="234" t="str">
        <f t="shared" si="0"/>
        <v>木</v>
      </c>
      <c r="AE15" s="247">
        <v>5</v>
      </c>
      <c r="AF15" s="248" t="str">
        <f t="shared" si="1"/>
        <v/>
      </c>
      <c r="AG15" s="249" t="str">
        <f t="shared" si="2"/>
        <v/>
      </c>
      <c r="AH15" s="246"/>
      <c r="AM15" s="250"/>
      <c r="AN15" s="253"/>
      <c r="AO15" s="250"/>
      <c r="AQ15" s="252"/>
    </row>
    <row r="16" spans="1:44" ht="9" customHeight="1">
      <c r="A16" s="211"/>
      <c r="B16" s="212"/>
      <c r="C16" s="711" t="s">
        <v>221</v>
      </c>
      <c r="D16" s="714"/>
      <c r="E16" s="716" t="s">
        <v>222</v>
      </c>
      <c r="F16" s="714"/>
      <c r="G16" s="716" t="s">
        <v>223</v>
      </c>
      <c r="H16" s="716"/>
      <c r="I16" s="714"/>
      <c r="J16" s="716" t="s">
        <v>222</v>
      </c>
      <c r="K16" s="714"/>
      <c r="L16" s="716" t="s">
        <v>224</v>
      </c>
      <c r="M16" s="734"/>
      <c r="N16" s="760" t="s">
        <v>225</v>
      </c>
      <c r="O16" s="763"/>
      <c r="P16" s="719">
        <f>IF(OR(A20="",D16="",I16=""),0,FLOOR(IF(I16&lt;D16,TIME(I16,K16,1)+1,TIME(I16,K16,1))-TIME(D16,F16,0)-TIME(0,O16,0),"0:15"))</f>
        <v>0</v>
      </c>
      <c r="Q16" s="711" t="s">
        <v>227</v>
      </c>
      <c r="R16" s="739"/>
      <c r="S16" s="742"/>
      <c r="T16" s="757" t="s">
        <v>142</v>
      </c>
      <c r="U16" s="711" t="s">
        <v>228</v>
      </c>
      <c r="V16" s="739"/>
      <c r="W16" s="739"/>
      <c r="X16" s="213"/>
      <c r="Y16" s="214"/>
      <c r="AD16" s="234" t="str">
        <f t="shared" si="0"/>
        <v>金</v>
      </c>
      <c r="AE16" s="247">
        <v>6</v>
      </c>
      <c r="AF16" s="248" t="str">
        <f t="shared" si="1"/>
        <v/>
      </c>
      <c r="AG16" s="249" t="str">
        <f t="shared" si="2"/>
        <v/>
      </c>
      <c r="AH16" s="246"/>
      <c r="AM16" s="250"/>
      <c r="AN16" s="253"/>
      <c r="AO16" s="250"/>
      <c r="AQ16" s="252"/>
    </row>
    <row r="17" spans="1:43" ht="6" customHeight="1">
      <c r="A17" s="356"/>
      <c r="B17" s="357"/>
      <c r="C17" s="712"/>
      <c r="D17" s="715"/>
      <c r="E17" s="717"/>
      <c r="F17" s="715"/>
      <c r="G17" s="717"/>
      <c r="H17" s="717"/>
      <c r="I17" s="715"/>
      <c r="J17" s="717"/>
      <c r="K17" s="715"/>
      <c r="L17" s="717"/>
      <c r="M17" s="735"/>
      <c r="N17" s="761"/>
      <c r="O17" s="764"/>
      <c r="P17" s="720"/>
      <c r="Q17" s="712"/>
      <c r="R17" s="740"/>
      <c r="S17" s="743"/>
      <c r="T17" s="758"/>
      <c r="U17" s="712"/>
      <c r="V17" s="740"/>
      <c r="W17" s="740"/>
      <c r="X17" s="755" t="str">
        <f>IF(A20="","",IF(OR(S16&gt;1,S18&gt;1),"ü",""))</f>
        <v/>
      </c>
      <c r="Y17" s="215"/>
      <c r="AD17" s="234" t="str">
        <f t="shared" si="0"/>
        <v>土</v>
      </c>
      <c r="AE17" s="247">
        <v>7</v>
      </c>
      <c r="AF17" s="248" t="str">
        <f t="shared" si="1"/>
        <v/>
      </c>
      <c r="AG17" s="249" t="str">
        <f t="shared" si="2"/>
        <v/>
      </c>
      <c r="AH17" s="246"/>
      <c r="AM17" s="250"/>
      <c r="AN17" s="253"/>
      <c r="AO17" s="250"/>
      <c r="AQ17" s="252"/>
    </row>
    <row r="18" spans="1:43" ht="6" customHeight="1">
      <c r="A18" s="356"/>
      <c r="B18" s="216"/>
      <c r="C18" s="712"/>
      <c r="D18" s="715"/>
      <c r="E18" s="717"/>
      <c r="F18" s="715"/>
      <c r="G18" s="717"/>
      <c r="H18" s="717"/>
      <c r="I18" s="715"/>
      <c r="J18" s="717"/>
      <c r="K18" s="715"/>
      <c r="L18" s="717"/>
      <c r="M18" s="735"/>
      <c r="N18" s="761"/>
      <c r="O18" s="765"/>
      <c r="P18" s="720">
        <f>IF(OR(A20="",D18="",I18=""),0,FLOOR(IF(I18&lt;D18,TIME(I18,K18,1)+1,TIME(I18,K18,1))-TIME(D18,F18,0)-TIME(0,O18,0),"0:15"))</f>
        <v>0</v>
      </c>
      <c r="Q18" s="712"/>
      <c r="R18" s="740"/>
      <c r="S18" s="737"/>
      <c r="T18" s="758"/>
      <c r="U18" s="712"/>
      <c r="V18" s="740"/>
      <c r="W18" s="740"/>
      <c r="X18" s="756"/>
      <c r="Y18" s="215"/>
      <c r="AD18" s="234" t="str">
        <f t="shared" si="0"/>
        <v>日</v>
      </c>
      <c r="AE18" s="247">
        <v>1</v>
      </c>
      <c r="AF18" s="248" t="str">
        <f t="shared" si="1"/>
        <v/>
      </c>
      <c r="AG18" s="249" t="str">
        <f t="shared" si="2"/>
        <v/>
      </c>
      <c r="AM18" s="250"/>
      <c r="AN18" s="253"/>
      <c r="AO18" s="250"/>
      <c r="AQ18" s="252"/>
    </row>
    <row r="19" spans="1:43" ht="9" customHeight="1">
      <c r="A19" s="356"/>
      <c r="B19" s="216"/>
      <c r="C19" s="713"/>
      <c r="D19" s="733"/>
      <c r="E19" s="718"/>
      <c r="F19" s="733"/>
      <c r="G19" s="718"/>
      <c r="H19" s="718"/>
      <c r="I19" s="733"/>
      <c r="J19" s="718"/>
      <c r="K19" s="733"/>
      <c r="L19" s="718"/>
      <c r="M19" s="736"/>
      <c r="N19" s="762"/>
      <c r="O19" s="766"/>
      <c r="P19" s="744"/>
      <c r="Q19" s="713"/>
      <c r="R19" s="741"/>
      <c r="S19" s="738"/>
      <c r="T19" s="759"/>
      <c r="U19" s="713"/>
      <c r="V19" s="741"/>
      <c r="W19" s="741"/>
      <c r="X19" s="217"/>
      <c r="Y19" s="218"/>
    </row>
    <row r="20" spans="1:43" ht="18" customHeight="1">
      <c r="A20" s="745" t="str">
        <f>IF(ISERROR(AG13),"",AG13)</f>
        <v/>
      </c>
      <c r="B20" s="746"/>
      <c r="C20" s="747" t="s">
        <v>229</v>
      </c>
      <c r="D20" s="748"/>
      <c r="E20" s="748"/>
      <c r="F20" s="748"/>
      <c r="G20" s="748"/>
      <c r="H20" s="748"/>
      <c r="I20" s="748"/>
      <c r="J20" s="748"/>
      <c r="K20" s="748"/>
      <c r="L20" s="749" t="str">
        <f>IF(A20="","",IF(OR(AND(P16&gt;0,S16=""),AND(P18&gt;0,S18="")),"研修人数を入力してください",""))</f>
        <v/>
      </c>
      <c r="M20" s="749"/>
      <c r="N20" s="749"/>
      <c r="O20" s="749"/>
      <c r="P20" s="749"/>
      <c r="Q20" s="749"/>
      <c r="R20" s="749"/>
      <c r="S20" s="749"/>
      <c r="T20" s="749"/>
      <c r="U20" s="749"/>
      <c r="V20" s="749"/>
      <c r="W20" s="749"/>
      <c r="X20" s="749"/>
      <c r="Y20" s="750"/>
    </row>
    <row r="21" spans="1:43" ht="18" customHeight="1">
      <c r="A21" s="751" t="str">
        <f>IF(A20="","","日")</f>
        <v/>
      </c>
      <c r="B21" s="752"/>
      <c r="C21" s="724"/>
      <c r="D21" s="725"/>
      <c r="E21" s="725"/>
      <c r="F21" s="725"/>
      <c r="G21" s="725"/>
      <c r="H21" s="725"/>
      <c r="I21" s="725"/>
      <c r="J21" s="725"/>
      <c r="K21" s="725"/>
      <c r="L21" s="725"/>
      <c r="M21" s="725"/>
      <c r="N21" s="725"/>
      <c r="O21" s="725"/>
      <c r="P21" s="725"/>
      <c r="Q21" s="725"/>
      <c r="R21" s="725"/>
      <c r="S21" s="725"/>
      <c r="T21" s="725"/>
      <c r="U21" s="725"/>
      <c r="V21" s="725"/>
      <c r="W21" s="725"/>
      <c r="X21" s="725"/>
      <c r="Y21" s="726"/>
    </row>
    <row r="22" spans="1:43" ht="18" customHeight="1">
      <c r="A22" s="753" t="s">
        <v>231</v>
      </c>
      <c r="B22" s="754"/>
      <c r="C22" s="724"/>
      <c r="D22" s="725"/>
      <c r="E22" s="725"/>
      <c r="F22" s="725"/>
      <c r="G22" s="725"/>
      <c r="H22" s="725"/>
      <c r="I22" s="725"/>
      <c r="J22" s="725"/>
      <c r="K22" s="725"/>
      <c r="L22" s="725"/>
      <c r="M22" s="725"/>
      <c r="N22" s="725"/>
      <c r="O22" s="725"/>
      <c r="P22" s="725"/>
      <c r="Q22" s="725"/>
      <c r="R22" s="725"/>
      <c r="S22" s="725"/>
      <c r="T22" s="725"/>
      <c r="U22" s="725"/>
      <c r="V22" s="725"/>
      <c r="W22" s="725"/>
      <c r="X22" s="725"/>
      <c r="Y22" s="726"/>
    </row>
    <row r="23" spans="1:43" ht="9.9499999999999993" customHeight="1">
      <c r="A23" s="219"/>
      <c r="B23" s="220"/>
      <c r="C23" s="727"/>
      <c r="D23" s="728"/>
      <c r="E23" s="728"/>
      <c r="F23" s="728"/>
      <c r="G23" s="728"/>
      <c r="H23" s="728"/>
      <c r="I23" s="728"/>
      <c r="J23" s="728"/>
      <c r="K23" s="728"/>
      <c r="L23" s="728"/>
      <c r="M23" s="728"/>
      <c r="N23" s="728"/>
      <c r="O23" s="728"/>
      <c r="P23" s="728"/>
      <c r="Q23" s="728"/>
      <c r="R23" s="728"/>
      <c r="S23" s="728"/>
      <c r="T23" s="728"/>
      <c r="U23" s="728"/>
      <c r="V23" s="728"/>
      <c r="W23" s="728"/>
      <c r="X23" s="728"/>
      <c r="Y23" s="729"/>
    </row>
    <row r="24" spans="1:43" ht="9" customHeight="1">
      <c r="A24" s="211"/>
      <c r="B24" s="212"/>
      <c r="C24" s="711" t="s">
        <v>221</v>
      </c>
      <c r="D24" s="714"/>
      <c r="E24" s="716" t="s">
        <v>222</v>
      </c>
      <c r="F24" s="714"/>
      <c r="G24" s="716" t="s">
        <v>223</v>
      </c>
      <c r="H24" s="716"/>
      <c r="I24" s="714"/>
      <c r="J24" s="716" t="s">
        <v>222</v>
      </c>
      <c r="K24" s="714"/>
      <c r="L24" s="716" t="s">
        <v>224</v>
      </c>
      <c r="M24" s="734"/>
      <c r="N24" s="760" t="s">
        <v>225</v>
      </c>
      <c r="O24" s="763"/>
      <c r="P24" s="719">
        <f>IF(OR(A28="",D24="",I24=""),0,FLOOR(IF(I24&lt;D24,TIME(I24,K24,1)+1,TIME(I24,K24,1))-TIME(D24,F24,0)-TIME(0,O24,0),"0:15"))</f>
        <v>0</v>
      </c>
      <c r="Q24" s="711" t="s">
        <v>232</v>
      </c>
      <c r="R24" s="739"/>
      <c r="S24" s="742"/>
      <c r="T24" s="757" t="s">
        <v>142</v>
      </c>
      <c r="U24" s="711" t="s">
        <v>228</v>
      </c>
      <c r="V24" s="739"/>
      <c r="W24" s="739"/>
      <c r="X24" s="213"/>
      <c r="Y24" s="214"/>
    </row>
    <row r="25" spans="1:43" ht="6" customHeight="1">
      <c r="A25" s="356"/>
      <c r="B25" s="357"/>
      <c r="C25" s="712"/>
      <c r="D25" s="715"/>
      <c r="E25" s="717"/>
      <c r="F25" s="715"/>
      <c r="G25" s="717"/>
      <c r="H25" s="717"/>
      <c r="I25" s="715"/>
      <c r="J25" s="717"/>
      <c r="K25" s="715"/>
      <c r="L25" s="717"/>
      <c r="M25" s="735"/>
      <c r="N25" s="761"/>
      <c r="O25" s="764"/>
      <c r="P25" s="720"/>
      <c r="Q25" s="712"/>
      <c r="R25" s="740"/>
      <c r="S25" s="743"/>
      <c r="T25" s="758"/>
      <c r="U25" s="712"/>
      <c r="V25" s="740"/>
      <c r="W25" s="740"/>
      <c r="X25" s="755" t="str">
        <f>IF(A28="","",IF(OR(S24&gt;1,S26&gt;1),"ü",""))</f>
        <v/>
      </c>
      <c r="Y25" s="215"/>
    </row>
    <row r="26" spans="1:43" ht="6" customHeight="1">
      <c r="A26" s="356"/>
      <c r="B26" s="216"/>
      <c r="C26" s="712"/>
      <c r="D26" s="715"/>
      <c r="E26" s="717"/>
      <c r="F26" s="715"/>
      <c r="G26" s="717"/>
      <c r="H26" s="717"/>
      <c r="I26" s="715"/>
      <c r="J26" s="717"/>
      <c r="K26" s="715"/>
      <c r="L26" s="717"/>
      <c r="M26" s="735"/>
      <c r="N26" s="761"/>
      <c r="O26" s="765"/>
      <c r="P26" s="720">
        <f>IF(OR(A28="",D26="",I26=""),0,FLOOR(IF(I26&lt;D26,TIME(I26,K26,1)+1,TIME(I26,K26,1))-TIME(D26,F26,0)-TIME(0,O26,0),"0:15"))</f>
        <v>0</v>
      </c>
      <c r="Q26" s="712"/>
      <c r="R26" s="740"/>
      <c r="S26" s="737"/>
      <c r="T26" s="758"/>
      <c r="U26" s="712"/>
      <c r="V26" s="740"/>
      <c r="W26" s="740"/>
      <c r="X26" s="756"/>
      <c r="Y26" s="215"/>
    </row>
    <row r="27" spans="1:43" ht="9" customHeight="1">
      <c r="A27" s="356"/>
      <c r="B27" s="216"/>
      <c r="C27" s="713"/>
      <c r="D27" s="733"/>
      <c r="E27" s="718"/>
      <c r="F27" s="733"/>
      <c r="G27" s="718"/>
      <c r="H27" s="718"/>
      <c r="I27" s="733"/>
      <c r="J27" s="718"/>
      <c r="K27" s="733"/>
      <c r="L27" s="718"/>
      <c r="M27" s="736"/>
      <c r="N27" s="762"/>
      <c r="O27" s="766"/>
      <c r="P27" s="744"/>
      <c r="Q27" s="713"/>
      <c r="R27" s="741"/>
      <c r="S27" s="738"/>
      <c r="T27" s="759"/>
      <c r="U27" s="713"/>
      <c r="V27" s="741"/>
      <c r="W27" s="741"/>
      <c r="X27" s="217"/>
      <c r="Y27" s="218"/>
    </row>
    <row r="28" spans="1:43" ht="18" customHeight="1">
      <c r="A28" s="745" t="str">
        <f>IF(ISERROR(AG14),"",AG14)</f>
        <v/>
      </c>
      <c r="B28" s="746"/>
      <c r="C28" s="747" t="s">
        <v>233</v>
      </c>
      <c r="D28" s="748"/>
      <c r="E28" s="748"/>
      <c r="F28" s="748"/>
      <c r="G28" s="748"/>
      <c r="H28" s="748"/>
      <c r="I28" s="748"/>
      <c r="J28" s="748"/>
      <c r="K28" s="748"/>
      <c r="L28" s="749" t="str">
        <f>IF(A28="","",IF(OR(AND(P24&gt;0,S24=""),AND(P26&gt;0,S26="")),"研修人数を入力してください",""))</f>
        <v/>
      </c>
      <c r="M28" s="749"/>
      <c r="N28" s="749"/>
      <c r="O28" s="749"/>
      <c r="P28" s="749"/>
      <c r="Q28" s="749"/>
      <c r="R28" s="749"/>
      <c r="S28" s="749"/>
      <c r="T28" s="749"/>
      <c r="U28" s="749"/>
      <c r="V28" s="749"/>
      <c r="W28" s="749"/>
      <c r="X28" s="749"/>
      <c r="Y28" s="750"/>
    </row>
    <row r="29" spans="1:43" ht="18" customHeight="1">
      <c r="A29" s="751" t="str">
        <f>IF(A28="","","日")</f>
        <v/>
      </c>
      <c r="B29" s="752"/>
      <c r="C29" s="724"/>
      <c r="D29" s="725"/>
      <c r="E29" s="725"/>
      <c r="F29" s="725"/>
      <c r="G29" s="725"/>
      <c r="H29" s="725"/>
      <c r="I29" s="725"/>
      <c r="J29" s="725"/>
      <c r="K29" s="725"/>
      <c r="L29" s="725"/>
      <c r="M29" s="725"/>
      <c r="N29" s="725"/>
      <c r="O29" s="725"/>
      <c r="P29" s="725"/>
      <c r="Q29" s="725"/>
      <c r="R29" s="725"/>
      <c r="S29" s="725"/>
      <c r="T29" s="725"/>
      <c r="U29" s="725"/>
      <c r="V29" s="725"/>
      <c r="W29" s="725"/>
      <c r="X29" s="725"/>
      <c r="Y29" s="726"/>
    </row>
    <row r="30" spans="1:43" ht="18" customHeight="1">
      <c r="A30" s="753" t="s">
        <v>234</v>
      </c>
      <c r="B30" s="754"/>
      <c r="C30" s="724"/>
      <c r="D30" s="725"/>
      <c r="E30" s="725"/>
      <c r="F30" s="725"/>
      <c r="G30" s="725"/>
      <c r="H30" s="725"/>
      <c r="I30" s="725"/>
      <c r="J30" s="725"/>
      <c r="K30" s="725"/>
      <c r="L30" s="725"/>
      <c r="M30" s="725"/>
      <c r="N30" s="725"/>
      <c r="O30" s="725"/>
      <c r="P30" s="725"/>
      <c r="Q30" s="725"/>
      <c r="R30" s="725"/>
      <c r="S30" s="725"/>
      <c r="T30" s="725"/>
      <c r="U30" s="725"/>
      <c r="V30" s="725"/>
      <c r="W30" s="725"/>
      <c r="X30" s="725"/>
      <c r="Y30" s="726"/>
    </row>
    <row r="31" spans="1:43" ht="9.9499999999999993" customHeight="1">
      <c r="A31" s="219"/>
      <c r="B31" s="220"/>
      <c r="C31" s="727"/>
      <c r="D31" s="728"/>
      <c r="E31" s="728"/>
      <c r="F31" s="728"/>
      <c r="G31" s="728"/>
      <c r="H31" s="728"/>
      <c r="I31" s="728"/>
      <c r="J31" s="728"/>
      <c r="K31" s="728"/>
      <c r="L31" s="728"/>
      <c r="M31" s="728"/>
      <c r="N31" s="728"/>
      <c r="O31" s="728"/>
      <c r="P31" s="728"/>
      <c r="Q31" s="728"/>
      <c r="R31" s="728"/>
      <c r="S31" s="728"/>
      <c r="T31" s="728"/>
      <c r="U31" s="728"/>
      <c r="V31" s="728"/>
      <c r="W31" s="728"/>
      <c r="X31" s="728"/>
      <c r="Y31" s="729"/>
    </row>
    <row r="32" spans="1:43" ht="9" customHeight="1">
      <c r="A32" s="211"/>
      <c r="B32" s="212"/>
      <c r="C32" s="711" t="s">
        <v>221</v>
      </c>
      <c r="D32" s="714"/>
      <c r="E32" s="716" t="s">
        <v>222</v>
      </c>
      <c r="F32" s="714"/>
      <c r="G32" s="716" t="s">
        <v>223</v>
      </c>
      <c r="H32" s="716"/>
      <c r="I32" s="714"/>
      <c r="J32" s="716" t="s">
        <v>222</v>
      </c>
      <c r="K32" s="714"/>
      <c r="L32" s="716" t="s">
        <v>224</v>
      </c>
      <c r="M32" s="734"/>
      <c r="N32" s="760" t="s">
        <v>225</v>
      </c>
      <c r="O32" s="763"/>
      <c r="P32" s="719">
        <f>IF(OR(A36="",D32="",I32=""),0,FLOOR(IF(I32&lt;D32,TIME(I32,K32,1)+1,TIME(I32,K32,1))-TIME(D32,F32,0)-TIME(0,O32,0),"0:15"))</f>
        <v>0</v>
      </c>
      <c r="Q32" s="711" t="s">
        <v>235</v>
      </c>
      <c r="R32" s="739"/>
      <c r="S32" s="742"/>
      <c r="T32" s="757" t="s">
        <v>142</v>
      </c>
      <c r="U32" s="711" t="s">
        <v>228</v>
      </c>
      <c r="V32" s="739"/>
      <c r="W32" s="739"/>
      <c r="X32" s="213"/>
      <c r="Y32" s="214"/>
    </row>
    <row r="33" spans="1:34" ht="6" customHeight="1">
      <c r="A33" s="356"/>
      <c r="B33" s="357"/>
      <c r="C33" s="712"/>
      <c r="D33" s="715"/>
      <c r="E33" s="717"/>
      <c r="F33" s="715"/>
      <c r="G33" s="717"/>
      <c r="H33" s="717"/>
      <c r="I33" s="715"/>
      <c r="J33" s="717"/>
      <c r="K33" s="715"/>
      <c r="L33" s="717"/>
      <c r="M33" s="735"/>
      <c r="N33" s="761"/>
      <c r="O33" s="764"/>
      <c r="P33" s="720"/>
      <c r="Q33" s="712"/>
      <c r="R33" s="740"/>
      <c r="S33" s="743"/>
      <c r="T33" s="758"/>
      <c r="U33" s="712"/>
      <c r="V33" s="740"/>
      <c r="W33" s="740"/>
      <c r="X33" s="755" t="str">
        <f>IF(A36="","",IF(OR(S32&gt;1,S34&gt;1),"ü",""))</f>
        <v/>
      </c>
      <c r="Y33" s="215"/>
    </row>
    <row r="34" spans="1:34" ht="6" customHeight="1">
      <c r="A34" s="356"/>
      <c r="B34" s="216"/>
      <c r="C34" s="712"/>
      <c r="D34" s="715"/>
      <c r="E34" s="717"/>
      <c r="F34" s="715"/>
      <c r="G34" s="717"/>
      <c r="H34" s="717"/>
      <c r="I34" s="715"/>
      <c r="J34" s="717"/>
      <c r="K34" s="715"/>
      <c r="L34" s="717"/>
      <c r="M34" s="735"/>
      <c r="N34" s="761"/>
      <c r="O34" s="765"/>
      <c r="P34" s="720">
        <f>IF(OR(A36="",D34="",I34=""),0,FLOOR(IF(I34&lt;D34,TIME(I34,K34,1)+1,TIME(I34,K34,1))-TIME(D34,F34,0)-TIME(0,O34,0),"0:15"))</f>
        <v>0</v>
      </c>
      <c r="Q34" s="712"/>
      <c r="R34" s="740"/>
      <c r="S34" s="737"/>
      <c r="T34" s="758"/>
      <c r="U34" s="712"/>
      <c r="V34" s="740"/>
      <c r="W34" s="740"/>
      <c r="X34" s="756"/>
      <c r="Y34" s="215"/>
    </row>
    <row r="35" spans="1:34" ht="9" customHeight="1">
      <c r="A35" s="356"/>
      <c r="B35" s="216"/>
      <c r="C35" s="713"/>
      <c r="D35" s="733"/>
      <c r="E35" s="718"/>
      <c r="F35" s="733"/>
      <c r="G35" s="718"/>
      <c r="H35" s="718"/>
      <c r="I35" s="733"/>
      <c r="J35" s="718"/>
      <c r="K35" s="733"/>
      <c r="L35" s="718"/>
      <c r="M35" s="736"/>
      <c r="N35" s="762"/>
      <c r="O35" s="766"/>
      <c r="P35" s="744"/>
      <c r="Q35" s="713"/>
      <c r="R35" s="741"/>
      <c r="S35" s="738"/>
      <c r="T35" s="759"/>
      <c r="U35" s="713"/>
      <c r="V35" s="741"/>
      <c r="W35" s="741"/>
      <c r="X35" s="217"/>
      <c r="Y35" s="218"/>
    </row>
    <row r="36" spans="1:34" ht="18" customHeight="1">
      <c r="A36" s="745" t="str">
        <f>IF(ISERROR(AG15),"",AG15)</f>
        <v/>
      </c>
      <c r="B36" s="746"/>
      <c r="C36" s="747" t="s">
        <v>233</v>
      </c>
      <c r="D36" s="748"/>
      <c r="E36" s="748"/>
      <c r="F36" s="748"/>
      <c r="G36" s="748"/>
      <c r="H36" s="748"/>
      <c r="I36" s="748"/>
      <c r="J36" s="748"/>
      <c r="K36" s="748"/>
      <c r="L36" s="749" t="str">
        <f>IF(A36="","",IF(OR(AND(P32&gt;0,S32=""),AND(P34&gt;0,S34="")),"研修人数を入力してください",""))</f>
        <v/>
      </c>
      <c r="M36" s="749"/>
      <c r="N36" s="749"/>
      <c r="O36" s="749"/>
      <c r="P36" s="749"/>
      <c r="Q36" s="749"/>
      <c r="R36" s="749"/>
      <c r="S36" s="749"/>
      <c r="T36" s="749"/>
      <c r="U36" s="749"/>
      <c r="V36" s="749"/>
      <c r="W36" s="749"/>
      <c r="X36" s="749"/>
      <c r="Y36" s="750"/>
    </row>
    <row r="37" spans="1:34" ht="18" customHeight="1">
      <c r="A37" s="751" t="str">
        <f>IF(A36="","","日")</f>
        <v/>
      </c>
      <c r="B37" s="752"/>
      <c r="C37" s="724"/>
      <c r="D37" s="725"/>
      <c r="E37" s="725"/>
      <c r="F37" s="725"/>
      <c r="G37" s="725"/>
      <c r="H37" s="725"/>
      <c r="I37" s="725"/>
      <c r="J37" s="725"/>
      <c r="K37" s="725"/>
      <c r="L37" s="725"/>
      <c r="M37" s="725"/>
      <c r="N37" s="725"/>
      <c r="O37" s="725"/>
      <c r="P37" s="725"/>
      <c r="Q37" s="725"/>
      <c r="R37" s="725"/>
      <c r="S37" s="725"/>
      <c r="T37" s="725"/>
      <c r="U37" s="725"/>
      <c r="V37" s="725"/>
      <c r="W37" s="725"/>
      <c r="X37" s="725"/>
      <c r="Y37" s="726"/>
    </row>
    <row r="38" spans="1:34" ht="18" customHeight="1">
      <c r="A38" s="753" t="s">
        <v>236</v>
      </c>
      <c r="B38" s="754"/>
      <c r="C38" s="724"/>
      <c r="D38" s="725"/>
      <c r="E38" s="725"/>
      <c r="F38" s="725"/>
      <c r="G38" s="725"/>
      <c r="H38" s="725"/>
      <c r="I38" s="725"/>
      <c r="J38" s="725"/>
      <c r="K38" s="725"/>
      <c r="L38" s="725"/>
      <c r="M38" s="725"/>
      <c r="N38" s="725"/>
      <c r="O38" s="725"/>
      <c r="P38" s="725"/>
      <c r="Q38" s="725"/>
      <c r="R38" s="725"/>
      <c r="S38" s="725"/>
      <c r="T38" s="725"/>
      <c r="U38" s="725"/>
      <c r="V38" s="725"/>
      <c r="W38" s="725"/>
      <c r="X38" s="725"/>
      <c r="Y38" s="726"/>
    </row>
    <row r="39" spans="1:34" ht="9.9499999999999993" customHeight="1">
      <c r="A39" s="219"/>
      <c r="B39" s="220"/>
      <c r="C39" s="727"/>
      <c r="D39" s="728"/>
      <c r="E39" s="728"/>
      <c r="F39" s="728"/>
      <c r="G39" s="728"/>
      <c r="H39" s="728"/>
      <c r="I39" s="728"/>
      <c r="J39" s="728"/>
      <c r="K39" s="728"/>
      <c r="L39" s="728"/>
      <c r="M39" s="728"/>
      <c r="N39" s="728"/>
      <c r="O39" s="728"/>
      <c r="P39" s="728"/>
      <c r="Q39" s="728"/>
      <c r="R39" s="728"/>
      <c r="S39" s="728"/>
      <c r="T39" s="728"/>
      <c r="U39" s="728"/>
      <c r="V39" s="728"/>
      <c r="W39" s="728"/>
      <c r="X39" s="728"/>
      <c r="Y39" s="729"/>
    </row>
    <row r="40" spans="1:34" ht="9" customHeight="1">
      <c r="A40" s="211"/>
      <c r="B40" s="212"/>
      <c r="C40" s="711" t="s">
        <v>221</v>
      </c>
      <c r="D40" s="714"/>
      <c r="E40" s="716" t="s">
        <v>222</v>
      </c>
      <c r="F40" s="714"/>
      <c r="G40" s="716" t="s">
        <v>223</v>
      </c>
      <c r="H40" s="716"/>
      <c r="I40" s="714"/>
      <c r="J40" s="716" t="s">
        <v>222</v>
      </c>
      <c r="K40" s="714"/>
      <c r="L40" s="716" t="s">
        <v>224</v>
      </c>
      <c r="M40" s="734"/>
      <c r="N40" s="760" t="s">
        <v>225</v>
      </c>
      <c r="O40" s="763"/>
      <c r="P40" s="719">
        <f>IF(OR(A44="",D40="",I40=""),0,FLOOR(IF(I40&lt;D40,TIME(I40,K40,1)+1,TIME(I40,K40,1))-TIME(D40,F40,0)-TIME(0,O40,0),"0:15"))</f>
        <v>0</v>
      </c>
      <c r="Q40" s="711" t="s">
        <v>237</v>
      </c>
      <c r="R40" s="739"/>
      <c r="S40" s="742"/>
      <c r="T40" s="757" t="s">
        <v>142</v>
      </c>
      <c r="U40" s="711" t="s">
        <v>228</v>
      </c>
      <c r="V40" s="739"/>
      <c r="W40" s="739"/>
      <c r="X40" s="213"/>
      <c r="Y40" s="214"/>
    </row>
    <row r="41" spans="1:34" ht="6" customHeight="1">
      <c r="A41" s="356"/>
      <c r="B41" s="357"/>
      <c r="C41" s="712"/>
      <c r="D41" s="715"/>
      <c r="E41" s="717"/>
      <c r="F41" s="715"/>
      <c r="G41" s="717"/>
      <c r="H41" s="717"/>
      <c r="I41" s="715"/>
      <c r="J41" s="717"/>
      <c r="K41" s="715"/>
      <c r="L41" s="717"/>
      <c r="M41" s="735"/>
      <c r="N41" s="761"/>
      <c r="O41" s="764"/>
      <c r="P41" s="720"/>
      <c r="Q41" s="712"/>
      <c r="R41" s="740"/>
      <c r="S41" s="743"/>
      <c r="T41" s="758"/>
      <c r="U41" s="712"/>
      <c r="V41" s="740"/>
      <c r="W41" s="740"/>
      <c r="X41" s="755" t="str">
        <f>IF(A44="","",IF(OR(S40&gt;1,S42&gt;1),"ü",""))</f>
        <v/>
      </c>
      <c r="Y41" s="215"/>
    </row>
    <row r="42" spans="1:34" ht="6" customHeight="1">
      <c r="A42" s="356"/>
      <c r="B42" s="216"/>
      <c r="C42" s="712"/>
      <c r="D42" s="715"/>
      <c r="E42" s="717"/>
      <c r="F42" s="715"/>
      <c r="G42" s="717"/>
      <c r="H42" s="717"/>
      <c r="I42" s="715"/>
      <c r="J42" s="717"/>
      <c r="K42" s="715"/>
      <c r="L42" s="717"/>
      <c r="M42" s="735"/>
      <c r="N42" s="761"/>
      <c r="O42" s="765"/>
      <c r="P42" s="720">
        <f>IF(OR(A44="",D42="",I42=""),0,FLOOR(IF(I42&lt;D42,TIME(I42,K42,1)+1,TIME(I42,K42,1))-TIME(D42,F42,0)-TIME(0,O42,0),"0:15"))</f>
        <v>0</v>
      </c>
      <c r="Q42" s="712"/>
      <c r="R42" s="740"/>
      <c r="S42" s="737"/>
      <c r="T42" s="758"/>
      <c r="U42" s="712"/>
      <c r="V42" s="740"/>
      <c r="W42" s="740"/>
      <c r="X42" s="756"/>
      <c r="Y42" s="215"/>
    </row>
    <row r="43" spans="1:34" ht="9" customHeight="1">
      <c r="A43" s="356"/>
      <c r="B43" s="216"/>
      <c r="C43" s="713"/>
      <c r="D43" s="733"/>
      <c r="E43" s="718"/>
      <c r="F43" s="733"/>
      <c r="G43" s="718"/>
      <c r="H43" s="718"/>
      <c r="I43" s="733"/>
      <c r="J43" s="718"/>
      <c r="K43" s="733"/>
      <c r="L43" s="718"/>
      <c r="M43" s="736"/>
      <c r="N43" s="762"/>
      <c r="O43" s="766"/>
      <c r="P43" s="744"/>
      <c r="Q43" s="713"/>
      <c r="R43" s="741"/>
      <c r="S43" s="738"/>
      <c r="T43" s="759"/>
      <c r="U43" s="713"/>
      <c r="V43" s="741"/>
      <c r="W43" s="741"/>
      <c r="X43" s="217"/>
      <c r="Y43" s="218"/>
    </row>
    <row r="44" spans="1:34" ht="18" customHeight="1">
      <c r="A44" s="745" t="str">
        <f>IF(ISERROR(AG16),"",AG16)</f>
        <v/>
      </c>
      <c r="B44" s="746"/>
      <c r="C44" s="747" t="s">
        <v>238</v>
      </c>
      <c r="D44" s="748"/>
      <c r="E44" s="748"/>
      <c r="F44" s="748"/>
      <c r="G44" s="748"/>
      <c r="H44" s="748"/>
      <c r="I44" s="748"/>
      <c r="J44" s="748"/>
      <c r="K44" s="748"/>
      <c r="L44" s="749" t="str">
        <f>IF(A44="","",IF(OR(AND(P40&gt;0,S40=""),AND(P42&gt;0,S42="")),"研修人数を入力してください",""))</f>
        <v/>
      </c>
      <c r="M44" s="749"/>
      <c r="N44" s="749"/>
      <c r="O44" s="749"/>
      <c r="P44" s="749"/>
      <c r="Q44" s="749"/>
      <c r="R44" s="749"/>
      <c r="S44" s="749"/>
      <c r="T44" s="749"/>
      <c r="U44" s="749"/>
      <c r="V44" s="749"/>
      <c r="W44" s="749"/>
      <c r="X44" s="749"/>
      <c r="Y44" s="750"/>
    </row>
    <row r="45" spans="1:34" ht="18" customHeight="1">
      <c r="A45" s="751" t="str">
        <f>IF(A44="","","日")</f>
        <v/>
      </c>
      <c r="B45" s="752"/>
      <c r="C45" s="724"/>
      <c r="D45" s="725"/>
      <c r="E45" s="725"/>
      <c r="F45" s="725"/>
      <c r="G45" s="725"/>
      <c r="H45" s="725"/>
      <c r="I45" s="725"/>
      <c r="J45" s="725"/>
      <c r="K45" s="725"/>
      <c r="L45" s="725"/>
      <c r="M45" s="725"/>
      <c r="N45" s="725"/>
      <c r="O45" s="725"/>
      <c r="P45" s="725"/>
      <c r="Q45" s="725"/>
      <c r="R45" s="725"/>
      <c r="S45" s="725"/>
      <c r="T45" s="725"/>
      <c r="U45" s="725"/>
      <c r="V45" s="725"/>
      <c r="W45" s="725"/>
      <c r="X45" s="725"/>
      <c r="Y45" s="726"/>
      <c r="AG45" s="254"/>
      <c r="AH45" s="235"/>
    </row>
    <row r="46" spans="1:34" ht="18" customHeight="1">
      <c r="A46" s="753" t="s">
        <v>239</v>
      </c>
      <c r="B46" s="754"/>
      <c r="C46" s="724"/>
      <c r="D46" s="725"/>
      <c r="E46" s="725"/>
      <c r="F46" s="725"/>
      <c r="G46" s="725"/>
      <c r="H46" s="725"/>
      <c r="I46" s="725"/>
      <c r="J46" s="725"/>
      <c r="K46" s="725"/>
      <c r="L46" s="725"/>
      <c r="M46" s="725"/>
      <c r="N46" s="725"/>
      <c r="O46" s="725"/>
      <c r="P46" s="725"/>
      <c r="Q46" s="725"/>
      <c r="R46" s="725"/>
      <c r="S46" s="725"/>
      <c r="T46" s="725"/>
      <c r="U46" s="725"/>
      <c r="V46" s="725"/>
      <c r="W46" s="725"/>
      <c r="X46" s="725"/>
      <c r="Y46" s="726"/>
      <c r="AG46" s="254"/>
      <c r="AH46" s="235"/>
    </row>
    <row r="47" spans="1:34" ht="9.9499999999999993" customHeight="1">
      <c r="A47" s="219"/>
      <c r="B47" s="220"/>
      <c r="C47" s="727"/>
      <c r="D47" s="728"/>
      <c r="E47" s="728"/>
      <c r="F47" s="728"/>
      <c r="G47" s="728"/>
      <c r="H47" s="728"/>
      <c r="I47" s="728"/>
      <c r="J47" s="728"/>
      <c r="K47" s="728"/>
      <c r="L47" s="728"/>
      <c r="M47" s="728"/>
      <c r="N47" s="728"/>
      <c r="O47" s="728"/>
      <c r="P47" s="728"/>
      <c r="Q47" s="728"/>
      <c r="R47" s="728"/>
      <c r="S47" s="728"/>
      <c r="T47" s="728"/>
      <c r="U47" s="728"/>
      <c r="V47" s="728"/>
      <c r="W47" s="728"/>
      <c r="X47" s="728"/>
      <c r="Y47" s="729"/>
      <c r="AG47" s="254"/>
      <c r="AH47" s="235"/>
    </row>
    <row r="48" spans="1:34" ht="9" customHeight="1">
      <c r="A48" s="211"/>
      <c r="B48" s="212"/>
      <c r="C48" s="711" t="s">
        <v>221</v>
      </c>
      <c r="D48" s="714"/>
      <c r="E48" s="716" t="s">
        <v>222</v>
      </c>
      <c r="F48" s="714"/>
      <c r="G48" s="716" t="s">
        <v>223</v>
      </c>
      <c r="H48" s="716"/>
      <c r="I48" s="714"/>
      <c r="J48" s="716" t="s">
        <v>222</v>
      </c>
      <c r="K48" s="714"/>
      <c r="L48" s="716" t="s">
        <v>224</v>
      </c>
      <c r="M48" s="734"/>
      <c r="N48" s="760" t="s">
        <v>225</v>
      </c>
      <c r="O48" s="763"/>
      <c r="P48" s="719">
        <f>IF(OR(A52="",D48="",I48=""),0,FLOOR(IF(I48&lt;D48,TIME(I48,K48,1)+1,TIME(I48,K48,1))-TIME(D48,F48,0)-TIME(0,O48,0),"0:15"))</f>
        <v>0</v>
      </c>
      <c r="Q48" s="711" t="s">
        <v>237</v>
      </c>
      <c r="R48" s="739"/>
      <c r="S48" s="742"/>
      <c r="T48" s="757" t="s">
        <v>142</v>
      </c>
      <c r="U48" s="711" t="s">
        <v>228</v>
      </c>
      <c r="V48" s="739"/>
      <c r="W48" s="739"/>
      <c r="X48" s="213"/>
      <c r="Y48" s="214"/>
      <c r="AG48" s="254"/>
      <c r="AH48" s="235"/>
    </row>
    <row r="49" spans="1:39" ht="6" customHeight="1">
      <c r="A49" s="356"/>
      <c r="B49" s="357"/>
      <c r="C49" s="712"/>
      <c r="D49" s="715"/>
      <c r="E49" s="717"/>
      <c r="F49" s="715"/>
      <c r="G49" s="717"/>
      <c r="H49" s="717"/>
      <c r="I49" s="715"/>
      <c r="J49" s="717"/>
      <c r="K49" s="715"/>
      <c r="L49" s="717"/>
      <c r="M49" s="735"/>
      <c r="N49" s="761"/>
      <c r="O49" s="764"/>
      <c r="P49" s="720"/>
      <c r="Q49" s="712"/>
      <c r="R49" s="740"/>
      <c r="S49" s="743"/>
      <c r="T49" s="758"/>
      <c r="U49" s="712"/>
      <c r="V49" s="740"/>
      <c r="W49" s="740"/>
      <c r="X49" s="755" t="str">
        <f>IF(A52="","",IF(OR(S48&gt;1,S50&gt;1),"ü",""))</f>
        <v/>
      </c>
      <c r="Y49" s="215"/>
      <c r="AG49" s="254"/>
      <c r="AH49" s="235"/>
    </row>
    <row r="50" spans="1:39" ht="6" customHeight="1">
      <c r="A50" s="356"/>
      <c r="B50" s="216"/>
      <c r="C50" s="712"/>
      <c r="D50" s="715"/>
      <c r="E50" s="717"/>
      <c r="F50" s="715"/>
      <c r="G50" s="717"/>
      <c r="H50" s="717"/>
      <c r="I50" s="715"/>
      <c r="J50" s="717"/>
      <c r="K50" s="715"/>
      <c r="L50" s="717"/>
      <c r="M50" s="735"/>
      <c r="N50" s="761"/>
      <c r="O50" s="765"/>
      <c r="P50" s="720">
        <f>IF(OR(A52="",D50="",I50=""),0,FLOOR(IF(I50&lt;D50,TIME(I50,K50,1)+1,TIME(I50,K50,1))-TIME(D50,F50,0)-TIME(0,O50,0),"0:15"))</f>
        <v>0</v>
      </c>
      <c r="Q50" s="712"/>
      <c r="R50" s="740"/>
      <c r="S50" s="737"/>
      <c r="T50" s="758"/>
      <c r="U50" s="712"/>
      <c r="V50" s="740"/>
      <c r="W50" s="740"/>
      <c r="X50" s="756"/>
      <c r="Y50" s="215"/>
      <c r="AG50" s="254"/>
      <c r="AH50" s="235"/>
    </row>
    <row r="51" spans="1:39" ht="9" customHeight="1">
      <c r="A51" s="356"/>
      <c r="B51" s="216"/>
      <c r="C51" s="713"/>
      <c r="D51" s="733"/>
      <c r="E51" s="718"/>
      <c r="F51" s="733"/>
      <c r="G51" s="718"/>
      <c r="H51" s="718"/>
      <c r="I51" s="733"/>
      <c r="J51" s="718"/>
      <c r="K51" s="733"/>
      <c r="L51" s="718"/>
      <c r="M51" s="736"/>
      <c r="N51" s="762"/>
      <c r="O51" s="766"/>
      <c r="P51" s="744"/>
      <c r="Q51" s="713"/>
      <c r="R51" s="741"/>
      <c r="S51" s="738"/>
      <c r="T51" s="759"/>
      <c r="U51" s="713"/>
      <c r="V51" s="741"/>
      <c r="W51" s="741"/>
      <c r="X51" s="217"/>
      <c r="Y51" s="218"/>
      <c r="AG51" s="254"/>
      <c r="AH51" s="235"/>
    </row>
    <row r="52" spans="1:39" ht="18" customHeight="1">
      <c r="A52" s="745" t="str">
        <f>IF(ISERROR(AG17),"",AG17)</f>
        <v/>
      </c>
      <c r="B52" s="746"/>
      <c r="C52" s="747" t="s">
        <v>229</v>
      </c>
      <c r="D52" s="748"/>
      <c r="E52" s="748"/>
      <c r="F52" s="748"/>
      <c r="G52" s="748"/>
      <c r="H52" s="748"/>
      <c r="I52" s="748"/>
      <c r="J52" s="748"/>
      <c r="K52" s="748"/>
      <c r="L52" s="749" t="str">
        <f>IF(A52="","",IF(OR(AND(P48&gt;0,S48=""),AND(P50&gt;0,S50="")),"研修人数を入力してください",""))</f>
        <v/>
      </c>
      <c r="M52" s="749"/>
      <c r="N52" s="749"/>
      <c r="O52" s="749"/>
      <c r="P52" s="749"/>
      <c r="Q52" s="749"/>
      <c r="R52" s="749"/>
      <c r="S52" s="749"/>
      <c r="T52" s="749"/>
      <c r="U52" s="749"/>
      <c r="V52" s="749"/>
      <c r="W52" s="749"/>
      <c r="X52" s="749"/>
      <c r="Y52" s="750"/>
      <c r="AA52" s="329"/>
      <c r="AB52" s="235"/>
      <c r="AC52" s="235"/>
      <c r="AD52" s="235"/>
      <c r="AE52" s="235"/>
      <c r="AF52" s="255"/>
      <c r="AG52" s="256"/>
      <c r="AH52" s="235"/>
    </row>
    <row r="53" spans="1:39" ht="18" customHeight="1">
      <c r="A53" s="751" t="str">
        <f>IF(A52="","","日")</f>
        <v/>
      </c>
      <c r="B53" s="752"/>
      <c r="C53" s="724"/>
      <c r="D53" s="725"/>
      <c r="E53" s="725"/>
      <c r="F53" s="725"/>
      <c r="G53" s="725"/>
      <c r="H53" s="725"/>
      <c r="I53" s="725"/>
      <c r="J53" s="725"/>
      <c r="K53" s="725"/>
      <c r="L53" s="725"/>
      <c r="M53" s="725"/>
      <c r="N53" s="725"/>
      <c r="O53" s="725"/>
      <c r="P53" s="725"/>
      <c r="Q53" s="725"/>
      <c r="R53" s="725"/>
      <c r="S53" s="725"/>
      <c r="T53" s="725"/>
      <c r="U53" s="725"/>
      <c r="V53" s="725"/>
      <c r="W53" s="725"/>
      <c r="X53" s="725"/>
      <c r="Y53" s="726"/>
      <c r="AG53" s="254"/>
      <c r="AH53" s="235"/>
    </row>
    <row r="54" spans="1:39" ht="18" customHeight="1">
      <c r="A54" s="753" t="s">
        <v>240</v>
      </c>
      <c r="B54" s="754"/>
      <c r="C54" s="724"/>
      <c r="D54" s="725"/>
      <c r="E54" s="725"/>
      <c r="F54" s="725"/>
      <c r="G54" s="725"/>
      <c r="H54" s="725"/>
      <c r="I54" s="725"/>
      <c r="J54" s="725"/>
      <c r="K54" s="725"/>
      <c r="L54" s="725"/>
      <c r="M54" s="725"/>
      <c r="N54" s="725"/>
      <c r="O54" s="725"/>
      <c r="P54" s="725"/>
      <c r="Q54" s="725"/>
      <c r="R54" s="725"/>
      <c r="S54" s="725"/>
      <c r="T54" s="725"/>
      <c r="U54" s="725"/>
      <c r="V54" s="725"/>
      <c r="W54" s="725"/>
      <c r="X54" s="725"/>
      <c r="Y54" s="726"/>
      <c r="AG54" s="254"/>
      <c r="AH54" s="235"/>
    </row>
    <row r="55" spans="1:39" ht="9.9499999999999993" customHeight="1">
      <c r="A55" s="219"/>
      <c r="B55" s="220"/>
      <c r="C55" s="727"/>
      <c r="D55" s="728"/>
      <c r="E55" s="728"/>
      <c r="F55" s="728"/>
      <c r="G55" s="728"/>
      <c r="H55" s="728"/>
      <c r="I55" s="728"/>
      <c r="J55" s="728"/>
      <c r="K55" s="728"/>
      <c r="L55" s="728"/>
      <c r="M55" s="728"/>
      <c r="N55" s="728"/>
      <c r="O55" s="728"/>
      <c r="P55" s="728"/>
      <c r="Q55" s="728"/>
      <c r="R55" s="728"/>
      <c r="S55" s="728"/>
      <c r="T55" s="728"/>
      <c r="U55" s="728"/>
      <c r="V55" s="728"/>
      <c r="W55" s="728"/>
      <c r="X55" s="728"/>
      <c r="Y55" s="729"/>
      <c r="AG55" s="254"/>
      <c r="AH55" s="235"/>
    </row>
    <row r="56" spans="1:39" ht="9" customHeight="1">
      <c r="A56" s="211"/>
      <c r="B56" s="212"/>
      <c r="C56" s="711" t="s">
        <v>221</v>
      </c>
      <c r="D56" s="714"/>
      <c r="E56" s="716" t="s">
        <v>222</v>
      </c>
      <c r="F56" s="714"/>
      <c r="G56" s="716" t="s">
        <v>223</v>
      </c>
      <c r="H56" s="716"/>
      <c r="I56" s="714"/>
      <c r="J56" s="716" t="s">
        <v>222</v>
      </c>
      <c r="K56" s="714"/>
      <c r="L56" s="716" t="s">
        <v>224</v>
      </c>
      <c r="M56" s="734"/>
      <c r="N56" s="760" t="s">
        <v>225</v>
      </c>
      <c r="O56" s="763"/>
      <c r="P56" s="719">
        <f>IF(OR(A60="",D56="",I56=""),0,FLOOR(IF(I56&lt;D56,TIME(I56,K56,1)+1,TIME(I56,K56,1))-TIME(D56,F56,0)-TIME(0,O56,0),"0:15"))</f>
        <v>0</v>
      </c>
      <c r="Q56" s="711" t="s">
        <v>237</v>
      </c>
      <c r="R56" s="739"/>
      <c r="S56" s="742"/>
      <c r="T56" s="757" t="s">
        <v>142</v>
      </c>
      <c r="U56" s="711" t="s">
        <v>228</v>
      </c>
      <c r="V56" s="739"/>
      <c r="W56" s="739"/>
      <c r="X56" s="213"/>
      <c r="Y56" s="214"/>
    </row>
    <row r="57" spans="1:39" ht="6" customHeight="1">
      <c r="A57" s="356"/>
      <c r="B57" s="357"/>
      <c r="C57" s="712"/>
      <c r="D57" s="715"/>
      <c r="E57" s="717"/>
      <c r="F57" s="715"/>
      <c r="G57" s="717"/>
      <c r="H57" s="717"/>
      <c r="I57" s="715"/>
      <c r="J57" s="717"/>
      <c r="K57" s="715"/>
      <c r="L57" s="717"/>
      <c r="M57" s="735"/>
      <c r="N57" s="761"/>
      <c r="O57" s="764"/>
      <c r="P57" s="720"/>
      <c r="Q57" s="712"/>
      <c r="R57" s="740"/>
      <c r="S57" s="743"/>
      <c r="T57" s="758"/>
      <c r="U57" s="712"/>
      <c r="V57" s="740"/>
      <c r="W57" s="740"/>
      <c r="X57" s="755" t="str">
        <f>IF(A60="","",IF(OR(S56&gt;1,S58&gt;1),"ü",""))</f>
        <v/>
      </c>
      <c r="Y57" s="215"/>
    </row>
    <row r="58" spans="1:39" ht="6" customHeight="1">
      <c r="A58" s="356"/>
      <c r="B58" s="216"/>
      <c r="C58" s="712"/>
      <c r="D58" s="715"/>
      <c r="E58" s="717"/>
      <c r="F58" s="715"/>
      <c r="G58" s="717"/>
      <c r="H58" s="717"/>
      <c r="I58" s="715"/>
      <c r="J58" s="717"/>
      <c r="K58" s="715"/>
      <c r="L58" s="717"/>
      <c r="M58" s="735"/>
      <c r="N58" s="761"/>
      <c r="O58" s="765"/>
      <c r="P58" s="720">
        <f>IF(OR(A60="",D58="",I58=""),0,FLOOR(IF(I58&lt;D58,TIME(I58,K58,1)+1,TIME(I58,K58,1))-TIME(D58,F58,0)-TIME(0,O58,0),"0:15"))</f>
        <v>0</v>
      </c>
      <c r="Q58" s="712"/>
      <c r="R58" s="740"/>
      <c r="S58" s="737"/>
      <c r="T58" s="758"/>
      <c r="U58" s="712"/>
      <c r="V58" s="740"/>
      <c r="W58" s="740"/>
      <c r="X58" s="756"/>
      <c r="Y58" s="215"/>
    </row>
    <row r="59" spans="1:39" ht="9" customHeight="1">
      <c r="A59" s="356"/>
      <c r="B59" s="216"/>
      <c r="C59" s="713"/>
      <c r="D59" s="733"/>
      <c r="E59" s="718"/>
      <c r="F59" s="733"/>
      <c r="G59" s="718"/>
      <c r="H59" s="718"/>
      <c r="I59" s="733"/>
      <c r="J59" s="718"/>
      <c r="K59" s="733"/>
      <c r="L59" s="718"/>
      <c r="M59" s="736"/>
      <c r="N59" s="762"/>
      <c r="O59" s="766"/>
      <c r="P59" s="744"/>
      <c r="Q59" s="713"/>
      <c r="R59" s="741"/>
      <c r="S59" s="738"/>
      <c r="T59" s="759"/>
      <c r="U59" s="713"/>
      <c r="V59" s="741"/>
      <c r="W59" s="741"/>
      <c r="X59" s="217"/>
      <c r="Y59" s="218"/>
    </row>
    <row r="60" spans="1:39" ht="18" customHeight="1">
      <c r="A60" s="745" t="str">
        <f>IF(ISERROR(AG18),"",AG18)</f>
        <v/>
      </c>
      <c r="B60" s="746"/>
      <c r="C60" s="747" t="s">
        <v>233</v>
      </c>
      <c r="D60" s="748"/>
      <c r="E60" s="748"/>
      <c r="F60" s="748"/>
      <c r="G60" s="748"/>
      <c r="H60" s="748"/>
      <c r="I60" s="748"/>
      <c r="J60" s="748"/>
      <c r="K60" s="748"/>
      <c r="L60" s="749" t="str">
        <f>IF(A60="","",IF(OR(AND(P56&gt;0,S56=""),AND(P58&gt;0,S58="")),"研修人数を入力してください",""))</f>
        <v/>
      </c>
      <c r="M60" s="749"/>
      <c r="N60" s="749"/>
      <c r="O60" s="749"/>
      <c r="P60" s="749"/>
      <c r="Q60" s="749"/>
      <c r="R60" s="749"/>
      <c r="S60" s="749"/>
      <c r="T60" s="749"/>
      <c r="U60" s="749"/>
      <c r="V60" s="749"/>
      <c r="W60" s="749"/>
      <c r="X60" s="749"/>
      <c r="Y60" s="750"/>
    </row>
    <row r="61" spans="1:39" ht="18" customHeight="1">
      <c r="A61" s="751" t="str">
        <f>IF(A60="","","日")</f>
        <v/>
      </c>
      <c r="B61" s="752"/>
      <c r="C61" s="724"/>
      <c r="D61" s="725"/>
      <c r="E61" s="725"/>
      <c r="F61" s="725"/>
      <c r="G61" s="725"/>
      <c r="H61" s="725"/>
      <c r="I61" s="725"/>
      <c r="J61" s="725"/>
      <c r="K61" s="725"/>
      <c r="L61" s="725"/>
      <c r="M61" s="725"/>
      <c r="N61" s="725"/>
      <c r="O61" s="725"/>
      <c r="P61" s="725"/>
      <c r="Q61" s="725"/>
      <c r="R61" s="725"/>
      <c r="S61" s="725"/>
      <c r="T61" s="725"/>
      <c r="U61" s="725"/>
      <c r="V61" s="725"/>
      <c r="W61" s="725"/>
      <c r="X61" s="725"/>
      <c r="Y61" s="726"/>
      <c r="AF61" s="257"/>
      <c r="AM61" s="273"/>
    </row>
    <row r="62" spans="1:39" ht="18" customHeight="1">
      <c r="A62" s="753" t="s">
        <v>241</v>
      </c>
      <c r="B62" s="754"/>
      <c r="C62" s="724"/>
      <c r="D62" s="725"/>
      <c r="E62" s="725"/>
      <c r="F62" s="725"/>
      <c r="G62" s="725"/>
      <c r="H62" s="725"/>
      <c r="I62" s="725"/>
      <c r="J62" s="725"/>
      <c r="K62" s="725"/>
      <c r="L62" s="725"/>
      <c r="M62" s="725"/>
      <c r="N62" s="725"/>
      <c r="O62" s="725"/>
      <c r="P62" s="725"/>
      <c r="Q62" s="725"/>
      <c r="R62" s="725"/>
      <c r="S62" s="725"/>
      <c r="T62" s="725"/>
      <c r="U62" s="725"/>
      <c r="V62" s="725"/>
      <c r="W62" s="725"/>
      <c r="X62" s="725"/>
      <c r="Y62" s="726"/>
    </row>
    <row r="63" spans="1:39" ht="9.9499999999999993" customHeight="1">
      <c r="A63" s="219"/>
      <c r="B63" s="220"/>
      <c r="C63" s="727"/>
      <c r="D63" s="728"/>
      <c r="E63" s="728"/>
      <c r="F63" s="728"/>
      <c r="G63" s="728"/>
      <c r="H63" s="728"/>
      <c r="I63" s="728"/>
      <c r="J63" s="728"/>
      <c r="K63" s="728"/>
      <c r="L63" s="728"/>
      <c r="M63" s="728"/>
      <c r="N63" s="728"/>
      <c r="O63" s="728"/>
      <c r="P63" s="728"/>
      <c r="Q63" s="728"/>
      <c r="R63" s="728"/>
      <c r="S63" s="728"/>
      <c r="T63" s="728"/>
      <c r="U63" s="728"/>
      <c r="V63" s="728"/>
      <c r="W63" s="728"/>
      <c r="X63" s="728"/>
      <c r="Y63" s="729"/>
    </row>
    <row r="64" spans="1:39" ht="5.0999999999999996" customHeight="1">
      <c r="A64" s="169"/>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row>
    <row r="65" spans="1:43" ht="18" customHeight="1">
      <c r="A65" s="169" t="s">
        <v>242</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row>
    <row r="66" spans="1:43" ht="87.75" customHeight="1">
      <c r="A66" s="721"/>
      <c r="B66" s="722"/>
      <c r="C66" s="722"/>
      <c r="D66" s="722"/>
      <c r="E66" s="722"/>
      <c r="F66" s="722"/>
      <c r="G66" s="722"/>
      <c r="H66" s="722"/>
      <c r="I66" s="722"/>
      <c r="J66" s="722"/>
      <c r="K66" s="722"/>
      <c r="L66" s="722"/>
      <c r="M66" s="722"/>
      <c r="N66" s="722"/>
      <c r="O66" s="722"/>
      <c r="P66" s="722"/>
      <c r="Q66" s="722"/>
      <c r="R66" s="722"/>
      <c r="S66" s="722"/>
      <c r="T66" s="722"/>
      <c r="U66" s="722"/>
      <c r="V66" s="722"/>
      <c r="W66" s="722"/>
      <c r="X66" s="722"/>
      <c r="Y66" s="723"/>
    </row>
    <row r="67" spans="1:43" ht="18" customHeight="1">
      <c r="A67" s="169" t="s">
        <v>243</v>
      </c>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row>
    <row r="68" spans="1:43" ht="87.75" customHeight="1">
      <c r="A68" s="721"/>
      <c r="B68" s="722"/>
      <c r="C68" s="722"/>
      <c r="D68" s="722"/>
      <c r="E68" s="722"/>
      <c r="F68" s="722"/>
      <c r="G68" s="722"/>
      <c r="H68" s="722"/>
      <c r="I68" s="722"/>
      <c r="J68" s="722"/>
      <c r="K68" s="722"/>
      <c r="L68" s="722"/>
      <c r="M68" s="722"/>
      <c r="N68" s="722"/>
      <c r="O68" s="722"/>
      <c r="P68" s="722"/>
      <c r="Q68" s="722"/>
      <c r="R68" s="722"/>
      <c r="S68" s="722"/>
      <c r="T68" s="722"/>
      <c r="U68" s="722"/>
      <c r="V68" s="722"/>
      <c r="W68" s="722"/>
      <c r="X68" s="722"/>
      <c r="Y68" s="723"/>
    </row>
    <row r="69" spans="1:43" ht="18" customHeight="1">
      <c r="A69" s="169"/>
      <c r="B69" s="354" t="s">
        <v>156</v>
      </c>
      <c r="C69" s="155">
        <f>IF(SUMIF($S8:$S59,1,$P8:$P59)=0,0,SUMIF($S8:$S59,1,$P8:$P59))</f>
        <v>0</v>
      </c>
      <c r="D69" s="767">
        <f>IF(C69=0,0,C69*2400*24)</f>
        <v>0</v>
      </c>
      <c r="E69" s="767"/>
      <c r="F69" s="364" t="str">
        <f>IF(OR(L60&lt;&gt;"",L52&lt;&gt;"",L44&lt;&gt;"",L36&lt;&gt;"",L28&lt;&gt;"",L20&lt;&gt;"",L12&lt;&gt;""),"研修人数が未入力のセルがあります","")</f>
        <v/>
      </c>
      <c r="G69" s="169"/>
      <c r="H69" s="169"/>
      <c r="I69" s="169"/>
      <c r="J69" s="169"/>
      <c r="K69" s="169"/>
      <c r="L69" s="169"/>
      <c r="M69" s="169"/>
      <c r="N69" s="169"/>
      <c r="O69" s="169"/>
      <c r="P69" s="169"/>
      <c r="Q69" s="169"/>
      <c r="R69" s="169"/>
      <c r="S69" s="169"/>
      <c r="T69" s="169"/>
      <c r="U69" s="169"/>
      <c r="V69" s="169"/>
      <c r="W69" s="169"/>
      <c r="X69" s="169"/>
      <c r="Y69" s="169"/>
    </row>
    <row r="70" spans="1:43" ht="18" customHeight="1">
      <c r="A70" s="169"/>
      <c r="B70" s="354" t="s">
        <v>157</v>
      </c>
      <c r="C70" s="155">
        <f>IF(SUMIF($S8:$S59,2,$P8:$P59)=0,0,SUMIF($S8:$S59,2,$P8:$P59))</f>
        <v>0</v>
      </c>
      <c r="D70" s="730">
        <f>IF(C70=0,0,C70*1200*24)</f>
        <v>0</v>
      </c>
      <c r="E70" s="730"/>
      <c r="F70" s="169"/>
      <c r="G70" s="355"/>
      <c r="H70" s="355"/>
      <c r="I70" s="732" t="s">
        <v>244</v>
      </c>
      <c r="J70" s="732"/>
      <c r="K70" s="732"/>
      <c r="L70" s="732"/>
      <c r="M70" s="732"/>
      <c r="N70" s="355"/>
      <c r="O70" s="355"/>
      <c r="P70" s="221"/>
      <c r="Q70" s="221"/>
      <c r="R70" s="217"/>
      <c r="S70" s="217"/>
      <c r="T70" s="217"/>
      <c r="U70" s="217"/>
      <c r="V70" s="217"/>
      <c r="W70" s="217"/>
      <c r="X70" s="217"/>
      <c r="Y70" s="217"/>
    </row>
    <row r="71" spans="1:43" ht="18" customHeight="1">
      <c r="A71" s="169"/>
      <c r="B71" s="354" t="s">
        <v>158</v>
      </c>
      <c r="C71" s="155">
        <f>IF(SUMIF($S8:$S59,3,$P8:$P59)=0,0,SUMIF($S8:$S59,3,$P8:$P59))</f>
        <v>0</v>
      </c>
      <c r="D71" s="730">
        <f>IF(C71=0,0,C71*800*24)</f>
        <v>0</v>
      </c>
      <c r="E71" s="730"/>
      <c r="F71" s="169"/>
      <c r="G71" s="169"/>
      <c r="H71" s="169"/>
      <c r="I71" s="169"/>
      <c r="J71" s="169"/>
      <c r="K71" s="169"/>
      <c r="L71" s="169"/>
      <c r="M71" s="169"/>
      <c r="N71" s="169"/>
      <c r="O71" s="169"/>
      <c r="P71" s="169"/>
      <c r="Q71" s="169"/>
      <c r="R71" s="169"/>
      <c r="S71" s="169"/>
      <c r="T71" s="169"/>
      <c r="U71" s="169"/>
      <c r="V71" s="169"/>
      <c r="W71" s="169"/>
      <c r="X71" s="169"/>
      <c r="Y71" s="169"/>
    </row>
    <row r="72" spans="1:43" ht="18" customHeight="1">
      <c r="A72" s="169"/>
      <c r="B72" s="222"/>
      <c r="C72" s="155">
        <f>SUM(C69:C71)</f>
        <v>0</v>
      </c>
      <c r="D72" s="730">
        <f>SUM(D69:D71)</f>
        <v>0</v>
      </c>
      <c r="E72" s="731"/>
      <c r="F72" s="169"/>
      <c r="G72" s="355"/>
      <c r="H72" s="355"/>
      <c r="I72" s="732" t="s">
        <v>245</v>
      </c>
      <c r="J72" s="732"/>
      <c r="K72" s="732"/>
      <c r="L72" s="732"/>
      <c r="M72" s="732"/>
      <c r="N72" s="355"/>
      <c r="O72" s="355"/>
      <c r="P72" s="221"/>
      <c r="Q72" s="221"/>
      <c r="R72" s="217"/>
      <c r="S72" s="217"/>
      <c r="T72" s="217"/>
      <c r="U72" s="217"/>
      <c r="V72" s="217"/>
      <c r="W72" s="217"/>
      <c r="X72" s="217"/>
      <c r="Y72" s="217"/>
    </row>
    <row r="73" spans="1:43" s="235" customFormat="1" ht="6" customHeight="1">
      <c r="A73" s="223"/>
      <c r="B73" s="223"/>
      <c r="C73" s="223"/>
      <c r="D73" s="223"/>
      <c r="E73" s="223"/>
      <c r="F73" s="223"/>
      <c r="G73" s="224"/>
      <c r="H73" s="224"/>
      <c r="I73" s="224"/>
      <c r="J73" s="224"/>
      <c r="K73" s="224"/>
      <c r="L73" s="224"/>
      <c r="M73" s="224"/>
      <c r="N73" s="224"/>
      <c r="O73" s="224"/>
      <c r="P73" s="224"/>
      <c r="Q73" s="224"/>
      <c r="R73" s="223"/>
      <c r="S73" s="223"/>
      <c r="T73" s="223"/>
      <c r="U73" s="223"/>
      <c r="V73" s="223"/>
      <c r="W73" s="223"/>
      <c r="X73" s="223"/>
      <c r="Y73" s="223"/>
      <c r="AA73" s="17"/>
      <c r="AF73" s="258"/>
      <c r="AG73" s="254"/>
    </row>
    <row r="74" spans="1:43" ht="42" customHeight="1">
      <c r="A74" s="169"/>
      <c r="B74" s="169"/>
      <c r="C74" s="382" t="str">
        <f>IF('10号'!$E$18="","",'10号'!$E$18)</f>
        <v/>
      </c>
      <c r="D74" s="169"/>
      <c r="E74" s="169"/>
      <c r="F74" s="169"/>
      <c r="G74" s="169"/>
      <c r="H74" s="169"/>
      <c r="I74" s="169"/>
      <c r="J74" s="169"/>
      <c r="K74" s="169"/>
      <c r="L74" s="169"/>
      <c r="M74" s="169"/>
      <c r="N74" s="169"/>
      <c r="O74" s="169"/>
      <c r="P74" s="169"/>
      <c r="Q74" s="169"/>
      <c r="R74" s="710" t="str">
        <f>IF(MIN(A79:B127)=0,"平成　　年　　月分",MIN(A79:B127))</f>
        <v>平成　　年　　月分</v>
      </c>
      <c r="S74" s="710"/>
      <c r="T74" s="710"/>
      <c r="U74" s="710"/>
      <c r="V74" s="710"/>
      <c r="W74" s="169"/>
      <c r="X74" s="169"/>
      <c r="Y74" s="225" t="s">
        <v>246</v>
      </c>
    </row>
    <row r="75" spans="1:43" ht="9" customHeight="1">
      <c r="A75" s="211"/>
      <c r="B75" s="212"/>
      <c r="C75" s="711" t="s">
        <v>221</v>
      </c>
      <c r="D75" s="714"/>
      <c r="E75" s="716" t="s">
        <v>222</v>
      </c>
      <c r="F75" s="714"/>
      <c r="G75" s="716" t="s">
        <v>223</v>
      </c>
      <c r="H75" s="716"/>
      <c r="I75" s="714"/>
      <c r="J75" s="716" t="s">
        <v>222</v>
      </c>
      <c r="K75" s="714"/>
      <c r="L75" s="716" t="s">
        <v>224</v>
      </c>
      <c r="M75" s="734"/>
      <c r="N75" s="760" t="s">
        <v>225</v>
      </c>
      <c r="O75" s="763"/>
      <c r="P75" s="719">
        <f>IF(OR(A79="",D75="",I75=""),0,FLOOR(IF(I75&lt;D75,TIME(I75,K75,1)+1,TIME(I75,K75,1))-TIME(D75,F75,0)-TIME(0,O75,0),"0:15"))</f>
        <v>0</v>
      </c>
      <c r="Q75" s="711" t="s">
        <v>226</v>
      </c>
      <c r="R75" s="739"/>
      <c r="S75" s="742"/>
      <c r="T75" s="757" t="s">
        <v>142</v>
      </c>
      <c r="U75" s="711" t="s">
        <v>228</v>
      </c>
      <c r="V75" s="739"/>
      <c r="W75" s="739"/>
      <c r="X75" s="213"/>
      <c r="Y75" s="214"/>
    </row>
    <row r="76" spans="1:43" ht="6" customHeight="1">
      <c r="A76" s="356"/>
      <c r="B76" s="357"/>
      <c r="C76" s="712"/>
      <c r="D76" s="715"/>
      <c r="E76" s="717"/>
      <c r="F76" s="715"/>
      <c r="G76" s="717"/>
      <c r="H76" s="717"/>
      <c r="I76" s="715"/>
      <c r="J76" s="717"/>
      <c r="K76" s="715"/>
      <c r="L76" s="717"/>
      <c r="M76" s="735"/>
      <c r="N76" s="761"/>
      <c r="O76" s="764"/>
      <c r="P76" s="720"/>
      <c r="Q76" s="712"/>
      <c r="R76" s="740"/>
      <c r="S76" s="743"/>
      <c r="T76" s="758"/>
      <c r="U76" s="712"/>
      <c r="V76" s="740"/>
      <c r="W76" s="740"/>
      <c r="X76" s="755" t="str">
        <f>IF(A79="","",IF(OR(S75&gt;1,S77&gt;1),"ü",""))</f>
        <v/>
      </c>
      <c r="Y76" s="215"/>
    </row>
    <row r="77" spans="1:43" ht="6" customHeight="1">
      <c r="A77" s="356"/>
      <c r="B77" s="216"/>
      <c r="C77" s="712"/>
      <c r="D77" s="715"/>
      <c r="E77" s="717"/>
      <c r="F77" s="715"/>
      <c r="G77" s="717"/>
      <c r="H77" s="717"/>
      <c r="I77" s="715"/>
      <c r="J77" s="717"/>
      <c r="K77" s="715"/>
      <c r="L77" s="717"/>
      <c r="M77" s="735"/>
      <c r="N77" s="761"/>
      <c r="O77" s="765"/>
      <c r="P77" s="720">
        <f>IF(OR(A79="",D77="",I77=""),0,FLOOR(IF(I77&lt;D77,TIME(I77,K77,1)+1,TIME(I77,K77,1))-TIME(D77,F77,0)-TIME(0,O77,0),"0:15"))</f>
        <v>0</v>
      </c>
      <c r="Q77" s="712"/>
      <c r="R77" s="740"/>
      <c r="S77" s="737"/>
      <c r="T77" s="758"/>
      <c r="U77" s="712"/>
      <c r="V77" s="740"/>
      <c r="W77" s="740"/>
      <c r="X77" s="756"/>
      <c r="Y77" s="215"/>
    </row>
    <row r="78" spans="1:43" ht="9" customHeight="1">
      <c r="A78" s="356"/>
      <c r="B78" s="216"/>
      <c r="C78" s="713"/>
      <c r="D78" s="733"/>
      <c r="E78" s="718"/>
      <c r="F78" s="733"/>
      <c r="G78" s="718"/>
      <c r="H78" s="718"/>
      <c r="I78" s="733"/>
      <c r="J78" s="718"/>
      <c r="K78" s="733"/>
      <c r="L78" s="718"/>
      <c r="M78" s="736"/>
      <c r="N78" s="762"/>
      <c r="O78" s="766"/>
      <c r="P78" s="744"/>
      <c r="Q78" s="713"/>
      <c r="R78" s="741"/>
      <c r="S78" s="738"/>
      <c r="T78" s="759"/>
      <c r="U78" s="713"/>
      <c r="V78" s="741"/>
      <c r="W78" s="741"/>
      <c r="X78" s="217"/>
      <c r="Y78" s="218"/>
    </row>
    <row r="79" spans="1:43" ht="18" customHeight="1">
      <c r="A79" s="745" t="str">
        <f>IF(ISERROR(AG79),"",AG79)</f>
        <v/>
      </c>
      <c r="B79" s="746"/>
      <c r="C79" s="747" t="s">
        <v>247</v>
      </c>
      <c r="D79" s="748"/>
      <c r="E79" s="748"/>
      <c r="F79" s="748"/>
      <c r="G79" s="748"/>
      <c r="H79" s="748"/>
      <c r="I79" s="748"/>
      <c r="J79" s="748"/>
      <c r="K79" s="748"/>
      <c r="L79" s="749" t="str">
        <f>IF(A79="","",IF(OR(AND(P75&gt;0,S75=""),AND(P77&gt;0,S77="")),"研修人数を入力してください",""))</f>
        <v/>
      </c>
      <c r="M79" s="749"/>
      <c r="N79" s="749"/>
      <c r="O79" s="749"/>
      <c r="P79" s="749"/>
      <c r="Q79" s="749"/>
      <c r="R79" s="749"/>
      <c r="S79" s="749"/>
      <c r="T79" s="749"/>
      <c r="U79" s="749"/>
      <c r="V79" s="749"/>
      <c r="W79" s="749"/>
      <c r="X79" s="749"/>
      <c r="Y79" s="750"/>
      <c r="AG79" s="259" t="e">
        <f>AG18+1</f>
        <v>#VALUE!</v>
      </c>
      <c r="AM79" s="250"/>
      <c r="AN79" s="260"/>
      <c r="AO79" s="252"/>
      <c r="AQ79" s="252"/>
    </row>
    <row r="80" spans="1:43" ht="18" customHeight="1">
      <c r="A80" s="751" t="str">
        <f>IF(A79="","","日")</f>
        <v/>
      </c>
      <c r="B80" s="752"/>
      <c r="C80" s="724"/>
      <c r="D80" s="725"/>
      <c r="E80" s="725"/>
      <c r="F80" s="725"/>
      <c r="G80" s="725"/>
      <c r="H80" s="725"/>
      <c r="I80" s="725"/>
      <c r="J80" s="725"/>
      <c r="K80" s="725"/>
      <c r="L80" s="725"/>
      <c r="M80" s="725"/>
      <c r="N80" s="725"/>
      <c r="O80" s="725"/>
      <c r="P80" s="725"/>
      <c r="Q80" s="725"/>
      <c r="R80" s="725"/>
      <c r="S80" s="725"/>
      <c r="T80" s="725"/>
      <c r="U80" s="725"/>
      <c r="V80" s="725"/>
      <c r="W80" s="725"/>
      <c r="X80" s="725"/>
      <c r="Y80" s="726"/>
      <c r="AG80" s="259" t="e">
        <f t="shared" ref="AG80:AG85" si="3">AG79+1</f>
        <v>#VALUE!</v>
      </c>
      <c r="AM80" s="250"/>
      <c r="AN80" s="260"/>
      <c r="AO80" s="252"/>
      <c r="AQ80" s="252"/>
    </row>
    <row r="81" spans="1:43" ht="18" customHeight="1">
      <c r="A81" s="753" t="s">
        <v>230</v>
      </c>
      <c r="B81" s="754"/>
      <c r="C81" s="724"/>
      <c r="D81" s="725"/>
      <c r="E81" s="725"/>
      <c r="F81" s="725"/>
      <c r="G81" s="725"/>
      <c r="H81" s="725"/>
      <c r="I81" s="725"/>
      <c r="J81" s="725"/>
      <c r="K81" s="725"/>
      <c r="L81" s="725"/>
      <c r="M81" s="725"/>
      <c r="N81" s="725"/>
      <c r="O81" s="725"/>
      <c r="P81" s="725"/>
      <c r="Q81" s="725"/>
      <c r="R81" s="725"/>
      <c r="S81" s="725"/>
      <c r="T81" s="725"/>
      <c r="U81" s="725"/>
      <c r="V81" s="725"/>
      <c r="W81" s="725"/>
      <c r="X81" s="725"/>
      <c r="Y81" s="726"/>
      <c r="AG81" s="259" t="e">
        <f t="shared" si="3"/>
        <v>#VALUE!</v>
      </c>
      <c r="AM81" s="250"/>
      <c r="AN81" s="260"/>
      <c r="AO81" s="252"/>
      <c r="AQ81" s="252"/>
    </row>
    <row r="82" spans="1:43" ht="9.9499999999999993" customHeight="1">
      <c r="A82" s="219"/>
      <c r="B82" s="220"/>
      <c r="C82" s="727"/>
      <c r="D82" s="728"/>
      <c r="E82" s="728"/>
      <c r="F82" s="728"/>
      <c r="G82" s="728"/>
      <c r="H82" s="728"/>
      <c r="I82" s="728"/>
      <c r="J82" s="728"/>
      <c r="K82" s="728"/>
      <c r="L82" s="728"/>
      <c r="M82" s="728"/>
      <c r="N82" s="728"/>
      <c r="O82" s="728"/>
      <c r="P82" s="728"/>
      <c r="Q82" s="728"/>
      <c r="R82" s="728"/>
      <c r="S82" s="728"/>
      <c r="T82" s="728"/>
      <c r="U82" s="728"/>
      <c r="V82" s="728"/>
      <c r="W82" s="728"/>
      <c r="X82" s="728"/>
      <c r="Y82" s="729"/>
      <c r="AG82" s="259" t="e">
        <f t="shared" si="3"/>
        <v>#VALUE!</v>
      </c>
      <c r="AM82" s="250"/>
      <c r="AN82" s="260"/>
      <c r="AO82" s="252"/>
      <c r="AQ82" s="252"/>
    </row>
    <row r="83" spans="1:43" ht="9" customHeight="1">
      <c r="A83" s="211"/>
      <c r="B83" s="212"/>
      <c r="C83" s="711" t="s">
        <v>221</v>
      </c>
      <c r="D83" s="714"/>
      <c r="E83" s="716" t="s">
        <v>222</v>
      </c>
      <c r="F83" s="714"/>
      <c r="G83" s="716" t="s">
        <v>223</v>
      </c>
      <c r="H83" s="716"/>
      <c r="I83" s="714"/>
      <c r="J83" s="716" t="s">
        <v>222</v>
      </c>
      <c r="K83" s="714"/>
      <c r="L83" s="716" t="s">
        <v>224</v>
      </c>
      <c r="M83" s="734"/>
      <c r="N83" s="760" t="s">
        <v>225</v>
      </c>
      <c r="O83" s="763"/>
      <c r="P83" s="719">
        <f>IF(OR(A87="",D83="",I83=""),0,FLOOR(IF(I83&lt;D83,TIME(I83,K83,1)+1,TIME(I83,K83,1))-TIME(D83,F83,0)-TIME(0,O83,0),"0:15"))</f>
        <v>0</v>
      </c>
      <c r="Q83" s="711" t="s">
        <v>226</v>
      </c>
      <c r="R83" s="739"/>
      <c r="S83" s="742"/>
      <c r="T83" s="757" t="s">
        <v>142</v>
      </c>
      <c r="U83" s="711" t="s">
        <v>228</v>
      </c>
      <c r="V83" s="739"/>
      <c r="W83" s="739"/>
      <c r="X83" s="213"/>
      <c r="Y83" s="214"/>
      <c r="AG83" s="259" t="e">
        <f t="shared" si="3"/>
        <v>#VALUE!</v>
      </c>
      <c r="AM83" s="250"/>
      <c r="AN83" s="260"/>
    </row>
    <row r="84" spans="1:43" ht="6" customHeight="1">
      <c r="A84" s="356"/>
      <c r="B84" s="357"/>
      <c r="C84" s="712"/>
      <c r="D84" s="715"/>
      <c r="E84" s="717"/>
      <c r="F84" s="715"/>
      <c r="G84" s="717"/>
      <c r="H84" s="717"/>
      <c r="I84" s="715"/>
      <c r="J84" s="717"/>
      <c r="K84" s="715"/>
      <c r="L84" s="717"/>
      <c r="M84" s="735"/>
      <c r="N84" s="761"/>
      <c r="O84" s="764"/>
      <c r="P84" s="720"/>
      <c r="Q84" s="712"/>
      <c r="R84" s="740"/>
      <c r="S84" s="743"/>
      <c r="T84" s="758"/>
      <c r="U84" s="712"/>
      <c r="V84" s="740"/>
      <c r="W84" s="740"/>
      <c r="X84" s="755" t="str">
        <f>IF(A87="","",IF(OR(S83&gt;1,S85&gt;1),"ü",""))</f>
        <v/>
      </c>
      <c r="Y84" s="215"/>
      <c r="AG84" s="259" t="e">
        <f t="shared" si="3"/>
        <v>#VALUE!</v>
      </c>
      <c r="AM84" s="250"/>
      <c r="AN84" s="260"/>
    </row>
    <row r="85" spans="1:43" ht="6" customHeight="1">
      <c r="A85" s="356"/>
      <c r="B85" s="216"/>
      <c r="C85" s="712"/>
      <c r="D85" s="715"/>
      <c r="E85" s="717"/>
      <c r="F85" s="715"/>
      <c r="G85" s="717"/>
      <c r="H85" s="717"/>
      <c r="I85" s="715"/>
      <c r="J85" s="717"/>
      <c r="K85" s="715"/>
      <c r="L85" s="717"/>
      <c r="M85" s="735"/>
      <c r="N85" s="761"/>
      <c r="O85" s="765"/>
      <c r="P85" s="720">
        <f>IF(OR(A87="",D85="",I85=""),0,FLOOR(IF(I85&lt;D85,TIME(I85,K85,1)+1,TIME(I85,K85,1))-TIME(D85,F85,0)-TIME(0,O85,0),"0:15"))</f>
        <v>0</v>
      </c>
      <c r="Q85" s="712"/>
      <c r="R85" s="740"/>
      <c r="S85" s="737"/>
      <c r="T85" s="758"/>
      <c r="U85" s="712"/>
      <c r="V85" s="740"/>
      <c r="W85" s="740"/>
      <c r="X85" s="756"/>
      <c r="Y85" s="215"/>
      <c r="AG85" s="259" t="e">
        <f t="shared" si="3"/>
        <v>#VALUE!</v>
      </c>
      <c r="AM85" s="250"/>
      <c r="AN85" s="260"/>
    </row>
    <row r="86" spans="1:43" ht="9" customHeight="1">
      <c r="A86" s="356"/>
      <c r="B86" s="216"/>
      <c r="C86" s="713"/>
      <c r="D86" s="733"/>
      <c r="E86" s="718"/>
      <c r="F86" s="733"/>
      <c r="G86" s="718"/>
      <c r="H86" s="718"/>
      <c r="I86" s="733"/>
      <c r="J86" s="718"/>
      <c r="K86" s="733"/>
      <c r="L86" s="718"/>
      <c r="M86" s="736"/>
      <c r="N86" s="762"/>
      <c r="O86" s="766"/>
      <c r="P86" s="744"/>
      <c r="Q86" s="713"/>
      <c r="R86" s="741"/>
      <c r="S86" s="738"/>
      <c r="T86" s="759"/>
      <c r="U86" s="713"/>
      <c r="V86" s="741"/>
      <c r="W86" s="741"/>
      <c r="X86" s="217"/>
      <c r="Y86" s="218"/>
      <c r="AN86" s="261"/>
    </row>
    <row r="87" spans="1:43" ht="18" customHeight="1">
      <c r="A87" s="745" t="str">
        <f>IF(ISERROR(AG80),"",AG80)</f>
        <v/>
      </c>
      <c r="B87" s="746"/>
      <c r="C87" s="747" t="s">
        <v>247</v>
      </c>
      <c r="D87" s="748"/>
      <c r="E87" s="748"/>
      <c r="F87" s="748"/>
      <c r="G87" s="748"/>
      <c r="H87" s="748"/>
      <c r="I87" s="748"/>
      <c r="J87" s="748"/>
      <c r="K87" s="748"/>
      <c r="L87" s="749" t="str">
        <f>IF(A87="","",IF(OR(AND(P83&gt;0,S83=""),AND(P85&gt;0,S85="")),"研修人数を入力してください",""))</f>
        <v/>
      </c>
      <c r="M87" s="749"/>
      <c r="N87" s="749"/>
      <c r="O87" s="749"/>
      <c r="P87" s="749"/>
      <c r="Q87" s="749"/>
      <c r="R87" s="749"/>
      <c r="S87" s="749"/>
      <c r="T87" s="749"/>
      <c r="U87" s="749"/>
      <c r="V87" s="749"/>
      <c r="W87" s="749"/>
      <c r="X87" s="749"/>
      <c r="Y87" s="750"/>
      <c r="AM87" s="262"/>
      <c r="AN87" s="263"/>
      <c r="AO87" s="252"/>
      <c r="AQ87" s="252"/>
    </row>
    <row r="88" spans="1:43" ht="18" customHeight="1">
      <c r="A88" s="751" t="str">
        <f>IF(A87="","","日")</f>
        <v/>
      </c>
      <c r="B88" s="752"/>
      <c r="C88" s="724"/>
      <c r="D88" s="725"/>
      <c r="E88" s="725"/>
      <c r="F88" s="725"/>
      <c r="G88" s="725"/>
      <c r="H88" s="725"/>
      <c r="I88" s="725"/>
      <c r="J88" s="725"/>
      <c r="K88" s="725"/>
      <c r="L88" s="725"/>
      <c r="M88" s="725"/>
      <c r="N88" s="725"/>
      <c r="O88" s="725"/>
      <c r="P88" s="725"/>
      <c r="Q88" s="725"/>
      <c r="R88" s="725"/>
      <c r="S88" s="725"/>
      <c r="T88" s="725"/>
      <c r="U88" s="725"/>
      <c r="V88" s="725"/>
      <c r="W88" s="725"/>
      <c r="X88" s="725"/>
      <c r="Y88" s="726"/>
      <c r="AM88" s="262"/>
      <c r="AN88" s="263"/>
      <c r="AO88" s="252"/>
      <c r="AQ88" s="252"/>
    </row>
    <row r="89" spans="1:43" ht="18" customHeight="1">
      <c r="A89" s="753" t="s">
        <v>231</v>
      </c>
      <c r="B89" s="754"/>
      <c r="C89" s="724"/>
      <c r="D89" s="725"/>
      <c r="E89" s="725"/>
      <c r="F89" s="725"/>
      <c r="G89" s="725"/>
      <c r="H89" s="725"/>
      <c r="I89" s="725"/>
      <c r="J89" s="725"/>
      <c r="K89" s="725"/>
      <c r="L89" s="725"/>
      <c r="M89" s="725"/>
      <c r="N89" s="725"/>
      <c r="O89" s="725"/>
      <c r="P89" s="725"/>
      <c r="Q89" s="725"/>
      <c r="R89" s="725"/>
      <c r="S89" s="725"/>
      <c r="T89" s="725"/>
      <c r="U89" s="725"/>
      <c r="V89" s="725"/>
      <c r="W89" s="725"/>
      <c r="X89" s="725"/>
      <c r="Y89" s="726"/>
    </row>
    <row r="90" spans="1:43" ht="9.9499999999999993" customHeight="1">
      <c r="A90" s="219"/>
      <c r="B90" s="220"/>
      <c r="C90" s="727"/>
      <c r="D90" s="728"/>
      <c r="E90" s="728"/>
      <c r="F90" s="728"/>
      <c r="G90" s="728"/>
      <c r="H90" s="728"/>
      <c r="I90" s="728"/>
      <c r="J90" s="728"/>
      <c r="K90" s="728"/>
      <c r="L90" s="728"/>
      <c r="M90" s="728"/>
      <c r="N90" s="728"/>
      <c r="O90" s="728"/>
      <c r="P90" s="728"/>
      <c r="Q90" s="728"/>
      <c r="R90" s="728"/>
      <c r="S90" s="728"/>
      <c r="T90" s="728"/>
      <c r="U90" s="728"/>
      <c r="V90" s="728"/>
      <c r="W90" s="728"/>
      <c r="X90" s="728"/>
      <c r="Y90" s="729"/>
    </row>
    <row r="91" spans="1:43" ht="9" customHeight="1">
      <c r="A91" s="211"/>
      <c r="B91" s="212"/>
      <c r="C91" s="711" t="s">
        <v>221</v>
      </c>
      <c r="D91" s="714"/>
      <c r="E91" s="716" t="s">
        <v>222</v>
      </c>
      <c r="F91" s="714"/>
      <c r="G91" s="716" t="s">
        <v>223</v>
      </c>
      <c r="H91" s="716"/>
      <c r="I91" s="714"/>
      <c r="J91" s="716" t="s">
        <v>222</v>
      </c>
      <c r="K91" s="714"/>
      <c r="L91" s="716" t="s">
        <v>224</v>
      </c>
      <c r="M91" s="734"/>
      <c r="N91" s="760" t="s">
        <v>225</v>
      </c>
      <c r="O91" s="763"/>
      <c r="P91" s="719">
        <f>IF(OR(A95="",D91="",I91=""),0,FLOOR(IF(I91&lt;D91,TIME(I91,K91,1)+1,TIME(I91,K91,1))-TIME(D91,F91,0)-TIME(0,O91,0),"0:15"))</f>
        <v>0</v>
      </c>
      <c r="Q91" s="711" t="s">
        <v>226</v>
      </c>
      <c r="R91" s="739"/>
      <c r="S91" s="742"/>
      <c r="T91" s="757" t="s">
        <v>142</v>
      </c>
      <c r="U91" s="711" t="s">
        <v>228</v>
      </c>
      <c r="V91" s="739"/>
      <c r="W91" s="739"/>
      <c r="X91" s="213"/>
      <c r="Y91" s="214"/>
    </row>
    <row r="92" spans="1:43" ht="6" customHeight="1">
      <c r="A92" s="356"/>
      <c r="B92" s="357"/>
      <c r="C92" s="712"/>
      <c r="D92" s="715"/>
      <c r="E92" s="717"/>
      <c r="F92" s="715"/>
      <c r="G92" s="717"/>
      <c r="H92" s="717"/>
      <c r="I92" s="715"/>
      <c r="J92" s="717"/>
      <c r="K92" s="715"/>
      <c r="L92" s="717"/>
      <c r="M92" s="735"/>
      <c r="N92" s="761"/>
      <c r="O92" s="764"/>
      <c r="P92" s="720"/>
      <c r="Q92" s="712"/>
      <c r="R92" s="740"/>
      <c r="S92" s="743"/>
      <c r="T92" s="758"/>
      <c r="U92" s="712"/>
      <c r="V92" s="740"/>
      <c r="W92" s="740"/>
      <c r="X92" s="755" t="str">
        <f>IF(A95="","",IF(OR(S91&gt;1,S93&gt;1),"ü",""))</f>
        <v/>
      </c>
      <c r="Y92" s="215"/>
    </row>
    <row r="93" spans="1:43" ht="6" customHeight="1">
      <c r="A93" s="356"/>
      <c r="B93" s="216"/>
      <c r="C93" s="712"/>
      <c r="D93" s="715"/>
      <c r="E93" s="717"/>
      <c r="F93" s="715"/>
      <c r="G93" s="717"/>
      <c r="H93" s="717"/>
      <c r="I93" s="715"/>
      <c r="J93" s="717"/>
      <c r="K93" s="715"/>
      <c r="L93" s="717"/>
      <c r="M93" s="735"/>
      <c r="N93" s="761"/>
      <c r="O93" s="765"/>
      <c r="P93" s="720">
        <f>IF(OR(A95="",D93="",I93=""),0,FLOOR(IF(I93&lt;D93,TIME(I93,K93,1)+1,TIME(I93,K93,1))-TIME(D93,F93,0)-TIME(0,O93,0),"0:15"))</f>
        <v>0</v>
      </c>
      <c r="Q93" s="712"/>
      <c r="R93" s="740"/>
      <c r="S93" s="737"/>
      <c r="T93" s="758"/>
      <c r="U93" s="712"/>
      <c r="V93" s="740"/>
      <c r="W93" s="740"/>
      <c r="X93" s="756"/>
      <c r="Y93" s="215"/>
    </row>
    <row r="94" spans="1:43" ht="9" customHeight="1">
      <c r="A94" s="356"/>
      <c r="B94" s="216"/>
      <c r="C94" s="713"/>
      <c r="D94" s="733"/>
      <c r="E94" s="718"/>
      <c r="F94" s="733"/>
      <c r="G94" s="718"/>
      <c r="H94" s="718"/>
      <c r="I94" s="733"/>
      <c r="J94" s="718"/>
      <c r="K94" s="733"/>
      <c r="L94" s="718"/>
      <c r="M94" s="736"/>
      <c r="N94" s="762"/>
      <c r="O94" s="766"/>
      <c r="P94" s="744"/>
      <c r="Q94" s="713"/>
      <c r="R94" s="741"/>
      <c r="S94" s="738"/>
      <c r="T94" s="759"/>
      <c r="U94" s="713"/>
      <c r="V94" s="741"/>
      <c r="W94" s="741"/>
      <c r="X94" s="217"/>
      <c r="Y94" s="218"/>
    </row>
    <row r="95" spans="1:43" ht="18" customHeight="1">
      <c r="A95" s="745" t="str">
        <f>IF(ISERROR(AG81),"",AG81)</f>
        <v/>
      </c>
      <c r="B95" s="746"/>
      <c r="C95" s="747" t="s">
        <v>247</v>
      </c>
      <c r="D95" s="748"/>
      <c r="E95" s="748"/>
      <c r="F95" s="748"/>
      <c r="G95" s="748"/>
      <c r="H95" s="748"/>
      <c r="I95" s="748"/>
      <c r="J95" s="748"/>
      <c r="K95" s="748"/>
      <c r="L95" s="749" t="str">
        <f>IF(A95="","",IF(OR(AND(P91&gt;0,S91=""),AND(P93&gt;0,S93="")),"研修人数を入力してください",""))</f>
        <v/>
      </c>
      <c r="M95" s="749"/>
      <c r="N95" s="749"/>
      <c r="O95" s="749"/>
      <c r="P95" s="749"/>
      <c r="Q95" s="749"/>
      <c r="R95" s="749"/>
      <c r="S95" s="749"/>
      <c r="T95" s="749"/>
      <c r="U95" s="749"/>
      <c r="V95" s="749"/>
      <c r="W95" s="749"/>
      <c r="X95" s="749"/>
      <c r="Y95" s="750"/>
    </row>
    <row r="96" spans="1:43" ht="18" customHeight="1">
      <c r="A96" s="751" t="str">
        <f>IF(A95="","","日")</f>
        <v/>
      </c>
      <c r="B96" s="752"/>
      <c r="C96" s="724"/>
      <c r="D96" s="725"/>
      <c r="E96" s="725"/>
      <c r="F96" s="725"/>
      <c r="G96" s="725"/>
      <c r="H96" s="725"/>
      <c r="I96" s="725"/>
      <c r="J96" s="725"/>
      <c r="K96" s="725"/>
      <c r="L96" s="725"/>
      <c r="M96" s="725"/>
      <c r="N96" s="725"/>
      <c r="O96" s="725"/>
      <c r="P96" s="725"/>
      <c r="Q96" s="725"/>
      <c r="R96" s="725"/>
      <c r="S96" s="725"/>
      <c r="T96" s="725"/>
      <c r="U96" s="725"/>
      <c r="V96" s="725"/>
      <c r="W96" s="725"/>
      <c r="X96" s="725"/>
      <c r="Y96" s="726"/>
    </row>
    <row r="97" spans="1:25" ht="18" customHeight="1">
      <c r="A97" s="753" t="s">
        <v>234</v>
      </c>
      <c r="B97" s="754"/>
      <c r="C97" s="724"/>
      <c r="D97" s="725"/>
      <c r="E97" s="725"/>
      <c r="F97" s="725"/>
      <c r="G97" s="725"/>
      <c r="H97" s="725"/>
      <c r="I97" s="725"/>
      <c r="J97" s="725"/>
      <c r="K97" s="725"/>
      <c r="L97" s="725"/>
      <c r="M97" s="725"/>
      <c r="N97" s="725"/>
      <c r="O97" s="725"/>
      <c r="P97" s="725"/>
      <c r="Q97" s="725"/>
      <c r="R97" s="725"/>
      <c r="S97" s="725"/>
      <c r="T97" s="725"/>
      <c r="U97" s="725"/>
      <c r="V97" s="725"/>
      <c r="W97" s="725"/>
      <c r="X97" s="725"/>
      <c r="Y97" s="726"/>
    </row>
    <row r="98" spans="1:25" ht="9.9499999999999993" customHeight="1">
      <c r="A98" s="219"/>
      <c r="B98" s="220"/>
      <c r="C98" s="727"/>
      <c r="D98" s="728"/>
      <c r="E98" s="728"/>
      <c r="F98" s="728"/>
      <c r="G98" s="728"/>
      <c r="H98" s="728"/>
      <c r="I98" s="728"/>
      <c r="J98" s="728"/>
      <c r="K98" s="728"/>
      <c r="L98" s="728"/>
      <c r="M98" s="728"/>
      <c r="N98" s="728"/>
      <c r="O98" s="728"/>
      <c r="P98" s="728"/>
      <c r="Q98" s="728"/>
      <c r="R98" s="728"/>
      <c r="S98" s="728"/>
      <c r="T98" s="728"/>
      <c r="U98" s="728"/>
      <c r="V98" s="728"/>
      <c r="W98" s="728"/>
      <c r="X98" s="728"/>
      <c r="Y98" s="729"/>
    </row>
    <row r="99" spans="1:25" ht="9" customHeight="1">
      <c r="A99" s="211"/>
      <c r="B99" s="212"/>
      <c r="C99" s="711" t="s">
        <v>221</v>
      </c>
      <c r="D99" s="714"/>
      <c r="E99" s="716" t="s">
        <v>222</v>
      </c>
      <c r="F99" s="714"/>
      <c r="G99" s="716" t="s">
        <v>223</v>
      </c>
      <c r="H99" s="716"/>
      <c r="I99" s="714"/>
      <c r="J99" s="716" t="s">
        <v>222</v>
      </c>
      <c r="K99" s="714"/>
      <c r="L99" s="716" t="s">
        <v>224</v>
      </c>
      <c r="M99" s="734"/>
      <c r="N99" s="760" t="s">
        <v>225</v>
      </c>
      <c r="O99" s="763"/>
      <c r="P99" s="719">
        <f>IF(OR(A103="",D99="",I99=""),0,FLOOR(IF(I99&lt;D99,TIME(I99,K99,1)+1,TIME(I99,K99,1))-TIME(D99,F99,0)-TIME(0,O99,0),"0:15"))</f>
        <v>0</v>
      </c>
      <c r="Q99" s="711" t="s">
        <v>226</v>
      </c>
      <c r="R99" s="739"/>
      <c r="S99" s="742"/>
      <c r="T99" s="757" t="s">
        <v>142</v>
      </c>
      <c r="U99" s="711" t="s">
        <v>228</v>
      </c>
      <c r="V99" s="739"/>
      <c r="W99" s="739"/>
      <c r="X99" s="213"/>
      <c r="Y99" s="214"/>
    </row>
    <row r="100" spans="1:25" ht="6" customHeight="1">
      <c r="A100" s="356"/>
      <c r="B100" s="357"/>
      <c r="C100" s="712"/>
      <c r="D100" s="715"/>
      <c r="E100" s="717"/>
      <c r="F100" s="715"/>
      <c r="G100" s="717"/>
      <c r="H100" s="717"/>
      <c r="I100" s="715"/>
      <c r="J100" s="717"/>
      <c r="K100" s="715"/>
      <c r="L100" s="717"/>
      <c r="M100" s="735"/>
      <c r="N100" s="761"/>
      <c r="O100" s="764"/>
      <c r="P100" s="720"/>
      <c r="Q100" s="712"/>
      <c r="R100" s="740"/>
      <c r="S100" s="743"/>
      <c r="T100" s="758"/>
      <c r="U100" s="712"/>
      <c r="V100" s="740"/>
      <c r="W100" s="740"/>
      <c r="X100" s="755" t="str">
        <f>IF(A103="","",IF(OR(S99&gt;1,S101&gt;1),"ü",""))</f>
        <v/>
      </c>
      <c r="Y100" s="215"/>
    </row>
    <row r="101" spans="1:25" ht="6" customHeight="1">
      <c r="A101" s="356"/>
      <c r="B101" s="216"/>
      <c r="C101" s="712"/>
      <c r="D101" s="715"/>
      <c r="E101" s="717"/>
      <c r="F101" s="715"/>
      <c r="G101" s="717"/>
      <c r="H101" s="717"/>
      <c r="I101" s="715"/>
      <c r="J101" s="717"/>
      <c r="K101" s="715"/>
      <c r="L101" s="717"/>
      <c r="M101" s="735"/>
      <c r="N101" s="761"/>
      <c r="O101" s="765"/>
      <c r="P101" s="720">
        <f>IF(OR(A103="",D101="",I101=""),0,FLOOR(IF(I101&lt;D101,TIME(I101,K101,1)+1,TIME(I101,K101,1))-TIME(D101,F101,0)-TIME(0,O101,0),"0:15"))</f>
        <v>0</v>
      </c>
      <c r="Q101" s="712"/>
      <c r="R101" s="740"/>
      <c r="S101" s="737"/>
      <c r="T101" s="758"/>
      <c r="U101" s="712"/>
      <c r="V101" s="740"/>
      <c r="W101" s="740"/>
      <c r="X101" s="756"/>
      <c r="Y101" s="215"/>
    </row>
    <row r="102" spans="1:25" ht="9" customHeight="1">
      <c r="A102" s="356"/>
      <c r="B102" s="216"/>
      <c r="C102" s="713"/>
      <c r="D102" s="733"/>
      <c r="E102" s="718"/>
      <c r="F102" s="733"/>
      <c r="G102" s="718"/>
      <c r="H102" s="718"/>
      <c r="I102" s="733"/>
      <c r="J102" s="718"/>
      <c r="K102" s="733"/>
      <c r="L102" s="718"/>
      <c r="M102" s="736"/>
      <c r="N102" s="762"/>
      <c r="O102" s="766"/>
      <c r="P102" s="744"/>
      <c r="Q102" s="713"/>
      <c r="R102" s="741"/>
      <c r="S102" s="738"/>
      <c r="T102" s="759"/>
      <c r="U102" s="713"/>
      <c r="V102" s="741"/>
      <c r="W102" s="741"/>
      <c r="X102" s="217"/>
      <c r="Y102" s="218"/>
    </row>
    <row r="103" spans="1:25" ht="18" customHeight="1">
      <c r="A103" s="745" t="str">
        <f>IF(ISERROR(AG82),"",AG82)</f>
        <v/>
      </c>
      <c r="B103" s="746"/>
      <c r="C103" s="747" t="s">
        <v>247</v>
      </c>
      <c r="D103" s="748"/>
      <c r="E103" s="748"/>
      <c r="F103" s="748"/>
      <c r="G103" s="748"/>
      <c r="H103" s="748"/>
      <c r="I103" s="748"/>
      <c r="J103" s="748"/>
      <c r="K103" s="748"/>
      <c r="L103" s="749" t="str">
        <f>IF(A103="","",IF(OR(AND(P99&gt;0,S99=""),AND(P101&gt;0,S101="")),"研修人数を入力してください",""))</f>
        <v/>
      </c>
      <c r="M103" s="749"/>
      <c r="N103" s="749"/>
      <c r="O103" s="749"/>
      <c r="P103" s="749"/>
      <c r="Q103" s="749"/>
      <c r="R103" s="749"/>
      <c r="S103" s="749"/>
      <c r="T103" s="749"/>
      <c r="U103" s="749"/>
      <c r="V103" s="749"/>
      <c r="W103" s="749"/>
      <c r="X103" s="749"/>
      <c r="Y103" s="750"/>
    </row>
    <row r="104" spans="1:25" ht="18" customHeight="1">
      <c r="A104" s="751" t="str">
        <f>IF(A103="","","日")</f>
        <v/>
      </c>
      <c r="B104" s="752"/>
      <c r="C104" s="724"/>
      <c r="D104" s="725"/>
      <c r="E104" s="725"/>
      <c r="F104" s="725"/>
      <c r="G104" s="725"/>
      <c r="H104" s="725"/>
      <c r="I104" s="725"/>
      <c r="J104" s="725"/>
      <c r="K104" s="725"/>
      <c r="L104" s="725"/>
      <c r="M104" s="725"/>
      <c r="N104" s="725"/>
      <c r="O104" s="725"/>
      <c r="P104" s="725"/>
      <c r="Q104" s="725"/>
      <c r="R104" s="725"/>
      <c r="S104" s="725"/>
      <c r="T104" s="725"/>
      <c r="U104" s="725"/>
      <c r="V104" s="725"/>
      <c r="W104" s="725"/>
      <c r="X104" s="725"/>
      <c r="Y104" s="726"/>
    </row>
    <row r="105" spans="1:25" ht="18" customHeight="1">
      <c r="A105" s="753" t="s">
        <v>236</v>
      </c>
      <c r="B105" s="754"/>
      <c r="C105" s="724"/>
      <c r="D105" s="725"/>
      <c r="E105" s="725"/>
      <c r="F105" s="725"/>
      <c r="G105" s="725"/>
      <c r="H105" s="725"/>
      <c r="I105" s="725"/>
      <c r="J105" s="725"/>
      <c r="K105" s="725"/>
      <c r="L105" s="725"/>
      <c r="M105" s="725"/>
      <c r="N105" s="725"/>
      <c r="O105" s="725"/>
      <c r="P105" s="725"/>
      <c r="Q105" s="725"/>
      <c r="R105" s="725"/>
      <c r="S105" s="725"/>
      <c r="T105" s="725"/>
      <c r="U105" s="725"/>
      <c r="V105" s="725"/>
      <c r="W105" s="725"/>
      <c r="X105" s="725"/>
      <c r="Y105" s="726"/>
    </row>
    <row r="106" spans="1:25" ht="9.9499999999999993" customHeight="1">
      <c r="A106" s="219"/>
      <c r="B106" s="220"/>
      <c r="C106" s="727"/>
      <c r="D106" s="728"/>
      <c r="E106" s="728"/>
      <c r="F106" s="728"/>
      <c r="G106" s="728"/>
      <c r="H106" s="728"/>
      <c r="I106" s="728"/>
      <c r="J106" s="728"/>
      <c r="K106" s="728"/>
      <c r="L106" s="728"/>
      <c r="M106" s="728"/>
      <c r="N106" s="728"/>
      <c r="O106" s="728"/>
      <c r="P106" s="728"/>
      <c r="Q106" s="728"/>
      <c r="R106" s="728"/>
      <c r="S106" s="728"/>
      <c r="T106" s="728"/>
      <c r="U106" s="728"/>
      <c r="V106" s="728"/>
      <c r="W106" s="728"/>
      <c r="X106" s="728"/>
      <c r="Y106" s="729"/>
    </row>
    <row r="107" spans="1:25" ht="9" customHeight="1">
      <c r="A107" s="211"/>
      <c r="B107" s="212"/>
      <c r="C107" s="711" t="s">
        <v>221</v>
      </c>
      <c r="D107" s="714"/>
      <c r="E107" s="716" t="s">
        <v>222</v>
      </c>
      <c r="F107" s="714"/>
      <c r="G107" s="716" t="s">
        <v>223</v>
      </c>
      <c r="H107" s="716"/>
      <c r="I107" s="714"/>
      <c r="J107" s="716" t="s">
        <v>222</v>
      </c>
      <c r="K107" s="714"/>
      <c r="L107" s="716" t="s">
        <v>224</v>
      </c>
      <c r="M107" s="734"/>
      <c r="N107" s="760" t="s">
        <v>225</v>
      </c>
      <c r="O107" s="763"/>
      <c r="P107" s="719">
        <f>IF(OR(A111="",D107="",I107=""),0,FLOOR(IF(I107&lt;D107,TIME(I107,K107,1)+1,TIME(I107,K107,1))-TIME(D107,F107,0)-TIME(0,O107,0),"0:15"))</f>
        <v>0</v>
      </c>
      <c r="Q107" s="711" t="s">
        <v>226</v>
      </c>
      <c r="R107" s="739"/>
      <c r="S107" s="742"/>
      <c r="T107" s="757" t="s">
        <v>142</v>
      </c>
      <c r="U107" s="711" t="s">
        <v>228</v>
      </c>
      <c r="V107" s="739"/>
      <c r="W107" s="739"/>
      <c r="X107" s="213"/>
      <c r="Y107" s="214"/>
    </row>
    <row r="108" spans="1:25" ht="6" customHeight="1">
      <c r="A108" s="356"/>
      <c r="B108" s="357"/>
      <c r="C108" s="712"/>
      <c r="D108" s="715"/>
      <c r="E108" s="717"/>
      <c r="F108" s="715"/>
      <c r="G108" s="717"/>
      <c r="H108" s="717"/>
      <c r="I108" s="715"/>
      <c r="J108" s="717"/>
      <c r="K108" s="715"/>
      <c r="L108" s="717"/>
      <c r="M108" s="735"/>
      <c r="N108" s="761"/>
      <c r="O108" s="764"/>
      <c r="P108" s="720"/>
      <c r="Q108" s="712"/>
      <c r="R108" s="740"/>
      <c r="S108" s="743"/>
      <c r="T108" s="758"/>
      <c r="U108" s="712"/>
      <c r="V108" s="740"/>
      <c r="W108" s="740"/>
      <c r="X108" s="755" t="str">
        <f>IF(A111="","",IF(OR(S107&gt;1,S109&gt;1),"ü",""))</f>
        <v/>
      </c>
      <c r="Y108" s="215"/>
    </row>
    <row r="109" spans="1:25" ht="6" customHeight="1">
      <c r="A109" s="356"/>
      <c r="B109" s="216"/>
      <c r="C109" s="712"/>
      <c r="D109" s="715"/>
      <c r="E109" s="717"/>
      <c r="F109" s="715"/>
      <c r="G109" s="717"/>
      <c r="H109" s="717"/>
      <c r="I109" s="715"/>
      <c r="J109" s="717"/>
      <c r="K109" s="715"/>
      <c r="L109" s="717"/>
      <c r="M109" s="735"/>
      <c r="N109" s="761"/>
      <c r="O109" s="765"/>
      <c r="P109" s="720">
        <f>IF(OR(A111="",D109="",I109=""),0,FLOOR(IF(I109&lt;D109,TIME(I109,K109,1)+1,TIME(I109,K109,1))-TIME(D109,F109,0)-TIME(0,O109,0),"0:15"))</f>
        <v>0</v>
      </c>
      <c r="Q109" s="712"/>
      <c r="R109" s="740"/>
      <c r="S109" s="737"/>
      <c r="T109" s="758"/>
      <c r="U109" s="712"/>
      <c r="V109" s="740"/>
      <c r="W109" s="740"/>
      <c r="X109" s="756"/>
      <c r="Y109" s="215"/>
    </row>
    <row r="110" spans="1:25" ht="9" customHeight="1">
      <c r="A110" s="356"/>
      <c r="B110" s="216"/>
      <c r="C110" s="713"/>
      <c r="D110" s="733"/>
      <c r="E110" s="718"/>
      <c r="F110" s="733"/>
      <c r="G110" s="718"/>
      <c r="H110" s="718"/>
      <c r="I110" s="733"/>
      <c r="J110" s="718"/>
      <c r="K110" s="733"/>
      <c r="L110" s="718"/>
      <c r="M110" s="736"/>
      <c r="N110" s="762"/>
      <c r="O110" s="766"/>
      <c r="P110" s="744"/>
      <c r="Q110" s="713"/>
      <c r="R110" s="741"/>
      <c r="S110" s="738"/>
      <c r="T110" s="759"/>
      <c r="U110" s="713"/>
      <c r="V110" s="741"/>
      <c r="W110" s="741"/>
      <c r="X110" s="217"/>
      <c r="Y110" s="218"/>
    </row>
    <row r="111" spans="1:25" ht="18" customHeight="1">
      <c r="A111" s="745" t="str">
        <f>IF(ISERROR(AG83),"",AG83)</f>
        <v/>
      </c>
      <c r="B111" s="746"/>
      <c r="C111" s="747" t="s">
        <v>247</v>
      </c>
      <c r="D111" s="748"/>
      <c r="E111" s="748"/>
      <c r="F111" s="748"/>
      <c r="G111" s="748"/>
      <c r="H111" s="748"/>
      <c r="I111" s="748"/>
      <c r="J111" s="748"/>
      <c r="K111" s="748"/>
      <c r="L111" s="749" t="str">
        <f>IF(A111="","",IF(OR(AND(P107&gt;0,S107=""),AND(P109&gt;0,S109="")),"研修人数を入力してください",""))</f>
        <v/>
      </c>
      <c r="M111" s="749"/>
      <c r="N111" s="749"/>
      <c r="O111" s="749"/>
      <c r="P111" s="749"/>
      <c r="Q111" s="749"/>
      <c r="R111" s="749"/>
      <c r="S111" s="749"/>
      <c r="T111" s="749"/>
      <c r="U111" s="749"/>
      <c r="V111" s="749"/>
      <c r="W111" s="749"/>
      <c r="X111" s="749"/>
      <c r="Y111" s="750"/>
    </row>
    <row r="112" spans="1:25" ht="18" customHeight="1">
      <c r="A112" s="751" t="str">
        <f>IF(A111="","","日")</f>
        <v/>
      </c>
      <c r="B112" s="752"/>
      <c r="C112" s="724"/>
      <c r="D112" s="725"/>
      <c r="E112" s="725"/>
      <c r="F112" s="725"/>
      <c r="G112" s="725"/>
      <c r="H112" s="725"/>
      <c r="I112" s="725"/>
      <c r="J112" s="725"/>
      <c r="K112" s="725"/>
      <c r="L112" s="725"/>
      <c r="M112" s="725"/>
      <c r="N112" s="725"/>
      <c r="O112" s="725"/>
      <c r="P112" s="725"/>
      <c r="Q112" s="725"/>
      <c r="R112" s="725"/>
      <c r="S112" s="725"/>
      <c r="T112" s="725"/>
      <c r="U112" s="725"/>
      <c r="V112" s="725"/>
      <c r="W112" s="725"/>
      <c r="X112" s="725"/>
      <c r="Y112" s="726"/>
    </row>
    <row r="113" spans="1:25" ht="18" customHeight="1">
      <c r="A113" s="753" t="s">
        <v>239</v>
      </c>
      <c r="B113" s="754"/>
      <c r="C113" s="724"/>
      <c r="D113" s="725"/>
      <c r="E113" s="725"/>
      <c r="F113" s="725"/>
      <c r="G113" s="725"/>
      <c r="H113" s="725"/>
      <c r="I113" s="725"/>
      <c r="J113" s="725"/>
      <c r="K113" s="725"/>
      <c r="L113" s="725"/>
      <c r="M113" s="725"/>
      <c r="N113" s="725"/>
      <c r="O113" s="725"/>
      <c r="P113" s="725"/>
      <c r="Q113" s="725"/>
      <c r="R113" s="725"/>
      <c r="S113" s="725"/>
      <c r="T113" s="725"/>
      <c r="U113" s="725"/>
      <c r="V113" s="725"/>
      <c r="W113" s="725"/>
      <c r="X113" s="725"/>
      <c r="Y113" s="726"/>
    </row>
    <row r="114" spans="1:25" ht="9.9499999999999993" customHeight="1">
      <c r="A114" s="219"/>
      <c r="B114" s="220"/>
      <c r="C114" s="727"/>
      <c r="D114" s="728"/>
      <c r="E114" s="728"/>
      <c r="F114" s="728"/>
      <c r="G114" s="728"/>
      <c r="H114" s="728"/>
      <c r="I114" s="728"/>
      <c r="J114" s="728"/>
      <c r="K114" s="728"/>
      <c r="L114" s="728"/>
      <c r="M114" s="728"/>
      <c r="N114" s="728"/>
      <c r="O114" s="728"/>
      <c r="P114" s="728"/>
      <c r="Q114" s="728"/>
      <c r="R114" s="728"/>
      <c r="S114" s="728"/>
      <c r="T114" s="728"/>
      <c r="U114" s="728"/>
      <c r="V114" s="728"/>
      <c r="W114" s="728"/>
      <c r="X114" s="728"/>
      <c r="Y114" s="729"/>
    </row>
    <row r="115" spans="1:25" ht="9" customHeight="1">
      <c r="A115" s="211"/>
      <c r="B115" s="212"/>
      <c r="C115" s="711" t="s">
        <v>221</v>
      </c>
      <c r="D115" s="714"/>
      <c r="E115" s="716" t="s">
        <v>222</v>
      </c>
      <c r="F115" s="714"/>
      <c r="G115" s="716" t="s">
        <v>223</v>
      </c>
      <c r="H115" s="716"/>
      <c r="I115" s="714"/>
      <c r="J115" s="716" t="s">
        <v>222</v>
      </c>
      <c r="K115" s="714"/>
      <c r="L115" s="716" t="s">
        <v>224</v>
      </c>
      <c r="M115" s="734"/>
      <c r="N115" s="760" t="s">
        <v>225</v>
      </c>
      <c r="O115" s="763"/>
      <c r="P115" s="719">
        <f>IF(OR(A119="",D115="",I115=""),0,FLOOR(IF(I115&lt;D115,TIME(I115,K115,1)+1,TIME(I115,K115,1))-TIME(D115,F115,0)-TIME(0,O115,0),"0:15"))</f>
        <v>0</v>
      </c>
      <c r="Q115" s="711" t="s">
        <v>226</v>
      </c>
      <c r="R115" s="739"/>
      <c r="S115" s="742"/>
      <c r="T115" s="757" t="s">
        <v>142</v>
      </c>
      <c r="U115" s="711" t="s">
        <v>228</v>
      </c>
      <c r="V115" s="739"/>
      <c r="W115" s="739"/>
      <c r="X115" s="213"/>
      <c r="Y115" s="214"/>
    </row>
    <row r="116" spans="1:25" ht="6" customHeight="1">
      <c r="A116" s="356"/>
      <c r="B116" s="357"/>
      <c r="C116" s="712"/>
      <c r="D116" s="715"/>
      <c r="E116" s="717"/>
      <c r="F116" s="715"/>
      <c r="G116" s="717"/>
      <c r="H116" s="717"/>
      <c r="I116" s="715"/>
      <c r="J116" s="717"/>
      <c r="K116" s="715"/>
      <c r="L116" s="717"/>
      <c r="M116" s="735"/>
      <c r="N116" s="761"/>
      <c r="O116" s="764"/>
      <c r="P116" s="720"/>
      <c r="Q116" s="712"/>
      <c r="R116" s="740"/>
      <c r="S116" s="743"/>
      <c r="T116" s="758"/>
      <c r="U116" s="712"/>
      <c r="V116" s="740"/>
      <c r="W116" s="740"/>
      <c r="X116" s="755" t="str">
        <f>IF(A119="","",IF(OR(S115&gt;1,S117&gt;1),"ü",""))</f>
        <v/>
      </c>
      <c r="Y116" s="215"/>
    </row>
    <row r="117" spans="1:25" ht="6" customHeight="1">
      <c r="A117" s="356"/>
      <c r="B117" s="216"/>
      <c r="C117" s="712"/>
      <c r="D117" s="715"/>
      <c r="E117" s="717"/>
      <c r="F117" s="715"/>
      <c r="G117" s="717"/>
      <c r="H117" s="717"/>
      <c r="I117" s="715"/>
      <c r="J117" s="717"/>
      <c r="K117" s="715"/>
      <c r="L117" s="717"/>
      <c r="M117" s="735"/>
      <c r="N117" s="761"/>
      <c r="O117" s="765"/>
      <c r="P117" s="720">
        <f>IF(OR(A119="",D117="",I117=""),0,FLOOR(IF(I117&lt;D117,TIME(I117,K117,1)+1,TIME(I117,K117,1))-TIME(D117,F117,0)-TIME(0,O117,0),"0:15"))</f>
        <v>0</v>
      </c>
      <c r="Q117" s="712"/>
      <c r="R117" s="740"/>
      <c r="S117" s="737"/>
      <c r="T117" s="758"/>
      <c r="U117" s="712"/>
      <c r="V117" s="740"/>
      <c r="W117" s="740"/>
      <c r="X117" s="756"/>
      <c r="Y117" s="215"/>
    </row>
    <row r="118" spans="1:25" ht="13.5" customHeight="1">
      <c r="A118" s="356"/>
      <c r="B118" s="216"/>
      <c r="C118" s="713"/>
      <c r="D118" s="733"/>
      <c r="E118" s="718"/>
      <c r="F118" s="733"/>
      <c r="G118" s="718"/>
      <c r="H118" s="718"/>
      <c r="I118" s="733"/>
      <c r="J118" s="718"/>
      <c r="K118" s="733"/>
      <c r="L118" s="718"/>
      <c r="M118" s="736"/>
      <c r="N118" s="762"/>
      <c r="O118" s="766"/>
      <c r="P118" s="744"/>
      <c r="Q118" s="713"/>
      <c r="R118" s="741"/>
      <c r="S118" s="738"/>
      <c r="T118" s="759"/>
      <c r="U118" s="713"/>
      <c r="V118" s="741"/>
      <c r="W118" s="741"/>
      <c r="X118" s="217"/>
      <c r="Y118" s="218"/>
    </row>
    <row r="119" spans="1:25" ht="18" customHeight="1">
      <c r="A119" s="745" t="str">
        <f>IF(ISERROR(AG84),"",AG84)</f>
        <v/>
      </c>
      <c r="B119" s="746"/>
      <c r="C119" s="747" t="s">
        <v>247</v>
      </c>
      <c r="D119" s="748"/>
      <c r="E119" s="748"/>
      <c r="F119" s="748"/>
      <c r="G119" s="748"/>
      <c r="H119" s="748"/>
      <c r="I119" s="748"/>
      <c r="J119" s="748"/>
      <c r="K119" s="748"/>
      <c r="L119" s="749" t="str">
        <f>IF(A119="","",IF(OR(AND(P115&gt;0,S115=""),AND(P117&gt;0,S117="")),"研修人数を入力してください",""))</f>
        <v/>
      </c>
      <c r="M119" s="749"/>
      <c r="N119" s="749"/>
      <c r="O119" s="749"/>
      <c r="P119" s="749"/>
      <c r="Q119" s="749"/>
      <c r="R119" s="749"/>
      <c r="S119" s="749"/>
      <c r="T119" s="749"/>
      <c r="U119" s="749"/>
      <c r="V119" s="749"/>
      <c r="W119" s="749"/>
      <c r="X119" s="749"/>
      <c r="Y119" s="750"/>
    </row>
    <row r="120" spans="1:25" ht="18" customHeight="1">
      <c r="A120" s="751" t="str">
        <f>IF(A119="","","日")</f>
        <v/>
      </c>
      <c r="B120" s="752"/>
      <c r="C120" s="724"/>
      <c r="D120" s="725"/>
      <c r="E120" s="725"/>
      <c r="F120" s="725"/>
      <c r="G120" s="725"/>
      <c r="H120" s="725"/>
      <c r="I120" s="725"/>
      <c r="J120" s="725"/>
      <c r="K120" s="725"/>
      <c r="L120" s="725"/>
      <c r="M120" s="725"/>
      <c r="N120" s="725"/>
      <c r="O120" s="725"/>
      <c r="P120" s="725"/>
      <c r="Q120" s="725"/>
      <c r="R120" s="725"/>
      <c r="S120" s="725"/>
      <c r="T120" s="725"/>
      <c r="U120" s="725"/>
      <c r="V120" s="725"/>
      <c r="W120" s="725"/>
      <c r="X120" s="725"/>
      <c r="Y120" s="726"/>
    </row>
    <row r="121" spans="1:25" ht="18" customHeight="1">
      <c r="A121" s="753" t="s">
        <v>240</v>
      </c>
      <c r="B121" s="754"/>
      <c r="C121" s="724"/>
      <c r="D121" s="725"/>
      <c r="E121" s="725"/>
      <c r="F121" s="725"/>
      <c r="G121" s="725"/>
      <c r="H121" s="725"/>
      <c r="I121" s="725"/>
      <c r="J121" s="725"/>
      <c r="K121" s="725"/>
      <c r="L121" s="725"/>
      <c r="M121" s="725"/>
      <c r="N121" s="725"/>
      <c r="O121" s="725"/>
      <c r="P121" s="725"/>
      <c r="Q121" s="725"/>
      <c r="R121" s="725"/>
      <c r="S121" s="725"/>
      <c r="T121" s="725"/>
      <c r="U121" s="725"/>
      <c r="V121" s="725"/>
      <c r="W121" s="725"/>
      <c r="X121" s="725"/>
      <c r="Y121" s="726"/>
    </row>
    <row r="122" spans="1:25" ht="9.9499999999999993" customHeight="1">
      <c r="A122" s="219"/>
      <c r="B122" s="220"/>
      <c r="C122" s="727"/>
      <c r="D122" s="728"/>
      <c r="E122" s="728"/>
      <c r="F122" s="728"/>
      <c r="G122" s="728"/>
      <c r="H122" s="728"/>
      <c r="I122" s="728"/>
      <c r="J122" s="728"/>
      <c r="K122" s="728"/>
      <c r="L122" s="728"/>
      <c r="M122" s="728"/>
      <c r="N122" s="728"/>
      <c r="O122" s="728"/>
      <c r="P122" s="728"/>
      <c r="Q122" s="728"/>
      <c r="R122" s="728"/>
      <c r="S122" s="728"/>
      <c r="T122" s="728"/>
      <c r="U122" s="728"/>
      <c r="V122" s="728"/>
      <c r="W122" s="728"/>
      <c r="X122" s="728"/>
      <c r="Y122" s="729"/>
    </row>
    <row r="123" spans="1:25" ht="9" customHeight="1">
      <c r="A123" s="211"/>
      <c r="B123" s="212"/>
      <c r="C123" s="711" t="s">
        <v>221</v>
      </c>
      <c r="D123" s="714"/>
      <c r="E123" s="716" t="s">
        <v>222</v>
      </c>
      <c r="F123" s="714"/>
      <c r="G123" s="716" t="s">
        <v>223</v>
      </c>
      <c r="H123" s="716"/>
      <c r="I123" s="714"/>
      <c r="J123" s="716" t="s">
        <v>222</v>
      </c>
      <c r="K123" s="714"/>
      <c r="L123" s="716" t="s">
        <v>224</v>
      </c>
      <c r="M123" s="734"/>
      <c r="N123" s="760" t="s">
        <v>225</v>
      </c>
      <c r="O123" s="763"/>
      <c r="P123" s="719">
        <f>IF(OR(A127="",D123="",I123=""),0,FLOOR(IF(I123&lt;D123,TIME(I123,K123,1)+1,TIME(I123,K123,1))-TIME(D123,F123,0)-TIME(0,O123,0),"0:15"))</f>
        <v>0</v>
      </c>
      <c r="Q123" s="711" t="s">
        <v>226</v>
      </c>
      <c r="R123" s="739"/>
      <c r="S123" s="742"/>
      <c r="T123" s="757" t="s">
        <v>142</v>
      </c>
      <c r="U123" s="711" t="s">
        <v>228</v>
      </c>
      <c r="V123" s="739"/>
      <c r="W123" s="739"/>
      <c r="X123" s="213"/>
      <c r="Y123" s="214"/>
    </row>
    <row r="124" spans="1:25" ht="6" customHeight="1">
      <c r="A124" s="356"/>
      <c r="B124" s="357"/>
      <c r="C124" s="712"/>
      <c r="D124" s="715"/>
      <c r="E124" s="717"/>
      <c r="F124" s="715"/>
      <c r="G124" s="717"/>
      <c r="H124" s="717"/>
      <c r="I124" s="715"/>
      <c r="J124" s="717"/>
      <c r="K124" s="715"/>
      <c r="L124" s="717"/>
      <c r="M124" s="735"/>
      <c r="N124" s="761"/>
      <c r="O124" s="764"/>
      <c r="P124" s="720"/>
      <c r="Q124" s="712"/>
      <c r="R124" s="740"/>
      <c r="S124" s="743"/>
      <c r="T124" s="758"/>
      <c r="U124" s="712"/>
      <c r="V124" s="740"/>
      <c r="W124" s="740"/>
      <c r="X124" s="755" t="str">
        <f>IF(A127="","",IF(OR(S123&gt;1,S125&gt;1),"ü",""))</f>
        <v/>
      </c>
      <c r="Y124" s="215"/>
    </row>
    <row r="125" spans="1:25" ht="6" customHeight="1">
      <c r="A125" s="356"/>
      <c r="B125" s="216"/>
      <c r="C125" s="712"/>
      <c r="D125" s="715"/>
      <c r="E125" s="717"/>
      <c r="F125" s="715"/>
      <c r="G125" s="717"/>
      <c r="H125" s="717"/>
      <c r="I125" s="715"/>
      <c r="J125" s="717"/>
      <c r="K125" s="715"/>
      <c r="L125" s="717"/>
      <c r="M125" s="735"/>
      <c r="N125" s="761"/>
      <c r="O125" s="765"/>
      <c r="P125" s="720">
        <f>IF(OR(A127="",D125="",I125=""),0,FLOOR(IF(I125&lt;D125,TIME(I125,K125,1)+1,TIME(I125,K125,1))-TIME(D125,F125,0)-TIME(0,O125,0),"0:15"))</f>
        <v>0</v>
      </c>
      <c r="Q125" s="712"/>
      <c r="R125" s="740"/>
      <c r="S125" s="737"/>
      <c r="T125" s="758"/>
      <c r="U125" s="712"/>
      <c r="V125" s="740"/>
      <c r="W125" s="740"/>
      <c r="X125" s="756"/>
      <c r="Y125" s="215"/>
    </row>
    <row r="126" spans="1:25" ht="9" customHeight="1">
      <c r="A126" s="356"/>
      <c r="B126" s="216"/>
      <c r="C126" s="713"/>
      <c r="D126" s="733"/>
      <c r="E126" s="718"/>
      <c r="F126" s="733"/>
      <c r="G126" s="718"/>
      <c r="H126" s="718"/>
      <c r="I126" s="733"/>
      <c r="J126" s="718"/>
      <c r="K126" s="733"/>
      <c r="L126" s="718"/>
      <c r="M126" s="736"/>
      <c r="N126" s="762"/>
      <c r="O126" s="766"/>
      <c r="P126" s="744"/>
      <c r="Q126" s="713"/>
      <c r="R126" s="741"/>
      <c r="S126" s="738"/>
      <c r="T126" s="759"/>
      <c r="U126" s="713"/>
      <c r="V126" s="741"/>
      <c r="W126" s="741"/>
      <c r="X126" s="217"/>
      <c r="Y126" s="218"/>
    </row>
    <row r="127" spans="1:25" ht="18" customHeight="1">
      <c r="A127" s="745" t="str">
        <f>IF(ISERROR(AG85),"",AG85)</f>
        <v/>
      </c>
      <c r="B127" s="746"/>
      <c r="C127" s="747" t="s">
        <v>247</v>
      </c>
      <c r="D127" s="748"/>
      <c r="E127" s="748"/>
      <c r="F127" s="748"/>
      <c r="G127" s="748"/>
      <c r="H127" s="748"/>
      <c r="I127" s="748"/>
      <c r="J127" s="748"/>
      <c r="K127" s="748"/>
      <c r="L127" s="749" t="str">
        <f>IF(A127="","",IF(OR(AND(P123&gt;0,S123=""),AND(P125&gt;0,S125="")),"研修人数を入力してください",""))</f>
        <v/>
      </c>
      <c r="M127" s="749"/>
      <c r="N127" s="749"/>
      <c r="O127" s="749"/>
      <c r="P127" s="749"/>
      <c r="Q127" s="749"/>
      <c r="R127" s="749"/>
      <c r="S127" s="749"/>
      <c r="T127" s="749"/>
      <c r="U127" s="749"/>
      <c r="V127" s="749"/>
      <c r="W127" s="749"/>
      <c r="X127" s="749"/>
      <c r="Y127" s="750"/>
    </row>
    <row r="128" spans="1:25" ht="18" customHeight="1">
      <c r="A128" s="751" t="str">
        <f>IF(A127="","","日")</f>
        <v/>
      </c>
      <c r="B128" s="752"/>
      <c r="C128" s="724"/>
      <c r="D128" s="725"/>
      <c r="E128" s="725"/>
      <c r="F128" s="725"/>
      <c r="G128" s="725"/>
      <c r="H128" s="725"/>
      <c r="I128" s="725"/>
      <c r="J128" s="725"/>
      <c r="K128" s="725"/>
      <c r="L128" s="725"/>
      <c r="M128" s="725"/>
      <c r="N128" s="725"/>
      <c r="O128" s="725"/>
      <c r="P128" s="725"/>
      <c r="Q128" s="725"/>
      <c r="R128" s="725"/>
      <c r="S128" s="725"/>
      <c r="T128" s="725"/>
      <c r="U128" s="725"/>
      <c r="V128" s="725"/>
      <c r="W128" s="725"/>
      <c r="X128" s="725"/>
      <c r="Y128" s="726"/>
    </row>
    <row r="129" spans="1:33" ht="18" customHeight="1">
      <c r="A129" s="753" t="s">
        <v>248</v>
      </c>
      <c r="B129" s="754"/>
      <c r="C129" s="724"/>
      <c r="D129" s="725"/>
      <c r="E129" s="725"/>
      <c r="F129" s="725"/>
      <c r="G129" s="725"/>
      <c r="H129" s="725"/>
      <c r="I129" s="725"/>
      <c r="J129" s="725"/>
      <c r="K129" s="725"/>
      <c r="L129" s="725"/>
      <c r="M129" s="725"/>
      <c r="N129" s="725"/>
      <c r="O129" s="725"/>
      <c r="P129" s="725"/>
      <c r="Q129" s="725"/>
      <c r="R129" s="725"/>
      <c r="S129" s="725"/>
      <c r="T129" s="725"/>
      <c r="U129" s="725"/>
      <c r="V129" s="725"/>
      <c r="W129" s="725"/>
      <c r="X129" s="725"/>
      <c r="Y129" s="726"/>
    </row>
    <row r="130" spans="1:33" ht="9.9499999999999993" customHeight="1">
      <c r="A130" s="219"/>
      <c r="B130" s="220"/>
      <c r="C130" s="727"/>
      <c r="D130" s="728"/>
      <c r="E130" s="728"/>
      <c r="F130" s="728"/>
      <c r="G130" s="728"/>
      <c r="H130" s="728"/>
      <c r="I130" s="728"/>
      <c r="J130" s="728"/>
      <c r="K130" s="728"/>
      <c r="L130" s="728"/>
      <c r="M130" s="728"/>
      <c r="N130" s="728"/>
      <c r="O130" s="728"/>
      <c r="P130" s="728"/>
      <c r="Q130" s="728"/>
      <c r="R130" s="728"/>
      <c r="S130" s="728"/>
      <c r="T130" s="728"/>
      <c r="U130" s="728"/>
      <c r="V130" s="728"/>
      <c r="W130" s="728"/>
      <c r="X130" s="728"/>
      <c r="Y130" s="729"/>
    </row>
    <row r="131" spans="1:33" ht="18" customHeight="1">
      <c r="A131" s="169"/>
      <c r="B131" s="169"/>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row>
    <row r="132" spans="1:33" ht="18" customHeight="1">
      <c r="A132" s="169" t="s">
        <v>242</v>
      </c>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row>
    <row r="133" spans="1:33" ht="90" customHeight="1">
      <c r="A133" s="721"/>
      <c r="B133" s="722"/>
      <c r="C133" s="722"/>
      <c r="D133" s="722"/>
      <c r="E133" s="722"/>
      <c r="F133" s="722"/>
      <c r="G133" s="722"/>
      <c r="H133" s="722"/>
      <c r="I133" s="722"/>
      <c r="J133" s="722"/>
      <c r="K133" s="722"/>
      <c r="L133" s="722"/>
      <c r="M133" s="722"/>
      <c r="N133" s="722"/>
      <c r="O133" s="722"/>
      <c r="P133" s="722"/>
      <c r="Q133" s="722"/>
      <c r="R133" s="722"/>
      <c r="S133" s="722"/>
      <c r="T133" s="722"/>
      <c r="U133" s="722"/>
      <c r="V133" s="722"/>
      <c r="W133" s="722"/>
      <c r="X133" s="722"/>
      <c r="Y133" s="723"/>
    </row>
    <row r="134" spans="1:33" ht="18" customHeight="1">
      <c r="A134" s="169" t="s">
        <v>243</v>
      </c>
      <c r="B134" s="169"/>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row>
    <row r="135" spans="1:33" ht="90" customHeight="1">
      <c r="A135" s="721"/>
      <c r="B135" s="722"/>
      <c r="C135" s="722"/>
      <c r="D135" s="722"/>
      <c r="E135" s="722"/>
      <c r="F135" s="722"/>
      <c r="G135" s="722"/>
      <c r="H135" s="722"/>
      <c r="I135" s="722"/>
      <c r="J135" s="722"/>
      <c r="K135" s="722"/>
      <c r="L135" s="722"/>
      <c r="M135" s="722"/>
      <c r="N135" s="722"/>
      <c r="O135" s="722"/>
      <c r="P135" s="722"/>
      <c r="Q135" s="722"/>
      <c r="R135" s="722"/>
      <c r="S135" s="722"/>
      <c r="T135" s="722"/>
      <c r="U135" s="722"/>
      <c r="V135" s="722"/>
      <c r="W135" s="722"/>
      <c r="X135" s="722"/>
      <c r="Y135" s="723"/>
    </row>
    <row r="136" spans="1:33" ht="18" customHeight="1">
      <c r="A136" s="169"/>
      <c r="B136" s="354" t="s">
        <v>156</v>
      </c>
      <c r="C136" s="155">
        <f>IF(SUMIF($S75:$S126,1,$P75:$P126)=0,0,SUMIF($S75:$S126,1,$P75:$P126))</f>
        <v>0</v>
      </c>
      <c r="D136" s="767">
        <f>IF(C136=0,0,C136*2400*24)</f>
        <v>0</v>
      </c>
      <c r="E136" s="767"/>
      <c r="F136" s="364" t="str">
        <f>IF(OR(L127&lt;&gt;"",L119&lt;&gt;"",L111&lt;&gt;"",L103&lt;&gt;"",L95&lt;&gt;"",L87&lt;&gt;"",L79&lt;&gt;""),"研修人数が未入力のセルがあります","")</f>
        <v/>
      </c>
      <c r="G136" s="169"/>
      <c r="H136" s="169"/>
      <c r="I136" s="169"/>
      <c r="J136" s="169"/>
      <c r="K136" s="169"/>
      <c r="L136" s="169"/>
      <c r="M136" s="169"/>
      <c r="N136" s="169"/>
      <c r="O136" s="169"/>
      <c r="P136" s="169"/>
      <c r="Q136" s="169"/>
      <c r="R136" s="169"/>
      <c r="S136" s="169"/>
      <c r="T136" s="169"/>
      <c r="U136" s="169"/>
      <c r="V136" s="169"/>
      <c r="W136" s="169"/>
      <c r="X136" s="169"/>
      <c r="Y136" s="169"/>
    </row>
    <row r="137" spans="1:33" ht="18" customHeight="1">
      <c r="A137" s="169"/>
      <c r="B137" s="354" t="s">
        <v>157</v>
      </c>
      <c r="C137" s="155">
        <f>IF(SUMIF($S75:$S126,2,$P75:$P126)=0,0,SUMIF($S75:$S126,2,$P75:$P126))</f>
        <v>0</v>
      </c>
      <c r="D137" s="730">
        <f>IF(C137=0,0,C137*1200*24)</f>
        <v>0</v>
      </c>
      <c r="E137" s="730"/>
      <c r="F137" s="169"/>
      <c r="G137" s="169"/>
      <c r="H137" s="169"/>
      <c r="I137" s="732" t="s">
        <v>244</v>
      </c>
      <c r="J137" s="732"/>
      <c r="K137" s="732"/>
      <c r="L137" s="732"/>
      <c r="M137" s="732"/>
      <c r="N137" s="355"/>
      <c r="O137" s="355"/>
      <c r="P137" s="221"/>
      <c r="Q137" s="221"/>
      <c r="R137" s="217"/>
      <c r="S137" s="217"/>
      <c r="T137" s="217"/>
      <c r="U137" s="217"/>
      <c r="V137" s="217"/>
      <c r="W137" s="217"/>
      <c r="X137" s="217"/>
      <c r="Y137" s="217"/>
    </row>
    <row r="138" spans="1:33" ht="18" customHeight="1">
      <c r="A138" s="169"/>
      <c r="B138" s="354" t="s">
        <v>158</v>
      </c>
      <c r="C138" s="155">
        <f>IF(SUMIF($S75:$S126,3,$P75:$P126)=0,0,SUMIF($S75:$S126,3,$P75:$P126))</f>
        <v>0</v>
      </c>
      <c r="D138" s="730">
        <f>IF(C138=0,0,C138*800*24)</f>
        <v>0</v>
      </c>
      <c r="E138" s="730"/>
      <c r="F138" s="169"/>
      <c r="G138" s="169"/>
      <c r="H138" s="169"/>
      <c r="I138" s="169"/>
      <c r="J138" s="169"/>
      <c r="K138" s="169"/>
      <c r="L138" s="169"/>
      <c r="M138" s="169"/>
      <c r="N138" s="169"/>
      <c r="O138" s="169"/>
      <c r="P138" s="169"/>
      <c r="Q138" s="169"/>
      <c r="R138" s="169"/>
      <c r="S138" s="169"/>
      <c r="T138" s="169"/>
      <c r="U138" s="169"/>
      <c r="V138" s="169"/>
      <c r="W138" s="169"/>
      <c r="X138" s="169"/>
      <c r="Y138" s="169"/>
    </row>
    <row r="139" spans="1:33" ht="18" customHeight="1">
      <c r="A139" s="169"/>
      <c r="B139" s="222"/>
      <c r="C139" s="155">
        <f>SUM(C136:C138)</f>
        <v>0</v>
      </c>
      <c r="D139" s="730">
        <f>SUM(D136:D138)</f>
        <v>0</v>
      </c>
      <c r="E139" s="731"/>
      <c r="F139" s="169"/>
      <c r="G139" s="169"/>
      <c r="H139" s="169"/>
      <c r="I139" s="732" t="s">
        <v>245</v>
      </c>
      <c r="J139" s="732"/>
      <c r="K139" s="732"/>
      <c r="L139" s="732"/>
      <c r="M139" s="732"/>
      <c r="N139" s="355"/>
      <c r="O139" s="355"/>
      <c r="P139" s="221"/>
      <c r="Q139" s="221"/>
      <c r="R139" s="217"/>
      <c r="S139" s="217"/>
      <c r="T139" s="217"/>
      <c r="U139" s="217"/>
      <c r="V139" s="217"/>
      <c r="W139" s="217"/>
      <c r="X139" s="217"/>
      <c r="Y139" s="217"/>
    </row>
    <row r="140" spans="1:33" s="235" customFormat="1" ht="6" customHeight="1">
      <c r="A140" s="223"/>
      <c r="B140" s="223"/>
      <c r="C140" s="223"/>
      <c r="D140" s="223"/>
      <c r="E140" s="223"/>
      <c r="F140" s="223"/>
      <c r="G140" s="224"/>
      <c r="H140" s="224"/>
      <c r="I140" s="224"/>
      <c r="J140" s="224"/>
      <c r="K140" s="224"/>
      <c r="L140" s="224"/>
      <c r="M140" s="224"/>
      <c r="N140" s="224"/>
      <c r="O140" s="224"/>
      <c r="P140" s="224"/>
      <c r="Q140" s="224"/>
      <c r="R140" s="223"/>
      <c r="S140" s="223"/>
      <c r="T140" s="223"/>
      <c r="U140" s="223"/>
      <c r="V140" s="223"/>
      <c r="W140" s="223"/>
      <c r="X140" s="223"/>
      <c r="Y140" s="223"/>
      <c r="AA140" s="17"/>
      <c r="AF140" s="258"/>
      <c r="AG140" s="254"/>
    </row>
    <row r="141" spans="1:33" ht="42" customHeight="1">
      <c r="A141" s="169"/>
      <c r="B141" s="169"/>
      <c r="C141" s="382" t="str">
        <f>IF('10号'!$E$18="","",'10号'!$E$18)</f>
        <v/>
      </c>
      <c r="D141" s="169"/>
      <c r="E141" s="169"/>
      <c r="F141" s="169"/>
      <c r="G141" s="169"/>
      <c r="H141" s="169"/>
      <c r="I141" s="169"/>
      <c r="J141" s="169"/>
      <c r="K141" s="169"/>
      <c r="L141" s="169"/>
      <c r="M141" s="169"/>
      <c r="N141" s="169"/>
      <c r="O141" s="169"/>
      <c r="P141" s="169"/>
      <c r="Q141" s="169"/>
      <c r="R141" s="710" t="str">
        <f>IF(MIN(A146:B194)=0,"平成　　年　　月分",MIN(A146:B194))</f>
        <v>平成　　年　　月分</v>
      </c>
      <c r="S141" s="710"/>
      <c r="T141" s="710"/>
      <c r="U141" s="710"/>
      <c r="V141" s="710"/>
      <c r="W141" s="169"/>
      <c r="X141" s="169"/>
      <c r="Y141" s="225" t="s">
        <v>249</v>
      </c>
    </row>
    <row r="142" spans="1:33" ht="9" customHeight="1">
      <c r="A142" s="211"/>
      <c r="B142" s="212"/>
      <c r="C142" s="711" t="s">
        <v>221</v>
      </c>
      <c r="D142" s="714"/>
      <c r="E142" s="716" t="s">
        <v>222</v>
      </c>
      <c r="F142" s="714"/>
      <c r="G142" s="716" t="s">
        <v>223</v>
      </c>
      <c r="H142" s="716"/>
      <c r="I142" s="714"/>
      <c r="J142" s="716" t="s">
        <v>222</v>
      </c>
      <c r="K142" s="714"/>
      <c r="L142" s="716" t="s">
        <v>224</v>
      </c>
      <c r="M142" s="734"/>
      <c r="N142" s="760" t="s">
        <v>225</v>
      </c>
      <c r="O142" s="763"/>
      <c r="P142" s="719">
        <f>IF(OR(A146="",D142="",I142=""),0,FLOOR(IF(I142&lt;D142,TIME(I142,K142,1)+1,TIME(I142,K142,1))-TIME(D142,F142,0)-TIME(0,O142,0),"0:15"))</f>
        <v>0</v>
      </c>
      <c r="Q142" s="711" t="s">
        <v>226</v>
      </c>
      <c r="R142" s="739"/>
      <c r="S142" s="742"/>
      <c r="T142" s="757" t="s">
        <v>142</v>
      </c>
      <c r="U142" s="711" t="s">
        <v>228</v>
      </c>
      <c r="V142" s="739"/>
      <c r="W142" s="739"/>
      <c r="X142" s="213"/>
      <c r="Y142" s="214"/>
    </row>
    <row r="143" spans="1:33" ht="6" customHeight="1">
      <c r="A143" s="356"/>
      <c r="B143" s="357"/>
      <c r="C143" s="712"/>
      <c r="D143" s="715"/>
      <c r="E143" s="717"/>
      <c r="F143" s="715"/>
      <c r="G143" s="717"/>
      <c r="H143" s="717"/>
      <c r="I143" s="715"/>
      <c r="J143" s="717"/>
      <c r="K143" s="715"/>
      <c r="L143" s="717"/>
      <c r="M143" s="735"/>
      <c r="N143" s="761"/>
      <c r="O143" s="764"/>
      <c r="P143" s="720"/>
      <c r="Q143" s="712"/>
      <c r="R143" s="740"/>
      <c r="S143" s="743"/>
      <c r="T143" s="758"/>
      <c r="U143" s="712"/>
      <c r="V143" s="740"/>
      <c r="W143" s="740"/>
      <c r="X143" s="755" t="str">
        <f>IF(A146="","",IF(OR(S142&gt;1,S144&gt;1),"ü",""))</f>
        <v/>
      </c>
      <c r="Y143" s="215"/>
    </row>
    <row r="144" spans="1:33" ht="6" customHeight="1">
      <c r="A144" s="356"/>
      <c r="B144" s="216"/>
      <c r="C144" s="712"/>
      <c r="D144" s="715"/>
      <c r="E144" s="717"/>
      <c r="F144" s="715"/>
      <c r="G144" s="717"/>
      <c r="H144" s="717"/>
      <c r="I144" s="715"/>
      <c r="J144" s="717"/>
      <c r="K144" s="715"/>
      <c r="L144" s="717"/>
      <c r="M144" s="735"/>
      <c r="N144" s="761"/>
      <c r="O144" s="765"/>
      <c r="P144" s="720">
        <f>IF(OR(A146="",D144="",I144=""),0,FLOOR(IF(I144&lt;D144,TIME(I144,K144,1)+1,TIME(I144,K144,1))-TIME(D144,F144,0)-TIME(0,O144,0),"0:15"))</f>
        <v>0</v>
      </c>
      <c r="Q144" s="712"/>
      <c r="R144" s="740"/>
      <c r="S144" s="737"/>
      <c r="T144" s="758"/>
      <c r="U144" s="712"/>
      <c r="V144" s="740"/>
      <c r="W144" s="740"/>
      <c r="X144" s="756"/>
      <c r="Y144" s="215"/>
    </row>
    <row r="145" spans="1:43" ht="9" customHeight="1">
      <c r="A145" s="356"/>
      <c r="B145" s="216"/>
      <c r="C145" s="713"/>
      <c r="D145" s="733"/>
      <c r="E145" s="718"/>
      <c r="F145" s="733"/>
      <c r="G145" s="718"/>
      <c r="H145" s="718"/>
      <c r="I145" s="733"/>
      <c r="J145" s="718"/>
      <c r="K145" s="733"/>
      <c r="L145" s="718"/>
      <c r="M145" s="736"/>
      <c r="N145" s="762"/>
      <c r="O145" s="766"/>
      <c r="P145" s="744"/>
      <c r="Q145" s="713"/>
      <c r="R145" s="741"/>
      <c r="S145" s="738"/>
      <c r="T145" s="759"/>
      <c r="U145" s="713"/>
      <c r="V145" s="741"/>
      <c r="W145" s="741"/>
      <c r="X145" s="217"/>
      <c r="Y145" s="218"/>
    </row>
    <row r="146" spans="1:43" ht="18" customHeight="1">
      <c r="A146" s="745" t="str">
        <f>IF(ISERROR(AG146),"",AG146)</f>
        <v/>
      </c>
      <c r="B146" s="746"/>
      <c r="C146" s="747" t="s">
        <v>247</v>
      </c>
      <c r="D146" s="748"/>
      <c r="E146" s="748"/>
      <c r="F146" s="748"/>
      <c r="G146" s="748"/>
      <c r="H146" s="748"/>
      <c r="I146" s="748"/>
      <c r="J146" s="748"/>
      <c r="K146" s="748"/>
      <c r="L146" s="749" t="str">
        <f>IF(A146="","",IF(OR(AND(P142&gt;0,S142=""),AND(P144&gt;0,S144="")),"研修人数を入力してください",""))</f>
        <v/>
      </c>
      <c r="M146" s="749"/>
      <c r="N146" s="749"/>
      <c r="O146" s="749"/>
      <c r="P146" s="749"/>
      <c r="Q146" s="749"/>
      <c r="R146" s="749"/>
      <c r="S146" s="749"/>
      <c r="T146" s="749"/>
      <c r="U146" s="749"/>
      <c r="V146" s="749"/>
      <c r="W146" s="749"/>
      <c r="X146" s="749"/>
      <c r="Y146" s="750"/>
      <c r="AG146" s="239" t="e">
        <f>AG85+1</f>
        <v>#VALUE!</v>
      </c>
      <c r="AM146" s="250"/>
      <c r="AN146" s="262"/>
      <c r="AO146" s="252"/>
      <c r="AQ146" s="252"/>
    </row>
    <row r="147" spans="1:43" ht="18" customHeight="1">
      <c r="A147" s="751" t="str">
        <f>IF(A146="","","日")</f>
        <v/>
      </c>
      <c r="B147" s="752"/>
      <c r="C147" s="724"/>
      <c r="D147" s="725"/>
      <c r="E147" s="725"/>
      <c r="F147" s="725"/>
      <c r="G147" s="725"/>
      <c r="H147" s="725"/>
      <c r="I147" s="725"/>
      <c r="J147" s="725"/>
      <c r="K147" s="725"/>
      <c r="L147" s="725"/>
      <c r="M147" s="725"/>
      <c r="N147" s="725"/>
      <c r="O147" s="725"/>
      <c r="P147" s="725"/>
      <c r="Q147" s="725"/>
      <c r="R147" s="725"/>
      <c r="S147" s="725"/>
      <c r="T147" s="725"/>
      <c r="U147" s="725"/>
      <c r="V147" s="725"/>
      <c r="W147" s="725"/>
      <c r="X147" s="725"/>
      <c r="Y147" s="726"/>
      <c r="AG147" s="239" t="e">
        <f t="shared" ref="AG147:AG152" si="4">AG146+1</f>
        <v>#VALUE!</v>
      </c>
      <c r="AM147" s="250"/>
      <c r="AN147" s="262"/>
      <c r="AO147" s="252"/>
      <c r="AQ147" s="252"/>
    </row>
    <row r="148" spans="1:43" ht="18" customHeight="1">
      <c r="A148" s="753" t="s">
        <v>230</v>
      </c>
      <c r="B148" s="754"/>
      <c r="C148" s="724"/>
      <c r="D148" s="725"/>
      <c r="E148" s="725"/>
      <c r="F148" s="725"/>
      <c r="G148" s="725"/>
      <c r="H148" s="725"/>
      <c r="I148" s="725"/>
      <c r="J148" s="725"/>
      <c r="K148" s="725"/>
      <c r="L148" s="725"/>
      <c r="M148" s="725"/>
      <c r="N148" s="725"/>
      <c r="O148" s="725"/>
      <c r="P148" s="725"/>
      <c r="Q148" s="725"/>
      <c r="R148" s="725"/>
      <c r="S148" s="725"/>
      <c r="T148" s="725"/>
      <c r="U148" s="725"/>
      <c r="V148" s="725"/>
      <c r="W148" s="725"/>
      <c r="X148" s="725"/>
      <c r="Y148" s="726"/>
      <c r="AG148" s="239" t="e">
        <f t="shared" si="4"/>
        <v>#VALUE!</v>
      </c>
      <c r="AM148" s="250"/>
      <c r="AN148" s="262"/>
      <c r="AO148" s="252"/>
      <c r="AQ148" s="252"/>
    </row>
    <row r="149" spans="1:43" ht="9.9499999999999993" customHeight="1">
      <c r="A149" s="219"/>
      <c r="B149" s="220"/>
      <c r="C149" s="727"/>
      <c r="D149" s="728"/>
      <c r="E149" s="728"/>
      <c r="F149" s="728"/>
      <c r="G149" s="728"/>
      <c r="H149" s="728"/>
      <c r="I149" s="728"/>
      <c r="J149" s="728"/>
      <c r="K149" s="728"/>
      <c r="L149" s="728"/>
      <c r="M149" s="728"/>
      <c r="N149" s="728"/>
      <c r="O149" s="728"/>
      <c r="P149" s="728"/>
      <c r="Q149" s="728"/>
      <c r="R149" s="728"/>
      <c r="S149" s="728"/>
      <c r="T149" s="728"/>
      <c r="U149" s="728"/>
      <c r="V149" s="728"/>
      <c r="W149" s="728"/>
      <c r="X149" s="728"/>
      <c r="Y149" s="729"/>
      <c r="AG149" s="239" t="e">
        <f t="shared" si="4"/>
        <v>#VALUE!</v>
      </c>
      <c r="AM149" s="250"/>
      <c r="AN149" s="262"/>
      <c r="AO149" s="252"/>
      <c r="AQ149" s="252"/>
    </row>
    <row r="150" spans="1:43" ht="9" customHeight="1">
      <c r="A150" s="211"/>
      <c r="B150" s="212"/>
      <c r="C150" s="711" t="s">
        <v>221</v>
      </c>
      <c r="D150" s="714"/>
      <c r="E150" s="716" t="s">
        <v>222</v>
      </c>
      <c r="F150" s="714"/>
      <c r="G150" s="716" t="s">
        <v>223</v>
      </c>
      <c r="H150" s="716"/>
      <c r="I150" s="714"/>
      <c r="J150" s="716" t="s">
        <v>222</v>
      </c>
      <c r="K150" s="714"/>
      <c r="L150" s="716" t="s">
        <v>224</v>
      </c>
      <c r="M150" s="734"/>
      <c r="N150" s="760" t="s">
        <v>225</v>
      </c>
      <c r="O150" s="763"/>
      <c r="P150" s="719">
        <f>IF(OR(A154="",D150="",I150=""),0,FLOOR(IF(I150&lt;D150,TIME(I150,K150,1)+1,TIME(I150,K150,1))-TIME(D150,F150,0)-TIME(0,O150,0),"0:15"))</f>
        <v>0</v>
      </c>
      <c r="Q150" s="711" t="s">
        <v>226</v>
      </c>
      <c r="R150" s="739"/>
      <c r="S150" s="742"/>
      <c r="T150" s="757" t="s">
        <v>142</v>
      </c>
      <c r="U150" s="711" t="s">
        <v>228</v>
      </c>
      <c r="V150" s="739"/>
      <c r="W150" s="739"/>
      <c r="X150" s="213"/>
      <c r="Y150" s="214"/>
      <c r="AG150" s="239" t="e">
        <f t="shared" si="4"/>
        <v>#VALUE!</v>
      </c>
      <c r="AM150" s="250"/>
      <c r="AN150" s="262"/>
    </row>
    <row r="151" spans="1:43" ht="6" customHeight="1">
      <c r="A151" s="356"/>
      <c r="B151" s="357"/>
      <c r="C151" s="712"/>
      <c r="D151" s="715"/>
      <c r="E151" s="717"/>
      <c r="F151" s="715"/>
      <c r="G151" s="717"/>
      <c r="H151" s="717"/>
      <c r="I151" s="715"/>
      <c r="J151" s="717"/>
      <c r="K151" s="715"/>
      <c r="L151" s="717"/>
      <c r="M151" s="735"/>
      <c r="N151" s="761"/>
      <c r="O151" s="764"/>
      <c r="P151" s="720"/>
      <c r="Q151" s="712"/>
      <c r="R151" s="740"/>
      <c r="S151" s="743"/>
      <c r="T151" s="758"/>
      <c r="U151" s="712"/>
      <c r="V151" s="740"/>
      <c r="W151" s="740"/>
      <c r="X151" s="755" t="str">
        <f>IF(A154="","",IF(OR(S150&gt;1,S152&gt;1),"ü",""))</f>
        <v/>
      </c>
      <c r="Y151" s="215"/>
      <c r="AG151" s="239" t="e">
        <f t="shared" si="4"/>
        <v>#VALUE!</v>
      </c>
      <c r="AM151" s="250"/>
      <c r="AN151" s="262"/>
    </row>
    <row r="152" spans="1:43" ht="6" customHeight="1">
      <c r="A152" s="356"/>
      <c r="B152" s="216"/>
      <c r="C152" s="712"/>
      <c r="D152" s="715"/>
      <c r="E152" s="717"/>
      <c r="F152" s="715"/>
      <c r="G152" s="717"/>
      <c r="H152" s="717"/>
      <c r="I152" s="715"/>
      <c r="J152" s="717"/>
      <c r="K152" s="715"/>
      <c r="L152" s="717"/>
      <c r="M152" s="735"/>
      <c r="N152" s="761"/>
      <c r="O152" s="765"/>
      <c r="P152" s="720">
        <f>IF(OR(A154="",D152="",I152=""),0,FLOOR(IF(I152&lt;D152,TIME(I152,K152,1)+1,TIME(I152,K152,1))-TIME(D152,F152,0)-TIME(0,O152,0),"0:15"))</f>
        <v>0</v>
      </c>
      <c r="Q152" s="712"/>
      <c r="R152" s="740"/>
      <c r="S152" s="737"/>
      <c r="T152" s="758"/>
      <c r="U152" s="712"/>
      <c r="V152" s="740"/>
      <c r="W152" s="740"/>
      <c r="X152" s="756"/>
      <c r="Y152" s="215"/>
      <c r="AG152" s="239" t="e">
        <f t="shared" si="4"/>
        <v>#VALUE!</v>
      </c>
      <c r="AM152" s="250"/>
      <c r="AN152" s="262"/>
    </row>
    <row r="153" spans="1:43" ht="9" customHeight="1">
      <c r="A153" s="356"/>
      <c r="B153" s="216"/>
      <c r="C153" s="713"/>
      <c r="D153" s="733"/>
      <c r="E153" s="718"/>
      <c r="F153" s="733"/>
      <c r="G153" s="718"/>
      <c r="H153" s="718"/>
      <c r="I153" s="733"/>
      <c r="J153" s="718"/>
      <c r="K153" s="733"/>
      <c r="L153" s="718"/>
      <c r="M153" s="736"/>
      <c r="N153" s="762"/>
      <c r="O153" s="766"/>
      <c r="P153" s="744"/>
      <c r="Q153" s="713"/>
      <c r="R153" s="741"/>
      <c r="S153" s="738"/>
      <c r="T153" s="759"/>
      <c r="U153" s="713"/>
      <c r="V153" s="741"/>
      <c r="W153" s="741"/>
      <c r="X153" s="217"/>
      <c r="Y153" s="218"/>
    </row>
    <row r="154" spans="1:43" ht="18" customHeight="1">
      <c r="A154" s="745" t="str">
        <f>IF(ISERROR(AG147),"",AG147)</f>
        <v/>
      </c>
      <c r="B154" s="746"/>
      <c r="C154" s="747" t="s">
        <v>247</v>
      </c>
      <c r="D154" s="748"/>
      <c r="E154" s="748"/>
      <c r="F154" s="748"/>
      <c r="G154" s="748"/>
      <c r="H154" s="748"/>
      <c r="I154" s="748"/>
      <c r="J154" s="748"/>
      <c r="K154" s="748"/>
      <c r="L154" s="749" t="str">
        <f>IF(A154="","",IF(OR(AND(P150&gt;0,S150=""),AND(P152&gt;0,S152="")),"研修人数を入力してください",""))</f>
        <v/>
      </c>
      <c r="M154" s="749"/>
      <c r="N154" s="749"/>
      <c r="O154" s="749"/>
      <c r="P154" s="749"/>
      <c r="Q154" s="749"/>
      <c r="R154" s="749"/>
      <c r="S154" s="749"/>
      <c r="T154" s="749"/>
      <c r="U154" s="749"/>
      <c r="V154" s="749"/>
      <c r="W154" s="749"/>
      <c r="X154" s="749"/>
      <c r="Y154" s="750"/>
      <c r="AN154" s="263"/>
      <c r="AO154" s="252"/>
      <c r="AQ154" s="252"/>
    </row>
    <row r="155" spans="1:43" ht="18" customHeight="1">
      <c r="A155" s="751" t="str">
        <f>IF(A154="","","日")</f>
        <v/>
      </c>
      <c r="B155" s="752"/>
      <c r="C155" s="724"/>
      <c r="D155" s="725"/>
      <c r="E155" s="725"/>
      <c r="F155" s="725"/>
      <c r="G155" s="725"/>
      <c r="H155" s="725"/>
      <c r="I155" s="725"/>
      <c r="J155" s="725"/>
      <c r="K155" s="725"/>
      <c r="L155" s="725"/>
      <c r="M155" s="725"/>
      <c r="N155" s="725"/>
      <c r="O155" s="725"/>
      <c r="P155" s="725"/>
      <c r="Q155" s="725"/>
      <c r="R155" s="725"/>
      <c r="S155" s="725"/>
      <c r="T155" s="725"/>
      <c r="U155" s="725"/>
      <c r="V155" s="725"/>
      <c r="W155" s="725"/>
      <c r="X155" s="725"/>
      <c r="Y155" s="726"/>
      <c r="AN155" s="263"/>
      <c r="AO155" s="252"/>
      <c r="AQ155" s="252"/>
    </row>
    <row r="156" spans="1:43" ht="18" customHeight="1">
      <c r="A156" s="753" t="s">
        <v>231</v>
      </c>
      <c r="B156" s="754"/>
      <c r="C156" s="724"/>
      <c r="D156" s="725"/>
      <c r="E156" s="725"/>
      <c r="F156" s="725"/>
      <c r="G156" s="725"/>
      <c r="H156" s="725"/>
      <c r="I156" s="725"/>
      <c r="J156" s="725"/>
      <c r="K156" s="725"/>
      <c r="L156" s="725"/>
      <c r="M156" s="725"/>
      <c r="N156" s="725"/>
      <c r="O156" s="725"/>
      <c r="P156" s="725"/>
      <c r="Q156" s="725"/>
      <c r="R156" s="725"/>
      <c r="S156" s="725"/>
      <c r="T156" s="725"/>
      <c r="U156" s="725"/>
      <c r="V156" s="725"/>
      <c r="W156" s="725"/>
      <c r="X156" s="725"/>
      <c r="Y156" s="726"/>
    </row>
    <row r="157" spans="1:43" ht="9.9499999999999993" customHeight="1">
      <c r="A157" s="219"/>
      <c r="B157" s="220"/>
      <c r="C157" s="727"/>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9"/>
    </row>
    <row r="158" spans="1:43" ht="9" customHeight="1">
      <c r="A158" s="211"/>
      <c r="B158" s="212"/>
      <c r="C158" s="711" t="s">
        <v>221</v>
      </c>
      <c r="D158" s="714"/>
      <c r="E158" s="716" t="s">
        <v>222</v>
      </c>
      <c r="F158" s="714"/>
      <c r="G158" s="716" t="s">
        <v>223</v>
      </c>
      <c r="H158" s="716"/>
      <c r="I158" s="714"/>
      <c r="J158" s="716" t="s">
        <v>222</v>
      </c>
      <c r="K158" s="714"/>
      <c r="L158" s="716" t="s">
        <v>224</v>
      </c>
      <c r="M158" s="734"/>
      <c r="N158" s="760" t="s">
        <v>225</v>
      </c>
      <c r="O158" s="763"/>
      <c r="P158" s="719">
        <f>IF(OR(A162="",D158="",I158=""),0,FLOOR(IF(I158&lt;D158,TIME(I158,K158,1)+1,TIME(I158,K158,1))-TIME(D158,F158,0)-TIME(0,O158,0),"0:15"))</f>
        <v>0</v>
      </c>
      <c r="Q158" s="711" t="s">
        <v>226</v>
      </c>
      <c r="R158" s="739"/>
      <c r="S158" s="742"/>
      <c r="T158" s="757" t="s">
        <v>142</v>
      </c>
      <c r="U158" s="711" t="s">
        <v>228</v>
      </c>
      <c r="V158" s="739"/>
      <c r="W158" s="739"/>
      <c r="X158" s="213"/>
      <c r="Y158" s="214"/>
    </row>
    <row r="159" spans="1:43" ht="6" customHeight="1">
      <c r="A159" s="356"/>
      <c r="B159" s="357"/>
      <c r="C159" s="712"/>
      <c r="D159" s="715"/>
      <c r="E159" s="717"/>
      <c r="F159" s="715"/>
      <c r="G159" s="717"/>
      <c r="H159" s="717"/>
      <c r="I159" s="715"/>
      <c r="J159" s="717"/>
      <c r="K159" s="715"/>
      <c r="L159" s="717"/>
      <c r="M159" s="735"/>
      <c r="N159" s="761"/>
      <c r="O159" s="764"/>
      <c r="P159" s="720"/>
      <c r="Q159" s="712"/>
      <c r="R159" s="740"/>
      <c r="S159" s="743"/>
      <c r="T159" s="758"/>
      <c r="U159" s="712"/>
      <c r="V159" s="740"/>
      <c r="W159" s="740"/>
      <c r="X159" s="755" t="str">
        <f>IF(A162="","",IF(OR(S158&gt;1,S160&gt;1),"ü",""))</f>
        <v/>
      </c>
      <c r="Y159" s="215"/>
    </row>
    <row r="160" spans="1:43" ht="6" customHeight="1">
      <c r="A160" s="356"/>
      <c r="B160" s="216"/>
      <c r="C160" s="712"/>
      <c r="D160" s="715"/>
      <c r="E160" s="717"/>
      <c r="F160" s="715"/>
      <c r="G160" s="717"/>
      <c r="H160" s="717"/>
      <c r="I160" s="715"/>
      <c r="J160" s="717"/>
      <c r="K160" s="715"/>
      <c r="L160" s="717"/>
      <c r="M160" s="735"/>
      <c r="N160" s="761"/>
      <c r="O160" s="765"/>
      <c r="P160" s="720">
        <f>IF(OR(A162="",D160="",I160=""),0,FLOOR(IF(I160&lt;D160,TIME(I160,K160,1)+1,TIME(I160,K160,1))-TIME(D160,F160,0)-TIME(0,O160,0),"0:15"))</f>
        <v>0</v>
      </c>
      <c r="Q160" s="712"/>
      <c r="R160" s="740"/>
      <c r="S160" s="737"/>
      <c r="T160" s="758"/>
      <c r="U160" s="712"/>
      <c r="V160" s="740"/>
      <c r="W160" s="740"/>
      <c r="X160" s="756"/>
      <c r="Y160" s="215"/>
    </row>
    <row r="161" spans="1:25" ht="9" customHeight="1">
      <c r="A161" s="356"/>
      <c r="B161" s="216"/>
      <c r="C161" s="713"/>
      <c r="D161" s="733"/>
      <c r="E161" s="718"/>
      <c r="F161" s="733"/>
      <c r="G161" s="718"/>
      <c r="H161" s="718"/>
      <c r="I161" s="733"/>
      <c r="J161" s="718"/>
      <c r="K161" s="733"/>
      <c r="L161" s="718"/>
      <c r="M161" s="736"/>
      <c r="N161" s="762"/>
      <c r="O161" s="766"/>
      <c r="P161" s="744"/>
      <c r="Q161" s="713"/>
      <c r="R161" s="741"/>
      <c r="S161" s="738"/>
      <c r="T161" s="759"/>
      <c r="U161" s="713"/>
      <c r="V161" s="741"/>
      <c r="W161" s="741"/>
      <c r="X161" s="217"/>
      <c r="Y161" s="218"/>
    </row>
    <row r="162" spans="1:25" ht="18" customHeight="1">
      <c r="A162" s="745" t="str">
        <f>IF(ISERROR(AG148),"",AG148)</f>
        <v/>
      </c>
      <c r="B162" s="746"/>
      <c r="C162" s="747" t="s">
        <v>247</v>
      </c>
      <c r="D162" s="748"/>
      <c r="E162" s="748"/>
      <c r="F162" s="748"/>
      <c r="G162" s="748"/>
      <c r="H162" s="748"/>
      <c r="I162" s="748"/>
      <c r="J162" s="748"/>
      <c r="K162" s="748"/>
      <c r="L162" s="749" t="str">
        <f>IF(A162="","",IF(OR(AND(P158&gt;0,S158=""),AND(P160&gt;0,S160="")),"研修人数を入力してください",""))</f>
        <v/>
      </c>
      <c r="M162" s="749"/>
      <c r="N162" s="749"/>
      <c r="O162" s="749"/>
      <c r="P162" s="749"/>
      <c r="Q162" s="749"/>
      <c r="R162" s="749"/>
      <c r="S162" s="749"/>
      <c r="T162" s="749"/>
      <c r="U162" s="749"/>
      <c r="V162" s="749"/>
      <c r="W162" s="749"/>
      <c r="X162" s="749"/>
      <c r="Y162" s="750"/>
    </row>
    <row r="163" spans="1:25" ht="18" customHeight="1">
      <c r="A163" s="751" t="str">
        <f>IF(A162="","","日")</f>
        <v/>
      </c>
      <c r="B163" s="752"/>
      <c r="C163" s="724"/>
      <c r="D163" s="725"/>
      <c r="E163" s="725"/>
      <c r="F163" s="725"/>
      <c r="G163" s="725"/>
      <c r="H163" s="725"/>
      <c r="I163" s="725"/>
      <c r="J163" s="725"/>
      <c r="K163" s="725"/>
      <c r="L163" s="725"/>
      <c r="M163" s="725"/>
      <c r="N163" s="725"/>
      <c r="O163" s="725"/>
      <c r="P163" s="725"/>
      <c r="Q163" s="725"/>
      <c r="R163" s="725"/>
      <c r="S163" s="725"/>
      <c r="T163" s="725"/>
      <c r="U163" s="725"/>
      <c r="V163" s="725"/>
      <c r="W163" s="725"/>
      <c r="X163" s="725"/>
      <c r="Y163" s="726"/>
    </row>
    <row r="164" spans="1:25" ht="18" customHeight="1">
      <c r="A164" s="753" t="s">
        <v>234</v>
      </c>
      <c r="B164" s="754"/>
      <c r="C164" s="724"/>
      <c r="D164" s="725"/>
      <c r="E164" s="725"/>
      <c r="F164" s="725"/>
      <c r="G164" s="725"/>
      <c r="H164" s="725"/>
      <c r="I164" s="725"/>
      <c r="J164" s="725"/>
      <c r="K164" s="725"/>
      <c r="L164" s="725"/>
      <c r="M164" s="725"/>
      <c r="N164" s="725"/>
      <c r="O164" s="725"/>
      <c r="P164" s="725"/>
      <c r="Q164" s="725"/>
      <c r="R164" s="725"/>
      <c r="S164" s="725"/>
      <c r="T164" s="725"/>
      <c r="U164" s="725"/>
      <c r="V164" s="725"/>
      <c r="W164" s="725"/>
      <c r="X164" s="725"/>
      <c r="Y164" s="726"/>
    </row>
    <row r="165" spans="1:25" ht="9.9499999999999993" customHeight="1">
      <c r="A165" s="219"/>
      <c r="B165" s="220"/>
      <c r="C165" s="727"/>
      <c r="D165" s="728"/>
      <c r="E165" s="728"/>
      <c r="F165" s="728"/>
      <c r="G165" s="728"/>
      <c r="H165" s="728"/>
      <c r="I165" s="728"/>
      <c r="J165" s="728"/>
      <c r="K165" s="728"/>
      <c r="L165" s="728"/>
      <c r="M165" s="728"/>
      <c r="N165" s="728"/>
      <c r="O165" s="728"/>
      <c r="P165" s="728"/>
      <c r="Q165" s="728"/>
      <c r="R165" s="728"/>
      <c r="S165" s="728"/>
      <c r="T165" s="728"/>
      <c r="U165" s="728"/>
      <c r="V165" s="728"/>
      <c r="W165" s="728"/>
      <c r="X165" s="728"/>
      <c r="Y165" s="729"/>
    </row>
    <row r="166" spans="1:25" ht="9" customHeight="1">
      <c r="A166" s="211"/>
      <c r="B166" s="212"/>
      <c r="C166" s="711" t="s">
        <v>221</v>
      </c>
      <c r="D166" s="714"/>
      <c r="E166" s="716" t="s">
        <v>222</v>
      </c>
      <c r="F166" s="714"/>
      <c r="G166" s="716" t="s">
        <v>223</v>
      </c>
      <c r="H166" s="716"/>
      <c r="I166" s="714"/>
      <c r="J166" s="716" t="s">
        <v>222</v>
      </c>
      <c r="K166" s="714"/>
      <c r="L166" s="716" t="s">
        <v>224</v>
      </c>
      <c r="M166" s="734"/>
      <c r="N166" s="760" t="s">
        <v>225</v>
      </c>
      <c r="O166" s="763"/>
      <c r="P166" s="719">
        <f>IF(OR(A170="",D166="",I166=""),0,FLOOR(IF(I166&lt;D166,TIME(I166,K166,1)+1,TIME(I166,K166,1))-TIME(D166,F166,0)-TIME(0,O166,0),"0:15"))</f>
        <v>0</v>
      </c>
      <c r="Q166" s="711" t="s">
        <v>226</v>
      </c>
      <c r="R166" s="739"/>
      <c r="S166" s="742"/>
      <c r="T166" s="757" t="s">
        <v>142</v>
      </c>
      <c r="U166" s="711" t="s">
        <v>228</v>
      </c>
      <c r="V166" s="739"/>
      <c r="W166" s="739"/>
      <c r="X166" s="213"/>
      <c r="Y166" s="214"/>
    </row>
    <row r="167" spans="1:25" ht="6" customHeight="1">
      <c r="A167" s="356"/>
      <c r="B167" s="357"/>
      <c r="C167" s="712"/>
      <c r="D167" s="715"/>
      <c r="E167" s="717"/>
      <c r="F167" s="715"/>
      <c r="G167" s="717"/>
      <c r="H167" s="717"/>
      <c r="I167" s="715"/>
      <c r="J167" s="717"/>
      <c r="K167" s="715"/>
      <c r="L167" s="717"/>
      <c r="M167" s="735"/>
      <c r="N167" s="761"/>
      <c r="O167" s="764"/>
      <c r="P167" s="720"/>
      <c r="Q167" s="712"/>
      <c r="R167" s="740"/>
      <c r="S167" s="743"/>
      <c r="T167" s="758"/>
      <c r="U167" s="712"/>
      <c r="V167" s="740"/>
      <c r="W167" s="740"/>
      <c r="X167" s="755" t="str">
        <f>IF(A170="","",IF(OR(S166&gt;1,S168&gt;1),"ü",""))</f>
        <v/>
      </c>
      <c r="Y167" s="215"/>
    </row>
    <row r="168" spans="1:25" ht="6" customHeight="1">
      <c r="A168" s="356"/>
      <c r="B168" s="216"/>
      <c r="C168" s="712"/>
      <c r="D168" s="715"/>
      <c r="E168" s="717"/>
      <c r="F168" s="715"/>
      <c r="G168" s="717"/>
      <c r="H168" s="717"/>
      <c r="I168" s="715"/>
      <c r="J168" s="717"/>
      <c r="K168" s="715"/>
      <c r="L168" s="717"/>
      <c r="M168" s="735"/>
      <c r="N168" s="761"/>
      <c r="O168" s="765"/>
      <c r="P168" s="720">
        <f>IF(OR(A170="",D168="",I168=""),0,FLOOR(IF(I168&lt;D168,TIME(I168,K168,1)+1,TIME(I168,K168,1))-TIME(D168,F168,0)-TIME(0,O168,0),"0:15"))</f>
        <v>0</v>
      </c>
      <c r="Q168" s="712"/>
      <c r="R168" s="740"/>
      <c r="S168" s="737"/>
      <c r="T168" s="758"/>
      <c r="U168" s="712"/>
      <c r="V168" s="740"/>
      <c r="W168" s="740"/>
      <c r="X168" s="756"/>
      <c r="Y168" s="215"/>
    </row>
    <row r="169" spans="1:25" ht="9" customHeight="1">
      <c r="A169" s="356"/>
      <c r="B169" s="216"/>
      <c r="C169" s="713"/>
      <c r="D169" s="733"/>
      <c r="E169" s="718"/>
      <c r="F169" s="733"/>
      <c r="G169" s="718"/>
      <c r="H169" s="718"/>
      <c r="I169" s="733"/>
      <c r="J169" s="718"/>
      <c r="K169" s="733"/>
      <c r="L169" s="718"/>
      <c r="M169" s="736"/>
      <c r="N169" s="762"/>
      <c r="O169" s="766"/>
      <c r="P169" s="744"/>
      <c r="Q169" s="713"/>
      <c r="R169" s="741"/>
      <c r="S169" s="738"/>
      <c r="T169" s="759"/>
      <c r="U169" s="713"/>
      <c r="V169" s="741"/>
      <c r="W169" s="741"/>
      <c r="X169" s="217"/>
      <c r="Y169" s="218"/>
    </row>
    <row r="170" spans="1:25" ht="18" customHeight="1">
      <c r="A170" s="745" t="str">
        <f>IF(ISERROR(AG149),"",AG149)</f>
        <v/>
      </c>
      <c r="B170" s="746"/>
      <c r="C170" s="747" t="s">
        <v>247</v>
      </c>
      <c r="D170" s="748"/>
      <c r="E170" s="748"/>
      <c r="F170" s="748"/>
      <c r="G170" s="748"/>
      <c r="H170" s="748"/>
      <c r="I170" s="748"/>
      <c r="J170" s="748"/>
      <c r="K170" s="748"/>
      <c r="L170" s="749" t="str">
        <f>IF(A170="","",IF(OR(AND(P166&gt;0,S166=""),AND(P168&gt;0,S168="")),"研修人数を入力してください",""))</f>
        <v/>
      </c>
      <c r="M170" s="749"/>
      <c r="N170" s="749"/>
      <c r="O170" s="749"/>
      <c r="P170" s="749"/>
      <c r="Q170" s="749"/>
      <c r="R170" s="749"/>
      <c r="S170" s="749"/>
      <c r="T170" s="749"/>
      <c r="U170" s="749"/>
      <c r="V170" s="749"/>
      <c r="W170" s="749"/>
      <c r="X170" s="749"/>
      <c r="Y170" s="750"/>
    </row>
    <row r="171" spans="1:25" ht="18" customHeight="1">
      <c r="A171" s="751" t="str">
        <f>IF(A170="","","日")</f>
        <v/>
      </c>
      <c r="B171" s="752"/>
      <c r="C171" s="724"/>
      <c r="D171" s="725"/>
      <c r="E171" s="725"/>
      <c r="F171" s="725"/>
      <c r="G171" s="725"/>
      <c r="H171" s="725"/>
      <c r="I171" s="725"/>
      <c r="J171" s="725"/>
      <c r="K171" s="725"/>
      <c r="L171" s="725"/>
      <c r="M171" s="725"/>
      <c r="N171" s="725"/>
      <c r="O171" s="725"/>
      <c r="P171" s="725"/>
      <c r="Q171" s="725"/>
      <c r="R171" s="725"/>
      <c r="S171" s="725"/>
      <c r="T171" s="725"/>
      <c r="U171" s="725"/>
      <c r="V171" s="725"/>
      <c r="W171" s="725"/>
      <c r="X171" s="725"/>
      <c r="Y171" s="726"/>
    </row>
    <row r="172" spans="1:25" ht="18" customHeight="1">
      <c r="A172" s="753" t="s">
        <v>236</v>
      </c>
      <c r="B172" s="754"/>
      <c r="C172" s="724"/>
      <c r="D172" s="725"/>
      <c r="E172" s="725"/>
      <c r="F172" s="725"/>
      <c r="G172" s="725"/>
      <c r="H172" s="725"/>
      <c r="I172" s="725"/>
      <c r="J172" s="725"/>
      <c r="K172" s="725"/>
      <c r="L172" s="725"/>
      <c r="M172" s="725"/>
      <c r="N172" s="725"/>
      <c r="O172" s="725"/>
      <c r="P172" s="725"/>
      <c r="Q172" s="725"/>
      <c r="R172" s="725"/>
      <c r="S172" s="725"/>
      <c r="T172" s="725"/>
      <c r="U172" s="725"/>
      <c r="V172" s="725"/>
      <c r="W172" s="725"/>
      <c r="X172" s="725"/>
      <c r="Y172" s="726"/>
    </row>
    <row r="173" spans="1:25" ht="9.9499999999999993" customHeight="1">
      <c r="A173" s="219"/>
      <c r="B173" s="220"/>
      <c r="C173" s="727"/>
      <c r="D173" s="728"/>
      <c r="E173" s="728"/>
      <c r="F173" s="728"/>
      <c r="G173" s="728"/>
      <c r="H173" s="728"/>
      <c r="I173" s="728"/>
      <c r="J173" s="728"/>
      <c r="K173" s="728"/>
      <c r="L173" s="728"/>
      <c r="M173" s="728"/>
      <c r="N173" s="728"/>
      <c r="O173" s="728"/>
      <c r="P173" s="728"/>
      <c r="Q173" s="728"/>
      <c r="R173" s="728"/>
      <c r="S173" s="728"/>
      <c r="T173" s="728"/>
      <c r="U173" s="728"/>
      <c r="V173" s="728"/>
      <c r="W173" s="728"/>
      <c r="X173" s="728"/>
      <c r="Y173" s="729"/>
    </row>
    <row r="174" spans="1:25" ht="9" customHeight="1">
      <c r="A174" s="211"/>
      <c r="B174" s="212"/>
      <c r="C174" s="711" t="s">
        <v>221</v>
      </c>
      <c r="D174" s="714"/>
      <c r="E174" s="716" t="s">
        <v>222</v>
      </c>
      <c r="F174" s="714"/>
      <c r="G174" s="716" t="s">
        <v>223</v>
      </c>
      <c r="H174" s="716"/>
      <c r="I174" s="714"/>
      <c r="J174" s="716" t="s">
        <v>222</v>
      </c>
      <c r="K174" s="714"/>
      <c r="L174" s="716" t="s">
        <v>224</v>
      </c>
      <c r="M174" s="734"/>
      <c r="N174" s="760" t="s">
        <v>225</v>
      </c>
      <c r="O174" s="763"/>
      <c r="P174" s="719">
        <f>IF(OR(A178="",D174="",I174=""),0,FLOOR(IF(I174&lt;D174,TIME(I174,K174,1)+1,TIME(I174,K174,1))-TIME(D174,F174,0)-TIME(0,O174,0),"0:15"))</f>
        <v>0</v>
      </c>
      <c r="Q174" s="711" t="s">
        <v>226</v>
      </c>
      <c r="R174" s="739"/>
      <c r="S174" s="742"/>
      <c r="T174" s="757" t="s">
        <v>142</v>
      </c>
      <c r="U174" s="711" t="s">
        <v>228</v>
      </c>
      <c r="V174" s="739"/>
      <c r="W174" s="739"/>
      <c r="X174" s="213"/>
      <c r="Y174" s="214"/>
    </row>
    <row r="175" spans="1:25" ht="6" customHeight="1">
      <c r="A175" s="356"/>
      <c r="B175" s="357"/>
      <c r="C175" s="712"/>
      <c r="D175" s="715"/>
      <c r="E175" s="717"/>
      <c r="F175" s="715"/>
      <c r="G175" s="717"/>
      <c r="H175" s="717"/>
      <c r="I175" s="715"/>
      <c r="J175" s="717"/>
      <c r="K175" s="715"/>
      <c r="L175" s="717"/>
      <c r="M175" s="735"/>
      <c r="N175" s="761"/>
      <c r="O175" s="764"/>
      <c r="P175" s="720"/>
      <c r="Q175" s="712"/>
      <c r="R175" s="740"/>
      <c r="S175" s="743"/>
      <c r="T175" s="758"/>
      <c r="U175" s="712"/>
      <c r="V175" s="740"/>
      <c r="W175" s="740"/>
      <c r="X175" s="755" t="str">
        <f>IF(A178="","",IF(OR(S174&gt;1,S176&gt;1),"ü",""))</f>
        <v/>
      </c>
      <c r="Y175" s="215"/>
    </row>
    <row r="176" spans="1:25" ht="6" customHeight="1">
      <c r="A176" s="356"/>
      <c r="B176" s="216"/>
      <c r="C176" s="712"/>
      <c r="D176" s="715"/>
      <c r="E176" s="717"/>
      <c r="F176" s="715"/>
      <c r="G176" s="717"/>
      <c r="H176" s="717"/>
      <c r="I176" s="715"/>
      <c r="J176" s="717"/>
      <c r="K176" s="715"/>
      <c r="L176" s="717"/>
      <c r="M176" s="735"/>
      <c r="N176" s="761"/>
      <c r="O176" s="765"/>
      <c r="P176" s="720">
        <f>IF(OR(A178="",D176="",I176=""),0,FLOOR(IF(I176&lt;D176,TIME(I176,K176,1)+1,TIME(I176,K176,1))-TIME(D176,F176,0)-TIME(0,O176,0),"0:15"))</f>
        <v>0</v>
      </c>
      <c r="Q176" s="712"/>
      <c r="R176" s="740"/>
      <c r="S176" s="737"/>
      <c r="T176" s="758"/>
      <c r="U176" s="712"/>
      <c r="V176" s="740"/>
      <c r="W176" s="740"/>
      <c r="X176" s="756"/>
      <c r="Y176" s="215"/>
    </row>
    <row r="177" spans="1:25" ht="9" customHeight="1">
      <c r="A177" s="356"/>
      <c r="B177" s="216"/>
      <c r="C177" s="713"/>
      <c r="D177" s="733"/>
      <c r="E177" s="718"/>
      <c r="F177" s="733"/>
      <c r="G177" s="718"/>
      <c r="H177" s="718"/>
      <c r="I177" s="733"/>
      <c r="J177" s="718"/>
      <c r="K177" s="733"/>
      <c r="L177" s="718"/>
      <c r="M177" s="736"/>
      <c r="N177" s="762"/>
      <c r="O177" s="766"/>
      <c r="P177" s="744"/>
      <c r="Q177" s="713"/>
      <c r="R177" s="741"/>
      <c r="S177" s="738"/>
      <c r="T177" s="759"/>
      <c r="U177" s="713"/>
      <c r="V177" s="741"/>
      <c r="W177" s="741"/>
      <c r="X177" s="217"/>
      <c r="Y177" s="218"/>
    </row>
    <row r="178" spans="1:25" ht="18" customHeight="1">
      <c r="A178" s="745" t="str">
        <f>IF(ISERROR(AG150),"",AG150)</f>
        <v/>
      </c>
      <c r="B178" s="746"/>
      <c r="C178" s="747" t="s">
        <v>247</v>
      </c>
      <c r="D178" s="748"/>
      <c r="E178" s="748"/>
      <c r="F178" s="748"/>
      <c r="G178" s="748"/>
      <c r="H178" s="748"/>
      <c r="I178" s="748"/>
      <c r="J178" s="748"/>
      <c r="K178" s="748"/>
      <c r="L178" s="749" t="str">
        <f>IF(A178="","",IF(OR(AND(P174&gt;0,S174=""),AND(P176&gt;0,S176="")),"研修人数を入力してください",""))</f>
        <v/>
      </c>
      <c r="M178" s="749"/>
      <c r="N178" s="749"/>
      <c r="O178" s="749"/>
      <c r="P178" s="749"/>
      <c r="Q178" s="749"/>
      <c r="R178" s="749"/>
      <c r="S178" s="749"/>
      <c r="T178" s="749"/>
      <c r="U178" s="749"/>
      <c r="V178" s="749"/>
      <c r="W178" s="749"/>
      <c r="X178" s="749"/>
      <c r="Y178" s="750"/>
    </row>
    <row r="179" spans="1:25" ht="18" customHeight="1">
      <c r="A179" s="751" t="str">
        <f>IF(A178="","","日")</f>
        <v/>
      </c>
      <c r="B179" s="752"/>
      <c r="C179" s="724"/>
      <c r="D179" s="725"/>
      <c r="E179" s="725"/>
      <c r="F179" s="725"/>
      <c r="G179" s="725"/>
      <c r="H179" s="725"/>
      <c r="I179" s="725"/>
      <c r="J179" s="725"/>
      <c r="K179" s="725"/>
      <c r="L179" s="725"/>
      <c r="M179" s="725"/>
      <c r="N179" s="725"/>
      <c r="O179" s="725"/>
      <c r="P179" s="725"/>
      <c r="Q179" s="725"/>
      <c r="R179" s="725"/>
      <c r="S179" s="725"/>
      <c r="T179" s="725"/>
      <c r="U179" s="725"/>
      <c r="V179" s="725"/>
      <c r="W179" s="725"/>
      <c r="X179" s="725"/>
      <c r="Y179" s="726"/>
    </row>
    <row r="180" spans="1:25" ht="18" customHeight="1">
      <c r="A180" s="753" t="s">
        <v>239</v>
      </c>
      <c r="B180" s="754"/>
      <c r="C180" s="724"/>
      <c r="D180" s="725"/>
      <c r="E180" s="725"/>
      <c r="F180" s="725"/>
      <c r="G180" s="725"/>
      <c r="H180" s="725"/>
      <c r="I180" s="725"/>
      <c r="J180" s="725"/>
      <c r="K180" s="725"/>
      <c r="L180" s="725"/>
      <c r="M180" s="725"/>
      <c r="N180" s="725"/>
      <c r="O180" s="725"/>
      <c r="P180" s="725"/>
      <c r="Q180" s="725"/>
      <c r="R180" s="725"/>
      <c r="S180" s="725"/>
      <c r="T180" s="725"/>
      <c r="U180" s="725"/>
      <c r="V180" s="725"/>
      <c r="W180" s="725"/>
      <c r="X180" s="725"/>
      <c r="Y180" s="726"/>
    </row>
    <row r="181" spans="1:25" ht="9.9499999999999993" customHeight="1">
      <c r="A181" s="219"/>
      <c r="B181" s="220"/>
      <c r="C181" s="727"/>
      <c r="D181" s="728"/>
      <c r="E181" s="728"/>
      <c r="F181" s="728"/>
      <c r="G181" s="728"/>
      <c r="H181" s="728"/>
      <c r="I181" s="728"/>
      <c r="J181" s="728"/>
      <c r="K181" s="728"/>
      <c r="L181" s="728"/>
      <c r="M181" s="728"/>
      <c r="N181" s="728"/>
      <c r="O181" s="728"/>
      <c r="P181" s="728"/>
      <c r="Q181" s="728"/>
      <c r="R181" s="728"/>
      <c r="S181" s="728"/>
      <c r="T181" s="728"/>
      <c r="U181" s="728"/>
      <c r="V181" s="728"/>
      <c r="W181" s="728"/>
      <c r="X181" s="728"/>
      <c r="Y181" s="729"/>
    </row>
    <row r="182" spans="1:25" ht="9" customHeight="1">
      <c r="A182" s="211"/>
      <c r="B182" s="212"/>
      <c r="C182" s="711" t="s">
        <v>221</v>
      </c>
      <c r="D182" s="714"/>
      <c r="E182" s="716" t="s">
        <v>222</v>
      </c>
      <c r="F182" s="714"/>
      <c r="G182" s="716" t="s">
        <v>223</v>
      </c>
      <c r="H182" s="716"/>
      <c r="I182" s="714"/>
      <c r="J182" s="716" t="s">
        <v>222</v>
      </c>
      <c r="K182" s="714"/>
      <c r="L182" s="716" t="s">
        <v>224</v>
      </c>
      <c r="M182" s="734"/>
      <c r="N182" s="760" t="s">
        <v>225</v>
      </c>
      <c r="O182" s="763"/>
      <c r="P182" s="719">
        <f>IF(OR(A186="",D182="",I182=""),0,FLOOR(IF(I182&lt;D182,TIME(I182,K182,1)+1,TIME(I182,K182,1))-TIME(D182,F182,0)-TIME(0,O182,0),"0:15"))</f>
        <v>0</v>
      </c>
      <c r="Q182" s="711" t="s">
        <v>226</v>
      </c>
      <c r="R182" s="739"/>
      <c r="S182" s="742"/>
      <c r="T182" s="757" t="s">
        <v>142</v>
      </c>
      <c r="U182" s="711" t="s">
        <v>228</v>
      </c>
      <c r="V182" s="739"/>
      <c r="W182" s="739"/>
      <c r="X182" s="213"/>
      <c r="Y182" s="214"/>
    </row>
    <row r="183" spans="1:25" ht="6" customHeight="1">
      <c r="A183" s="356"/>
      <c r="B183" s="357"/>
      <c r="C183" s="712"/>
      <c r="D183" s="715"/>
      <c r="E183" s="717"/>
      <c r="F183" s="715"/>
      <c r="G183" s="717"/>
      <c r="H183" s="717"/>
      <c r="I183" s="715"/>
      <c r="J183" s="717"/>
      <c r="K183" s="715"/>
      <c r="L183" s="717"/>
      <c r="M183" s="735"/>
      <c r="N183" s="761"/>
      <c r="O183" s="764"/>
      <c r="P183" s="720"/>
      <c r="Q183" s="712"/>
      <c r="R183" s="740"/>
      <c r="S183" s="743"/>
      <c r="T183" s="758"/>
      <c r="U183" s="712"/>
      <c r="V183" s="740"/>
      <c r="W183" s="740"/>
      <c r="X183" s="755" t="str">
        <f>IF(A186="","",IF(OR(S182&gt;1,S184&gt;1),"ü",""))</f>
        <v/>
      </c>
      <c r="Y183" s="215"/>
    </row>
    <row r="184" spans="1:25" ht="6" customHeight="1">
      <c r="A184" s="356"/>
      <c r="B184" s="216"/>
      <c r="C184" s="712"/>
      <c r="D184" s="715"/>
      <c r="E184" s="717"/>
      <c r="F184" s="715"/>
      <c r="G184" s="717"/>
      <c r="H184" s="717"/>
      <c r="I184" s="715"/>
      <c r="J184" s="717"/>
      <c r="K184" s="715"/>
      <c r="L184" s="717"/>
      <c r="M184" s="735"/>
      <c r="N184" s="761"/>
      <c r="O184" s="765"/>
      <c r="P184" s="720">
        <f>IF(OR(A186="",D184="",I184=""),0,FLOOR(IF(I184&lt;D184,TIME(I184,K184,1)+1,TIME(I184,K184,1))-TIME(D184,F184,0)-TIME(0,O184,0),"0:15"))</f>
        <v>0</v>
      </c>
      <c r="Q184" s="712"/>
      <c r="R184" s="740"/>
      <c r="S184" s="737"/>
      <c r="T184" s="758"/>
      <c r="U184" s="712"/>
      <c r="V184" s="740"/>
      <c r="W184" s="740"/>
      <c r="X184" s="756"/>
      <c r="Y184" s="215"/>
    </row>
    <row r="185" spans="1:25" ht="9" customHeight="1">
      <c r="A185" s="356"/>
      <c r="B185" s="216"/>
      <c r="C185" s="713"/>
      <c r="D185" s="733"/>
      <c r="E185" s="718"/>
      <c r="F185" s="733"/>
      <c r="G185" s="718"/>
      <c r="H185" s="718"/>
      <c r="I185" s="733"/>
      <c r="J185" s="718"/>
      <c r="K185" s="733"/>
      <c r="L185" s="718"/>
      <c r="M185" s="736"/>
      <c r="N185" s="762"/>
      <c r="O185" s="766"/>
      <c r="P185" s="744"/>
      <c r="Q185" s="713"/>
      <c r="R185" s="741"/>
      <c r="S185" s="738"/>
      <c r="T185" s="759"/>
      <c r="U185" s="713"/>
      <c r="V185" s="741"/>
      <c r="W185" s="741"/>
      <c r="X185" s="217"/>
      <c r="Y185" s="218"/>
    </row>
    <row r="186" spans="1:25" ht="18" customHeight="1">
      <c r="A186" s="745" t="str">
        <f>IF(ISERROR(AG151),"",AG151)</f>
        <v/>
      </c>
      <c r="B186" s="746"/>
      <c r="C186" s="747" t="s">
        <v>247</v>
      </c>
      <c r="D186" s="748"/>
      <c r="E186" s="748"/>
      <c r="F186" s="748"/>
      <c r="G186" s="748"/>
      <c r="H186" s="748"/>
      <c r="I186" s="748"/>
      <c r="J186" s="748"/>
      <c r="K186" s="748"/>
      <c r="L186" s="749" t="str">
        <f>IF(A186="","",IF(OR(AND(P182&gt;0,S182=""),AND(P184&gt;0,S184="")),"研修人数を入力してください",""))</f>
        <v/>
      </c>
      <c r="M186" s="749"/>
      <c r="N186" s="749"/>
      <c r="O186" s="749"/>
      <c r="P186" s="749"/>
      <c r="Q186" s="749"/>
      <c r="R186" s="749"/>
      <c r="S186" s="749"/>
      <c r="T186" s="749"/>
      <c r="U186" s="749"/>
      <c r="V186" s="749"/>
      <c r="W186" s="749"/>
      <c r="X186" s="749"/>
      <c r="Y186" s="750"/>
    </row>
    <row r="187" spans="1:25" ht="18" customHeight="1">
      <c r="A187" s="751" t="str">
        <f>IF(A186="","","日")</f>
        <v/>
      </c>
      <c r="B187" s="752"/>
      <c r="C187" s="724"/>
      <c r="D187" s="725"/>
      <c r="E187" s="725"/>
      <c r="F187" s="725"/>
      <c r="G187" s="725"/>
      <c r="H187" s="725"/>
      <c r="I187" s="725"/>
      <c r="J187" s="725"/>
      <c r="K187" s="725"/>
      <c r="L187" s="725"/>
      <c r="M187" s="725"/>
      <c r="N187" s="725"/>
      <c r="O187" s="725"/>
      <c r="P187" s="725"/>
      <c r="Q187" s="725"/>
      <c r="R187" s="725"/>
      <c r="S187" s="725"/>
      <c r="T187" s="725"/>
      <c r="U187" s="725"/>
      <c r="V187" s="725"/>
      <c r="W187" s="725"/>
      <c r="X187" s="725"/>
      <c r="Y187" s="726"/>
    </row>
    <row r="188" spans="1:25" ht="18" customHeight="1">
      <c r="A188" s="753" t="s">
        <v>240</v>
      </c>
      <c r="B188" s="754"/>
      <c r="C188" s="724"/>
      <c r="D188" s="725"/>
      <c r="E188" s="725"/>
      <c r="F188" s="725"/>
      <c r="G188" s="725"/>
      <c r="H188" s="725"/>
      <c r="I188" s="725"/>
      <c r="J188" s="725"/>
      <c r="K188" s="725"/>
      <c r="L188" s="725"/>
      <c r="M188" s="725"/>
      <c r="N188" s="725"/>
      <c r="O188" s="725"/>
      <c r="P188" s="725"/>
      <c r="Q188" s="725"/>
      <c r="R188" s="725"/>
      <c r="S188" s="725"/>
      <c r="T188" s="725"/>
      <c r="U188" s="725"/>
      <c r="V188" s="725"/>
      <c r="W188" s="725"/>
      <c r="X188" s="725"/>
      <c r="Y188" s="726"/>
    </row>
    <row r="189" spans="1:25" ht="9.9499999999999993" customHeight="1">
      <c r="A189" s="219"/>
      <c r="B189" s="220"/>
      <c r="C189" s="727"/>
      <c r="D189" s="728"/>
      <c r="E189" s="728"/>
      <c r="F189" s="728"/>
      <c r="G189" s="728"/>
      <c r="H189" s="728"/>
      <c r="I189" s="728"/>
      <c r="J189" s="728"/>
      <c r="K189" s="728"/>
      <c r="L189" s="728"/>
      <c r="M189" s="728"/>
      <c r="N189" s="728"/>
      <c r="O189" s="728"/>
      <c r="P189" s="728"/>
      <c r="Q189" s="728"/>
      <c r="R189" s="728"/>
      <c r="S189" s="728"/>
      <c r="T189" s="728"/>
      <c r="U189" s="728"/>
      <c r="V189" s="728"/>
      <c r="W189" s="728"/>
      <c r="X189" s="728"/>
      <c r="Y189" s="729"/>
    </row>
    <row r="190" spans="1:25" ht="9" customHeight="1">
      <c r="A190" s="211"/>
      <c r="B190" s="212"/>
      <c r="C190" s="711" t="s">
        <v>221</v>
      </c>
      <c r="D190" s="714"/>
      <c r="E190" s="716" t="s">
        <v>222</v>
      </c>
      <c r="F190" s="714"/>
      <c r="G190" s="716" t="s">
        <v>223</v>
      </c>
      <c r="H190" s="716"/>
      <c r="I190" s="714"/>
      <c r="J190" s="716" t="s">
        <v>222</v>
      </c>
      <c r="K190" s="714"/>
      <c r="L190" s="716" t="s">
        <v>224</v>
      </c>
      <c r="M190" s="734"/>
      <c r="N190" s="760" t="s">
        <v>225</v>
      </c>
      <c r="O190" s="763"/>
      <c r="P190" s="719">
        <f>IF(OR(A194="",D190="",I190=""),0,FLOOR(IF(I190&lt;D190,TIME(I190,K190,1)+1,TIME(I190,K190,1))-TIME(D190,F190,0)-TIME(0,O190,0),"0:15"))</f>
        <v>0</v>
      </c>
      <c r="Q190" s="711" t="s">
        <v>226</v>
      </c>
      <c r="R190" s="739"/>
      <c r="S190" s="742"/>
      <c r="T190" s="757" t="s">
        <v>142</v>
      </c>
      <c r="U190" s="711" t="s">
        <v>228</v>
      </c>
      <c r="V190" s="739"/>
      <c r="W190" s="739"/>
      <c r="X190" s="213"/>
      <c r="Y190" s="214"/>
    </row>
    <row r="191" spans="1:25" ht="6" customHeight="1">
      <c r="A191" s="356"/>
      <c r="B191" s="357"/>
      <c r="C191" s="712"/>
      <c r="D191" s="715"/>
      <c r="E191" s="717"/>
      <c r="F191" s="715"/>
      <c r="G191" s="717"/>
      <c r="H191" s="717"/>
      <c r="I191" s="715"/>
      <c r="J191" s="717"/>
      <c r="K191" s="715"/>
      <c r="L191" s="717"/>
      <c r="M191" s="735"/>
      <c r="N191" s="761"/>
      <c r="O191" s="764"/>
      <c r="P191" s="720"/>
      <c r="Q191" s="712"/>
      <c r="R191" s="740"/>
      <c r="S191" s="743"/>
      <c r="T191" s="758"/>
      <c r="U191" s="712"/>
      <c r="V191" s="740"/>
      <c r="W191" s="740"/>
      <c r="X191" s="755" t="str">
        <f>IF(A194="","",IF(OR(S190&gt;1,S192&gt;1),"ü",""))</f>
        <v/>
      </c>
      <c r="Y191" s="215"/>
    </row>
    <row r="192" spans="1:25" ht="6" customHeight="1">
      <c r="A192" s="356"/>
      <c r="B192" s="216"/>
      <c r="C192" s="712"/>
      <c r="D192" s="715"/>
      <c r="E192" s="717"/>
      <c r="F192" s="715"/>
      <c r="G192" s="717"/>
      <c r="H192" s="717"/>
      <c r="I192" s="715"/>
      <c r="J192" s="717"/>
      <c r="K192" s="715"/>
      <c r="L192" s="717"/>
      <c r="M192" s="735"/>
      <c r="N192" s="761"/>
      <c r="O192" s="765"/>
      <c r="P192" s="720">
        <f>IF(OR(A194="",D192="",I192=""),0,FLOOR(IF(I192&lt;D192,TIME(I192,K192,1)+1,TIME(I192,K192,1))-TIME(D192,F192,0)-TIME(0,O192,0),"0:15"))</f>
        <v>0</v>
      </c>
      <c r="Q192" s="712"/>
      <c r="R192" s="740"/>
      <c r="S192" s="737"/>
      <c r="T192" s="758"/>
      <c r="U192" s="712"/>
      <c r="V192" s="740"/>
      <c r="W192" s="740"/>
      <c r="X192" s="756"/>
      <c r="Y192" s="215"/>
    </row>
    <row r="193" spans="1:33" ht="9" customHeight="1">
      <c r="A193" s="356"/>
      <c r="B193" s="216"/>
      <c r="C193" s="713"/>
      <c r="D193" s="733"/>
      <c r="E193" s="718"/>
      <c r="F193" s="733"/>
      <c r="G193" s="718"/>
      <c r="H193" s="718"/>
      <c r="I193" s="733"/>
      <c r="J193" s="718"/>
      <c r="K193" s="733"/>
      <c r="L193" s="718"/>
      <c r="M193" s="736"/>
      <c r="N193" s="762"/>
      <c r="O193" s="766"/>
      <c r="P193" s="744"/>
      <c r="Q193" s="713"/>
      <c r="R193" s="741"/>
      <c r="S193" s="738"/>
      <c r="T193" s="759"/>
      <c r="U193" s="713"/>
      <c r="V193" s="741"/>
      <c r="W193" s="741"/>
      <c r="X193" s="217"/>
      <c r="Y193" s="218"/>
    </row>
    <row r="194" spans="1:33" ht="18" customHeight="1">
      <c r="A194" s="745" t="str">
        <f>IF(ISERROR(AG152),"",AG152)</f>
        <v/>
      </c>
      <c r="B194" s="746"/>
      <c r="C194" s="747" t="s">
        <v>247</v>
      </c>
      <c r="D194" s="748"/>
      <c r="E194" s="748"/>
      <c r="F194" s="748"/>
      <c r="G194" s="748"/>
      <c r="H194" s="748"/>
      <c r="I194" s="748"/>
      <c r="J194" s="748"/>
      <c r="K194" s="748"/>
      <c r="L194" s="749" t="str">
        <f>IF(A194="","",IF(OR(AND(P190&gt;0,S190=""),AND(P192&gt;0,S192="")),"研修人数を入力してください",""))</f>
        <v/>
      </c>
      <c r="M194" s="749"/>
      <c r="N194" s="749"/>
      <c r="O194" s="749"/>
      <c r="P194" s="749"/>
      <c r="Q194" s="749"/>
      <c r="R194" s="749"/>
      <c r="S194" s="749"/>
      <c r="T194" s="749"/>
      <c r="U194" s="749"/>
      <c r="V194" s="749"/>
      <c r="W194" s="749"/>
      <c r="X194" s="749"/>
      <c r="Y194" s="750"/>
    </row>
    <row r="195" spans="1:33" ht="18" customHeight="1">
      <c r="A195" s="751" t="str">
        <f>IF(A194="","","日")</f>
        <v/>
      </c>
      <c r="B195" s="752"/>
      <c r="C195" s="724"/>
      <c r="D195" s="725"/>
      <c r="E195" s="725"/>
      <c r="F195" s="725"/>
      <c r="G195" s="725"/>
      <c r="H195" s="725"/>
      <c r="I195" s="725"/>
      <c r="J195" s="725"/>
      <c r="K195" s="725"/>
      <c r="L195" s="725"/>
      <c r="M195" s="725"/>
      <c r="N195" s="725"/>
      <c r="O195" s="725"/>
      <c r="P195" s="725"/>
      <c r="Q195" s="725"/>
      <c r="R195" s="725"/>
      <c r="S195" s="725"/>
      <c r="T195" s="725"/>
      <c r="U195" s="725"/>
      <c r="V195" s="725"/>
      <c r="W195" s="725"/>
      <c r="X195" s="725"/>
      <c r="Y195" s="726"/>
    </row>
    <row r="196" spans="1:33" ht="18" customHeight="1">
      <c r="A196" s="753" t="s">
        <v>248</v>
      </c>
      <c r="B196" s="754"/>
      <c r="C196" s="724"/>
      <c r="D196" s="725"/>
      <c r="E196" s="725"/>
      <c r="F196" s="725"/>
      <c r="G196" s="725"/>
      <c r="H196" s="725"/>
      <c r="I196" s="725"/>
      <c r="J196" s="725"/>
      <c r="K196" s="725"/>
      <c r="L196" s="725"/>
      <c r="M196" s="725"/>
      <c r="N196" s="725"/>
      <c r="O196" s="725"/>
      <c r="P196" s="725"/>
      <c r="Q196" s="725"/>
      <c r="R196" s="725"/>
      <c r="S196" s="725"/>
      <c r="T196" s="725"/>
      <c r="U196" s="725"/>
      <c r="V196" s="725"/>
      <c r="W196" s="725"/>
      <c r="X196" s="725"/>
      <c r="Y196" s="726"/>
    </row>
    <row r="197" spans="1:33" ht="9.9499999999999993" customHeight="1">
      <c r="A197" s="219"/>
      <c r="B197" s="220"/>
      <c r="C197" s="727"/>
      <c r="D197" s="728"/>
      <c r="E197" s="728"/>
      <c r="F197" s="728"/>
      <c r="G197" s="728"/>
      <c r="H197" s="728"/>
      <c r="I197" s="728"/>
      <c r="J197" s="728"/>
      <c r="K197" s="728"/>
      <c r="L197" s="728"/>
      <c r="M197" s="728"/>
      <c r="N197" s="728"/>
      <c r="O197" s="728"/>
      <c r="P197" s="728"/>
      <c r="Q197" s="728"/>
      <c r="R197" s="728"/>
      <c r="S197" s="728"/>
      <c r="T197" s="728"/>
      <c r="U197" s="728"/>
      <c r="V197" s="728"/>
      <c r="W197" s="728"/>
      <c r="X197" s="728"/>
      <c r="Y197" s="729"/>
    </row>
    <row r="198" spans="1:33" ht="18" customHeight="1">
      <c r="A198" s="169"/>
      <c r="B198" s="169"/>
      <c r="C198" s="169"/>
      <c r="D198" s="169"/>
      <c r="E198" s="169"/>
      <c r="F198" s="169"/>
      <c r="G198" s="169"/>
      <c r="H198" s="169"/>
      <c r="I198" s="169"/>
      <c r="J198" s="169"/>
      <c r="K198" s="169"/>
      <c r="L198" s="169"/>
      <c r="M198" s="169"/>
      <c r="N198" s="169"/>
      <c r="O198" s="169"/>
      <c r="P198" s="169"/>
      <c r="Q198" s="169"/>
      <c r="R198" s="169"/>
      <c r="S198" s="169"/>
      <c r="T198" s="169"/>
      <c r="U198" s="169"/>
      <c r="V198" s="169"/>
      <c r="W198" s="169"/>
      <c r="X198" s="169"/>
      <c r="Y198" s="169"/>
    </row>
    <row r="199" spans="1:33" ht="18" customHeight="1">
      <c r="A199" s="169" t="s">
        <v>242</v>
      </c>
      <c r="B199" s="169"/>
      <c r="C199" s="169"/>
      <c r="D199" s="169"/>
      <c r="E199" s="169"/>
      <c r="F199" s="169"/>
      <c r="G199" s="169"/>
      <c r="H199" s="169"/>
      <c r="I199" s="169"/>
      <c r="J199" s="169"/>
      <c r="K199" s="169"/>
      <c r="L199" s="169"/>
      <c r="M199" s="169"/>
      <c r="N199" s="169"/>
      <c r="O199" s="169"/>
      <c r="P199" s="169"/>
      <c r="Q199" s="169"/>
      <c r="R199" s="169"/>
      <c r="S199" s="169"/>
      <c r="T199" s="169"/>
      <c r="U199" s="169"/>
      <c r="V199" s="169"/>
      <c r="W199" s="169"/>
      <c r="X199" s="169"/>
      <c r="Y199" s="169"/>
    </row>
    <row r="200" spans="1:33" ht="87.75" customHeight="1">
      <c r="A200" s="721"/>
      <c r="B200" s="722"/>
      <c r="C200" s="722"/>
      <c r="D200" s="722"/>
      <c r="E200" s="722"/>
      <c r="F200" s="722"/>
      <c r="G200" s="722"/>
      <c r="H200" s="722"/>
      <c r="I200" s="722"/>
      <c r="J200" s="722"/>
      <c r="K200" s="722"/>
      <c r="L200" s="722"/>
      <c r="M200" s="722"/>
      <c r="N200" s="722"/>
      <c r="O200" s="722"/>
      <c r="P200" s="722"/>
      <c r="Q200" s="722"/>
      <c r="R200" s="722"/>
      <c r="S200" s="722"/>
      <c r="T200" s="722"/>
      <c r="U200" s="722"/>
      <c r="V200" s="722"/>
      <c r="W200" s="722"/>
      <c r="X200" s="722"/>
      <c r="Y200" s="723"/>
    </row>
    <row r="201" spans="1:33" ht="18" customHeight="1">
      <c r="A201" s="169" t="s">
        <v>243</v>
      </c>
      <c r="B201" s="169"/>
      <c r="C201" s="169"/>
      <c r="D201" s="169"/>
      <c r="E201" s="169"/>
      <c r="F201" s="169"/>
      <c r="G201" s="169"/>
      <c r="H201" s="169"/>
      <c r="I201" s="169"/>
      <c r="J201" s="169"/>
      <c r="K201" s="169"/>
      <c r="L201" s="169"/>
      <c r="M201" s="169"/>
      <c r="N201" s="169"/>
      <c r="O201" s="169"/>
      <c r="P201" s="169"/>
      <c r="Q201" s="169"/>
      <c r="R201" s="169"/>
      <c r="S201" s="169"/>
      <c r="T201" s="169"/>
      <c r="U201" s="169"/>
      <c r="V201" s="169"/>
      <c r="W201" s="169"/>
      <c r="X201" s="169"/>
      <c r="Y201" s="169"/>
    </row>
    <row r="202" spans="1:33" ht="90" customHeight="1">
      <c r="A202" s="721"/>
      <c r="B202" s="722"/>
      <c r="C202" s="722"/>
      <c r="D202" s="722"/>
      <c r="E202" s="722"/>
      <c r="F202" s="722"/>
      <c r="G202" s="722"/>
      <c r="H202" s="722"/>
      <c r="I202" s="722"/>
      <c r="J202" s="722"/>
      <c r="K202" s="722"/>
      <c r="L202" s="722"/>
      <c r="M202" s="722"/>
      <c r="N202" s="722"/>
      <c r="O202" s="722"/>
      <c r="P202" s="722"/>
      <c r="Q202" s="722"/>
      <c r="R202" s="722"/>
      <c r="S202" s="722"/>
      <c r="T202" s="722"/>
      <c r="U202" s="722"/>
      <c r="V202" s="722"/>
      <c r="W202" s="722"/>
      <c r="X202" s="722"/>
      <c r="Y202" s="723"/>
    </row>
    <row r="203" spans="1:33" ht="18" customHeight="1">
      <c r="A203" s="169"/>
      <c r="B203" s="354" t="s">
        <v>156</v>
      </c>
      <c r="C203" s="155">
        <f>IF(SUMIF($S142:$S193,1,$P142:$P193)=0,0,SUMIF($S142:$S193,1,$P142:$P193))</f>
        <v>0</v>
      </c>
      <c r="D203" s="767">
        <f>IF(C203=0,0,C203*2400*24)</f>
        <v>0</v>
      </c>
      <c r="E203" s="767"/>
      <c r="F203" s="364" t="str">
        <f>IF(OR(L194&lt;&gt;"",L186&lt;&gt;"",L178&lt;&gt;"",L170&lt;&gt;"",L162&lt;&gt;"",L154&lt;&gt;"",L146&lt;&gt;""),"研修人数が未入力のセルがあります","")</f>
        <v/>
      </c>
      <c r="G203" s="169"/>
      <c r="H203" s="169"/>
      <c r="I203" s="169"/>
      <c r="J203" s="169"/>
      <c r="K203" s="169"/>
      <c r="L203" s="169"/>
      <c r="M203" s="169"/>
      <c r="N203" s="169"/>
      <c r="O203" s="169"/>
      <c r="P203" s="169"/>
      <c r="Q203" s="169"/>
      <c r="R203" s="169"/>
      <c r="S203" s="169"/>
      <c r="T203" s="169"/>
      <c r="U203" s="169"/>
      <c r="V203" s="169"/>
      <c r="W203" s="169"/>
      <c r="X203" s="169"/>
      <c r="Y203" s="169"/>
    </row>
    <row r="204" spans="1:33" ht="18" customHeight="1">
      <c r="A204" s="169"/>
      <c r="B204" s="354" t="s">
        <v>157</v>
      </c>
      <c r="C204" s="155">
        <f>IF(SUMIF($S142:$S193,2,$P142:$P193)=0,0,SUMIF($S142:$S193,2,$P142:$P193))</f>
        <v>0</v>
      </c>
      <c r="D204" s="730">
        <f>IF(C204=0,0,C204*1200*24)</f>
        <v>0</v>
      </c>
      <c r="E204" s="730"/>
      <c r="F204" s="169"/>
      <c r="G204" s="169"/>
      <c r="H204" s="169"/>
      <c r="I204" s="732" t="s">
        <v>244</v>
      </c>
      <c r="J204" s="732"/>
      <c r="K204" s="732"/>
      <c r="L204" s="732"/>
      <c r="M204" s="732"/>
      <c r="N204" s="355"/>
      <c r="O204" s="355"/>
      <c r="P204" s="221"/>
      <c r="Q204" s="221"/>
      <c r="R204" s="217"/>
      <c r="S204" s="217"/>
      <c r="T204" s="217"/>
      <c r="U204" s="217"/>
      <c r="V204" s="217"/>
      <c r="W204" s="217"/>
      <c r="X204" s="217"/>
      <c r="Y204" s="217"/>
    </row>
    <row r="205" spans="1:33" ht="18" customHeight="1">
      <c r="A205" s="169"/>
      <c r="B205" s="354" t="s">
        <v>158</v>
      </c>
      <c r="C205" s="155">
        <f>IF(SUMIF($S142:$S193,3,$P142:$P193)=0,0,SUMIF($S142:$S193,3,$P142:$P193))</f>
        <v>0</v>
      </c>
      <c r="D205" s="730">
        <f>IF(C205=0,0,C205*800*24)</f>
        <v>0</v>
      </c>
      <c r="E205" s="730"/>
      <c r="F205" s="169"/>
      <c r="G205" s="169"/>
      <c r="H205" s="169"/>
      <c r="I205" s="355"/>
      <c r="J205" s="355"/>
      <c r="K205" s="355"/>
      <c r="L205" s="355"/>
      <c r="M205" s="355"/>
      <c r="N205" s="355"/>
      <c r="O205" s="355"/>
      <c r="P205" s="169"/>
      <c r="Q205" s="169"/>
      <c r="R205" s="169"/>
      <c r="S205" s="169"/>
      <c r="T205" s="169"/>
      <c r="U205" s="169"/>
      <c r="V205" s="169"/>
      <c r="W205" s="169"/>
      <c r="X205" s="169"/>
      <c r="Y205" s="169"/>
    </row>
    <row r="206" spans="1:33" ht="18" customHeight="1">
      <c r="A206" s="169"/>
      <c r="B206" s="222"/>
      <c r="C206" s="155">
        <f>SUM(C203:C205)</f>
        <v>0</v>
      </c>
      <c r="D206" s="730">
        <f>SUM(D203:D205)</f>
        <v>0</v>
      </c>
      <c r="E206" s="731"/>
      <c r="F206" s="169"/>
      <c r="G206" s="169"/>
      <c r="H206" s="169"/>
      <c r="I206" s="732" t="s">
        <v>245</v>
      </c>
      <c r="J206" s="732"/>
      <c r="K206" s="732"/>
      <c r="L206" s="732"/>
      <c r="M206" s="732"/>
      <c r="N206" s="355"/>
      <c r="O206" s="355"/>
      <c r="P206" s="221"/>
      <c r="Q206" s="221"/>
      <c r="R206" s="217"/>
      <c r="S206" s="217"/>
      <c r="T206" s="217"/>
      <c r="U206" s="217"/>
      <c r="V206" s="217"/>
      <c r="W206" s="217"/>
      <c r="X206" s="217"/>
      <c r="Y206" s="217"/>
    </row>
    <row r="207" spans="1:33" s="235" customFormat="1" ht="6" customHeight="1">
      <c r="A207" s="223"/>
      <c r="B207" s="223"/>
      <c r="C207" s="223"/>
      <c r="D207" s="223"/>
      <c r="E207" s="223"/>
      <c r="F207" s="223"/>
      <c r="G207" s="224"/>
      <c r="H207" s="224"/>
      <c r="I207" s="224"/>
      <c r="J207" s="224"/>
      <c r="K207" s="224"/>
      <c r="L207" s="224"/>
      <c r="M207" s="224"/>
      <c r="N207" s="224"/>
      <c r="O207" s="224"/>
      <c r="P207" s="224"/>
      <c r="Q207" s="224"/>
      <c r="R207" s="223"/>
      <c r="S207" s="223"/>
      <c r="T207" s="223"/>
      <c r="U207" s="223"/>
      <c r="V207" s="223"/>
      <c r="W207" s="223"/>
      <c r="X207" s="223"/>
      <c r="Y207" s="223"/>
      <c r="AA207" s="17"/>
      <c r="AF207" s="258"/>
      <c r="AG207" s="254"/>
    </row>
    <row r="208" spans="1:33" ht="42" customHeight="1">
      <c r="A208" s="169"/>
      <c r="B208" s="169"/>
      <c r="C208" s="382" t="str">
        <f>IF('10号'!$E$18="","",'10号'!$E$18)</f>
        <v/>
      </c>
      <c r="D208" s="169"/>
      <c r="E208" s="169"/>
      <c r="F208" s="169"/>
      <c r="G208" s="169"/>
      <c r="H208" s="169"/>
      <c r="I208" s="169"/>
      <c r="J208" s="169"/>
      <c r="K208" s="169"/>
      <c r="L208" s="169"/>
      <c r="M208" s="169"/>
      <c r="N208" s="169"/>
      <c r="O208" s="169"/>
      <c r="P208" s="169"/>
      <c r="Q208" s="169"/>
      <c r="R208" s="710" t="str">
        <f>IF(MIN(A213:B261)=0,"平成　　年　　月分",MIN(A213:B261))</f>
        <v>平成　　年　　月分</v>
      </c>
      <c r="S208" s="710"/>
      <c r="T208" s="710"/>
      <c r="U208" s="710"/>
      <c r="V208" s="710"/>
      <c r="W208" s="169"/>
      <c r="X208" s="169"/>
      <c r="Y208" s="225" t="s">
        <v>250</v>
      </c>
    </row>
    <row r="209" spans="1:43" ht="9" customHeight="1">
      <c r="A209" s="211"/>
      <c r="B209" s="212"/>
      <c r="C209" s="711" t="s">
        <v>221</v>
      </c>
      <c r="D209" s="714"/>
      <c r="E209" s="716" t="s">
        <v>222</v>
      </c>
      <c r="F209" s="714"/>
      <c r="G209" s="716" t="s">
        <v>223</v>
      </c>
      <c r="H209" s="716"/>
      <c r="I209" s="714"/>
      <c r="J209" s="716" t="s">
        <v>222</v>
      </c>
      <c r="K209" s="714"/>
      <c r="L209" s="716" t="s">
        <v>224</v>
      </c>
      <c r="M209" s="734"/>
      <c r="N209" s="760" t="s">
        <v>225</v>
      </c>
      <c r="O209" s="763"/>
      <c r="P209" s="719">
        <f>IF(OR(A213="",D209="",I209=""),0,FLOOR(IF(I209&lt;D209,TIME(I209,K209,1)+1,TIME(I209,K209,1))-TIME(D209,F209,0)-TIME(0,O209,0),"0:15"))</f>
        <v>0</v>
      </c>
      <c r="Q209" s="711" t="s">
        <v>226</v>
      </c>
      <c r="R209" s="739"/>
      <c r="S209" s="742"/>
      <c r="T209" s="757" t="s">
        <v>142</v>
      </c>
      <c r="U209" s="711" t="s">
        <v>228</v>
      </c>
      <c r="V209" s="739"/>
      <c r="W209" s="739"/>
      <c r="X209" s="213"/>
      <c r="Y209" s="214"/>
    </row>
    <row r="210" spans="1:43" ht="6" customHeight="1">
      <c r="A210" s="356"/>
      <c r="B210" s="357"/>
      <c r="C210" s="712"/>
      <c r="D210" s="715"/>
      <c r="E210" s="717"/>
      <c r="F210" s="715"/>
      <c r="G210" s="717"/>
      <c r="H210" s="717"/>
      <c r="I210" s="715"/>
      <c r="J210" s="717"/>
      <c r="K210" s="715"/>
      <c r="L210" s="717"/>
      <c r="M210" s="735"/>
      <c r="N210" s="761"/>
      <c r="O210" s="764"/>
      <c r="P210" s="720"/>
      <c r="Q210" s="712"/>
      <c r="R210" s="740"/>
      <c r="S210" s="743"/>
      <c r="T210" s="758"/>
      <c r="U210" s="712"/>
      <c r="V210" s="740"/>
      <c r="W210" s="740"/>
      <c r="X210" s="755" t="str">
        <f>IF(A213="","",IF(OR(S209&gt;1,S211&gt;1),"ü",""))</f>
        <v/>
      </c>
      <c r="Y210" s="215"/>
    </row>
    <row r="211" spans="1:43" ht="6" customHeight="1">
      <c r="A211" s="356"/>
      <c r="B211" s="216"/>
      <c r="C211" s="712"/>
      <c r="D211" s="715"/>
      <c r="E211" s="717"/>
      <c r="F211" s="715"/>
      <c r="G211" s="717"/>
      <c r="H211" s="717"/>
      <c r="I211" s="715"/>
      <c r="J211" s="717"/>
      <c r="K211" s="715"/>
      <c r="L211" s="717"/>
      <c r="M211" s="735"/>
      <c r="N211" s="761"/>
      <c r="O211" s="765"/>
      <c r="P211" s="720">
        <f>IF(OR(A213="",D211="",I211=""),0,FLOOR(IF(I211&lt;D211,TIME(I211,K211,1)+1,TIME(I211,K211,1))-TIME(D211,F211,0)-TIME(0,O211,0),"0:15"))</f>
        <v>0</v>
      </c>
      <c r="Q211" s="712"/>
      <c r="R211" s="740"/>
      <c r="S211" s="737"/>
      <c r="T211" s="758"/>
      <c r="U211" s="712"/>
      <c r="V211" s="740"/>
      <c r="W211" s="740"/>
      <c r="X211" s="756"/>
      <c r="Y211" s="215"/>
    </row>
    <row r="212" spans="1:43" ht="9" customHeight="1">
      <c r="A212" s="356"/>
      <c r="B212" s="216"/>
      <c r="C212" s="713"/>
      <c r="D212" s="733"/>
      <c r="E212" s="718"/>
      <c r="F212" s="733"/>
      <c r="G212" s="718"/>
      <c r="H212" s="718"/>
      <c r="I212" s="733"/>
      <c r="J212" s="718"/>
      <c r="K212" s="733"/>
      <c r="L212" s="718"/>
      <c r="M212" s="736"/>
      <c r="N212" s="762"/>
      <c r="O212" s="766"/>
      <c r="P212" s="744"/>
      <c r="Q212" s="713"/>
      <c r="R212" s="741"/>
      <c r="S212" s="738"/>
      <c r="T212" s="759"/>
      <c r="U212" s="713"/>
      <c r="V212" s="741"/>
      <c r="W212" s="741"/>
      <c r="X212" s="217"/>
      <c r="Y212" s="218"/>
    </row>
    <row r="213" spans="1:43" ht="18" customHeight="1">
      <c r="A213" s="745" t="str">
        <f>IF(ISERROR(AG213),"",AG213)</f>
        <v/>
      </c>
      <c r="B213" s="746"/>
      <c r="C213" s="747" t="s">
        <v>247</v>
      </c>
      <c r="D213" s="748"/>
      <c r="E213" s="748"/>
      <c r="F213" s="748"/>
      <c r="G213" s="748"/>
      <c r="H213" s="748"/>
      <c r="I213" s="748"/>
      <c r="J213" s="748"/>
      <c r="K213" s="748"/>
      <c r="L213" s="749" t="str">
        <f>IF(A213="","",IF(OR(AND(P209&gt;0,S209=""),AND(P211&gt;0,S211="")),"研修人数を入力してください",""))</f>
        <v/>
      </c>
      <c r="M213" s="749"/>
      <c r="N213" s="749"/>
      <c r="O213" s="749"/>
      <c r="P213" s="749"/>
      <c r="Q213" s="749"/>
      <c r="R213" s="749"/>
      <c r="S213" s="749"/>
      <c r="T213" s="749"/>
      <c r="U213" s="749"/>
      <c r="V213" s="749"/>
      <c r="W213" s="749"/>
      <c r="X213" s="749"/>
      <c r="Y213" s="750"/>
      <c r="AG213" s="264" t="e">
        <f>IF((AG152+1)&gt;EOMONTH($AF$2,0),"",AG152+1)</f>
        <v>#VALUE!</v>
      </c>
      <c r="AM213" s="250"/>
      <c r="AN213" s="262"/>
      <c r="AO213" s="252"/>
      <c r="AQ213" s="252"/>
    </row>
    <row r="214" spans="1:43" ht="18" customHeight="1">
      <c r="A214" s="751" t="str">
        <f>IF(A213="","","日")</f>
        <v/>
      </c>
      <c r="B214" s="752"/>
      <c r="C214" s="724"/>
      <c r="D214" s="725"/>
      <c r="E214" s="725"/>
      <c r="F214" s="725"/>
      <c r="G214" s="725"/>
      <c r="H214" s="725"/>
      <c r="I214" s="725"/>
      <c r="J214" s="725"/>
      <c r="K214" s="725"/>
      <c r="L214" s="725"/>
      <c r="M214" s="725"/>
      <c r="N214" s="725"/>
      <c r="O214" s="725"/>
      <c r="P214" s="725"/>
      <c r="Q214" s="725"/>
      <c r="R214" s="725"/>
      <c r="S214" s="725"/>
      <c r="T214" s="725"/>
      <c r="U214" s="725"/>
      <c r="V214" s="725"/>
      <c r="W214" s="725"/>
      <c r="X214" s="725"/>
      <c r="Y214" s="726"/>
      <c r="AG214" s="264" t="e">
        <f t="shared" ref="AG214:AG219" si="5">IF((AG213+1)&gt;EOMONTH($AF$2,0),"",AG213+1)</f>
        <v>#VALUE!</v>
      </c>
      <c r="AM214" s="250"/>
      <c r="AN214" s="262"/>
      <c r="AO214" s="252"/>
      <c r="AQ214" s="252"/>
    </row>
    <row r="215" spans="1:43" ht="18" customHeight="1">
      <c r="A215" s="753" t="s">
        <v>230</v>
      </c>
      <c r="B215" s="754"/>
      <c r="C215" s="724"/>
      <c r="D215" s="725"/>
      <c r="E215" s="725"/>
      <c r="F215" s="725"/>
      <c r="G215" s="725"/>
      <c r="H215" s="725"/>
      <c r="I215" s="725"/>
      <c r="J215" s="725"/>
      <c r="K215" s="725"/>
      <c r="L215" s="725"/>
      <c r="M215" s="725"/>
      <c r="N215" s="725"/>
      <c r="O215" s="725"/>
      <c r="P215" s="725"/>
      <c r="Q215" s="725"/>
      <c r="R215" s="725"/>
      <c r="S215" s="725"/>
      <c r="T215" s="725"/>
      <c r="U215" s="725"/>
      <c r="V215" s="725"/>
      <c r="W215" s="725"/>
      <c r="X215" s="725"/>
      <c r="Y215" s="726"/>
      <c r="AG215" s="264" t="e">
        <f t="shared" si="5"/>
        <v>#VALUE!</v>
      </c>
      <c r="AM215" s="250"/>
      <c r="AN215" s="262"/>
      <c r="AO215" s="252"/>
      <c r="AQ215" s="252"/>
    </row>
    <row r="216" spans="1:43" ht="9.9499999999999993" customHeight="1">
      <c r="A216" s="219"/>
      <c r="B216" s="220"/>
      <c r="C216" s="727"/>
      <c r="D216" s="728"/>
      <c r="E216" s="728"/>
      <c r="F216" s="728"/>
      <c r="G216" s="728"/>
      <c r="H216" s="728"/>
      <c r="I216" s="728"/>
      <c r="J216" s="728"/>
      <c r="K216" s="728"/>
      <c r="L216" s="728"/>
      <c r="M216" s="728"/>
      <c r="N216" s="728"/>
      <c r="O216" s="728"/>
      <c r="P216" s="728"/>
      <c r="Q216" s="728"/>
      <c r="R216" s="728"/>
      <c r="S216" s="728"/>
      <c r="T216" s="728"/>
      <c r="U216" s="728"/>
      <c r="V216" s="728"/>
      <c r="W216" s="728"/>
      <c r="X216" s="728"/>
      <c r="Y216" s="729"/>
      <c r="AG216" s="264" t="e">
        <f t="shared" si="5"/>
        <v>#VALUE!</v>
      </c>
      <c r="AM216" s="250"/>
      <c r="AN216" s="262"/>
      <c r="AO216" s="252"/>
      <c r="AQ216" s="252"/>
    </row>
    <row r="217" spans="1:43" ht="9" customHeight="1">
      <c r="A217" s="211"/>
      <c r="B217" s="212"/>
      <c r="C217" s="711" t="s">
        <v>221</v>
      </c>
      <c r="D217" s="714"/>
      <c r="E217" s="716" t="s">
        <v>222</v>
      </c>
      <c r="F217" s="714"/>
      <c r="G217" s="716" t="s">
        <v>223</v>
      </c>
      <c r="H217" s="716"/>
      <c r="I217" s="714"/>
      <c r="J217" s="716" t="s">
        <v>222</v>
      </c>
      <c r="K217" s="714"/>
      <c r="L217" s="716" t="s">
        <v>224</v>
      </c>
      <c r="M217" s="734"/>
      <c r="N217" s="760" t="s">
        <v>225</v>
      </c>
      <c r="O217" s="763"/>
      <c r="P217" s="719">
        <f>IF(OR(A221="",D217="",I217=""),0,FLOOR(IF(I217&lt;D217,TIME(I217,K217,1)+1,TIME(I217,K217,1))-TIME(D217,F217,0)-TIME(0,O217,0),"0:15"))</f>
        <v>0</v>
      </c>
      <c r="Q217" s="711" t="s">
        <v>226</v>
      </c>
      <c r="R217" s="739"/>
      <c r="S217" s="742"/>
      <c r="T217" s="757" t="s">
        <v>142</v>
      </c>
      <c r="U217" s="711" t="s">
        <v>228</v>
      </c>
      <c r="V217" s="739"/>
      <c r="W217" s="739"/>
      <c r="X217" s="213"/>
      <c r="Y217" s="214"/>
      <c r="AG217" s="264" t="e">
        <f t="shared" si="5"/>
        <v>#VALUE!</v>
      </c>
      <c r="AM217" s="250"/>
      <c r="AN217" s="262"/>
    </row>
    <row r="218" spans="1:43" ht="6" customHeight="1">
      <c r="A218" s="356"/>
      <c r="B218" s="357"/>
      <c r="C218" s="712"/>
      <c r="D218" s="715"/>
      <c r="E218" s="717"/>
      <c r="F218" s="715"/>
      <c r="G218" s="717"/>
      <c r="H218" s="717"/>
      <c r="I218" s="715"/>
      <c r="J218" s="717"/>
      <c r="K218" s="715"/>
      <c r="L218" s="717"/>
      <c r="M218" s="735"/>
      <c r="N218" s="761"/>
      <c r="O218" s="764"/>
      <c r="P218" s="720"/>
      <c r="Q218" s="712"/>
      <c r="R218" s="740"/>
      <c r="S218" s="743"/>
      <c r="T218" s="758"/>
      <c r="U218" s="712"/>
      <c r="V218" s="740"/>
      <c r="W218" s="740"/>
      <c r="X218" s="755" t="str">
        <f>IF(A221="","",IF(OR(S217&gt;1,S219&gt;1),"ü",""))</f>
        <v/>
      </c>
      <c r="Y218" s="215"/>
      <c r="AG218" s="264" t="e">
        <f t="shared" si="5"/>
        <v>#VALUE!</v>
      </c>
      <c r="AM218" s="250"/>
      <c r="AN218" s="262"/>
    </row>
    <row r="219" spans="1:43" ht="6" customHeight="1">
      <c r="A219" s="356"/>
      <c r="B219" s="216"/>
      <c r="C219" s="712"/>
      <c r="D219" s="715"/>
      <c r="E219" s="717"/>
      <c r="F219" s="715"/>
      <c r="G219" s="717"/>
      <c r="H219" s="717"/>
      <c r="I219" s="715"/>
      <c r="J219" s="717"/>
      <c r="K219" s="715"/>
      <c r="L219" s="717"/>
      <c r="M219" s="735"/>
      <c r="N219" s="761"/>
      <c r="O219" s="765"/>
      <c r="P219" s="720">
        <f>IF(OR(A221="",D219="",I219=""),0,FLOOR(IF(I219&lt;D219,TIME(I219,K219,1)+1,TIME(I219,K219,1))-TIME(D219,F219,0)-TIME(0,O219,0),"0:15"))</f>
        <v>0</v>
      </c>
      <c r="Q219" s="712"/>
      <c r="R219" s="740"/>
      <c r="S219" s="737"/>
      <c r="T219" s="758"/>
      <c r="U219" s="712"/>
      <c r="V219" s="740"/>
      <c r="W219" s="740"/>
      <c r="X219" s="756"/>
      <c r="Y219" s="215"/>
      <c r="AG219" s="264" t="e">
        <f t="shared" si="5"/>
        <v>#VALUE!</v>
      </c>
      <c r="AM219" s="250"/>
      <c r="AN219" s="262"/>
    </row>
    <row r="220" spans="1:43" ht="9" customHeight="1">
      <c r="A220" s="356"/>
      <c r="B220" s="216"/>
      <c r="C220" s="713"/>
      <c r="D220" s="733"/>
      <c r="E220" s="718"/>
      <c r="F220" s="733"/>
      <c r="G220" s="718"/>
      <c r="H220" s="718"/>
      <c r="I220" s="733"/>
      <c r="J220" s="718"/>
      <c r="K220" s="733"/>
      <c r="L220" s="718"/>
      <c r="M220" s="736"/>
      <c r="N220" s="762"/>
      <c r="O220" s="766"/>
      <c r="P220" s="744"/>
      <c r="Q220" s="713"/>
      <c r="R220" s="741"/>
      <c r="S220" s="738"/>
      <c r="T220" s="759"/>
      <c r="U220" s="713"/>
      <c r="V220" s="741"/>
      <c r="W220" s="741"/>
      <c r="X220" s="217"/>
      <c r="Y220" s="218"/>
      <c r="AG220" s="265"/>
    </row>
    <row r="221" spans="1:43" ht="18" customHeight="1">
      <c r="A221" s="745" t="str">
        <f>IF(ISERROR(AG214),"",AG214)</f>
        <v/>
      </c>
      <c r="B221" s="746"/>
      <c r="C221" s="747" t="s">
        <v>247</v>
      </c>
      <c r="D221" s="748"/>
      <c r="E221" s="748"/>
      <c r="F221" s="748"/>
      <c r="G221" s="748"/>
      <c r="H221" s="748"/>
      <c r="I221" s="748"/>
      <c r="J221" s="748"/>
      <c r="K221" s="748"/>
      <c r="L221" s="749" t="str">
        <f>IF(A221="","",IF(OR(AND(P217&gt;0,S217=""),AND(P219&gt;0,S219="")),"研修人数を入力してください",""))</f>
        <v/>
      </c>
      <c r="M221" s="749"/>
      <c r="N221" s="749"/>
      <c r="O221" s="749"/>
      <c r="P221" s="749"/>
      <c r="Q221" s="749"/>
      <c r="R221" s="749"/>
      <c r="S221" s="749"/>
      <c r="T221" s="749"/>
      <c r="U221" s="749"/>
      <c r="V221" s="749"/>
      <c r="W221" s="749"/>
      <c r="X221" s="749"/>
      <c r="Y221" s="750"/>
      <c r="AN221" s="263"/>
      <c r="AO221" s="252"/>
      <c r="AQ221" s="252"/>
    </row>
    <row r="222" spans="1:43" ht="18" customHeight="1">
      <c r="A222" s="751" t="str">
        <f>IF(A221="","","日")</f>
        <v/>
      </c>
      <c r="B222" s="752"/>
      <c r="C222" s="724"/>
      <c r="D222" s="725"/>
      <c r="E222" s="725"/>
      <c r="F222" s="725"/>
      <c r="G222" s="725"/>
      <c r="H222" s="725"/>
      <c r="I222" s="725"/>
      <c r="J222" s="725"/>
      <c r="K222" s="725"/>
      <c r="L222" s="725"/>
      <c r="M222" s="725"/>
      <c r="N222" s="725"/>
      <c r="O222" s="725"/>
      <c r="P222" s="725"/>
      <c r="Q222" s="725"/>
      <c r="R222" s="725"/>
      <c r="S222" s="725"/>
      <c r="T222" s="725"/>
      <c r="U222" s="725"/>
      <c r="V222" s="725"/>
      <c r="W222" s="725"/>
      <c r="X222" s="725"/>
      <c r="Y222" s="726"/>
    </row>
    <row r="223" spans="1:43" ht="18" customHeight="1">
      <c r="A223" s="753" t="s">
        <v>231</v>
      </c>
      <c r="B223" s="754"/>
      <c r="C223" s="724"/>
      <c r="D223" s="725"/>
      <c r="E223" s="725"/>
      <c r="F223" s="725"/>
      <c r="G223" s="725"/>
      <c r="H223" s="725"/>
      <c r="I223" s="725"/>
      <c r="J223" s="725"/>
      <c r="K223" s="725"/>
      <c r="L223" s="725"/>
      <c r="M223" s="725"/>
      <c r="N223" s="725"/>
      <c r="O223" s="725"/>
      <c r="P223" s="725"/>
      <c r="Q223" s="725"/>
      <c r="R223" s="725"/>
      <c r="S223" s="725"/>
      <c r="T223" s="725"/>
      <c r="U223" s="725"/>
      <c r="V223" s="725"/>
      <c r="W223" s="725"/>
      <c r="X223" s="725"/>
      <c r="Y223" s="726"/>
    </row>
    <row r="224" spans="1:43" ht="9.9499999999999993" customHeight="1">
      <c r="A224" s="219"/>
      <c r="B224" s="220"/>
      <c r="C224" s="727"/>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9"/>
    </row>
    <row r="225" spans="1:25" ht="9" customHeight="1">
      <c r="A225" s="211"/>
      <c r="B225" s="212"/>
      <c r="C225" s="711" t="s">
        <v>221</v>
      </c>
      <c r="D225" s="714"/>
      <c r="E225" s="716" t="s">
        <v>222</v>
      </c>
      <c r="F225" s="714"/>
      <c r="G225" s="716" t="s">
        <v>223</v>
      </c>
      <c r="H225" s="716"/>
      <c r="I225" s="714"/>
      <c r="J225" s="716" t="s">
        <v>222</v>
      </c>
      <c r="K225" s="714"/>
      <c r="L225" s="716" t="s">
        <v>224</v>
      </c>
      <c r="M225" s="734"/>
      <c r="N225" s="760" t="s">
        <v>225</v>
      </c>
      <c r="O225" s="763"/>
      <c r="P225" s="719">
        <f>IF(OR(A229="",D225="",I225=""),0,FLOOR(IF(I225&lt;D225,TIME(I225,K225,1)+1,TIME(I225,K225,1))-TIME(D225,F225,0)-TIME(0,O225,0),"0:15"))</f>
        <v>0</v>
      </c>
      <c r="Q225" s="711" t="s">
        <v>226</v>
      </c>
      <c r="R225" s="739"/>
      <c r="S225" s="742"/>
      <c r="T225" s="757" t="s">
        <v>142</v>
      </c>
      <c r="U225" s="711" t="s">
        <v>228</v>
      </c>
      <c r="V225" s="739"/>
      <c r="W225" s="739"/>
      <c r="X225" s="213"/>
      <c r="Y225" s="214"/>
    </row>
    <row r="226" spans="1:25" ht="6" customHeight="1">
      <c r="A226" s="356"/>
      <c r="B226" s="357"/>
      <c r="C226" s="712"/>
      <c r="D226" s="715"/>
      <c r="E226" s="717"/>
      <c r="F226" s="715"/>
      <c r="G226" s="717"/>
      <c r="H226" s="717"/>
      <c r="I226" s="715"/>
      <c r="J226" s="717"/>
      <c r="K226" s="715"/>
      <c r="L226" s="717"/>
      <c r="M226" s="735"/>
      <c r="N226" s="761"/>
      <c r="O226" s="764"/>
      <c r="P226" s="720"/>
      <c r="Q226" s="712"/>
      <c r="R226" s="740"/>
      <c r="S226" s="743"/>
      <c r="T226" s="758"/>
      <c r="U226" s="712"/>
      <c r="V226" s="740"/>
      <c r="W226" s="740"/>
      <c r="X226" s="755" t="str">
        <f>IF(A229="","",IF(OR(S225&gt;1,S227&gt;1),"ü",""))</f>
        <v/>
      </c>
      <c r="Y226" s="215"/>
    </row>
    <row r="227" spans="1:25" ht="6" customHeight="1">
      <c r="A227" s="356"/>
      <c r="B227" s="216"/>
      <c r="C227" s="712"/>
      <c r="D227" s="715"/>
      <c r="E227" s="717"/>
      <c r="F227" s="715"/>
      <c r="G227" s="717"/>
      <c r="H227" s="717"/>
      <c r="I227" s="715"/>
      <c r="J227" s="717"/>
      <c r="K227" s="715"/>
      <c r="L227" s="717"/>
      <c r="M227" s="735"/>
      <c r="N227" s="761"/>
      <c r="O227" s="765"/>
      <c r="P227" s="720">
        <f>IF(OR(A229="",D227="",I227=""),0,FLOOR(IF(I227&lt;D227,TIME(I227,K227,1)+1,TIME(I227,K227,1))-TIME(D227,F227,0)-TIME(0,O227,0),"0:15"))</f>
        <v>0</v>
      </c>
      <c r="Q227" s="712"/>
      <c r="R227" s="740"/>
      <c r="S227" s="737"/>
      <c r="T227" s="758"/>
      <c r="U227" s="712"/>
      <c r="V227" s="740"/>
      <c r="W227" s="740"/>
      <c r="X227" s="756"/>
      <c r="Y227" s="215"/>
    </row>
    <row r="228" spans="1:25" ht="9" customHeight="1">
      <c r="A228" s="356"/>
      <c r="B228" s="216"/>
      <c r="C228" s="713"/>
      <c r="D228" s="733"/>
      <c r="E228" s="718"/>
      <c r="F228" s="733"/>
      <c r="G228" s="718"/>
      <c r="H228" s="718"/>
      <c r="I228" s="733"/>
      <c r="J228" s="718"/>
      <c r="K228" s="733"/>
      <c r="L228" s="718"/>
      <c r="M228" s="736"/>
      <c r="N228" s="762"/>
      <c r="O228" s="766"/>
      <c r="P228" s="744"/>
      <c r="Q228" s="713"/>
      <c r="R228" s="741"/>
      <c r="S228" s="738"/>
      <c r="T228" s="759"/>
      <c r="U228" s="713"/>
      <c r="V228" s="741"/>
      <c r="W228" s="741"/>
      <c r="X228" s="217"/>
      <c r="Y228" s="218"/>
    </row>
    <row r="229" spans="1:25" ht="18" customHeight="1">
      <c r="A229" s="745" t="str">
        <f>IF(ISERROR(AG215),"",AG215)</f>
        <v/>
      </c>
      <c r="B229" s="746"/>
      <c r="C229" s="747" t="s">
        <v>247</v>
      </c>
      <c r="D229" s="748"/>
      <c r="E229" s="748"/>
      <c r="F229" s="748"/>
      <c r="G229" s="748"/>
      <c r="H229" s="748"/>
      <c r="I229" s="748"/>
      <c r="J229" s="748"/>
      <c r="K229" s="748"/>
      <c r="L229" s="749" t="str">
        <f>IF(A229="","",IF(OR(AND(P225&gt;0,S225=""),AND(P227&gt;0,S227="")),"研修人数を入力してください",""))</f>
        <v/>
      </c>
      <c r="M229" s="749"/>
      <c r="N229" s="749"/>
      <c r="O229" s="749"/>
      <c r="P229" s="749"/>
      <c r="Q229" s="749"/>
      <c r="R229" s="749"/>
      <c r="S229" s="749"/>
      <c r="T229" s="749"/>
      <c r="U229" s="749"/>
      <c r="V229" s="749"/>
      <c r="W229" s="749"/>
      <c r="X229" s="749"/>
      <c r="Y229" s="750"/>
    </row>
    <row r="230" spans="1:25" ht="18" customHeight="1">
      <c r="A230" s="751" t="str">
        <f>IF(A229="","","日")</f>
        <v/>
      </c>
      <c r="B230" s="752"/>
      <c r="C230" s="724"/>
      <c r="D230" s="725"/>
      <c r="E230" s="725"/>
      <c r="F230" s="725"/>
      <c r="G230" s="725"/>
      <c r="H230" s="725"/>
      <c r="I230" s="725"/>
      <c r="J230" s="725"/>
      <c r="K230" s="725"/>
      <c r="L230" s="725"/>
      <c r="M230" s="725"/>
      <c r="N230" s="725"/>
      <c r="O230" s="725"/>
      <c r="P230" s="725"/>
      <c r="Q230" s="725"/>
      <c r="R230" s="725"/>
      <c r="S230" s="725"/>
      <c r="T230" s="725"/>
      <c r="U230" s="725"/>
      <c r="V230" s="725"/>
      <c r="W230" s="725"/>
      <c r="X230" s="725"/>
      <c r="Y230" s="726"/>
    </row>
    <row r="231" spans="1:25" ht="18" customHeight="1">
      <c r="A231" s="753" t="s">
        <v>234</v>
      </c>
      <c r="B231" s="754"/>
      <c r="C231" s="724"/>
      <c r="D231" s="725"/>
      <c r="E231" s="725"/>
      <c r="F231" s="725"/>
      <c r="G231" s="725"/>
      <c r="H231" s="725"/>
      <c r="I231" s="725"/>
      <c r="J231" s="725"/>
      <c r="K231" s="725"/>
      <c r="L231" s="725"/>
      <c r="M231" s="725"/>
      <c r="N231" s="725"/>
      <c r="O231" s="725"/>
      <c r="P231" s="725"/>
      <c r="Q231" s="725"/>
      <c r="R231" s="725"/>
      <c r="S231" s="725"/>
      <c r="T231" s="725"/>
      <c r="U231" s="725"/>
      <c r="V231" s="725"/>
      <c r="W231" s="725"/>
      <c r="X231" s="725"/>
      <c r="Y231" s="726"/>
    </row>
    <row r="232" spans="1:25" ht="9.9499999999999993" customHeight="1">
      <c r="A232" s="219"/>
      <c r="B232" s="220"/>
      <c r="C232" s="727"/>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9"/>
    </row>
    <row r="233" spans="1:25" ht="9" customHeight="1">
      <c r="A233" s="211"/>
      <c r="B233" s="212"/>
      <c r="C233" s="711" t="s">
        <v>221</v>
      </c>
      <c r="D233" s="714"/>
      <c r="E233" s="716" t="s">
        <v>222</v>
      </c>
      <c r="F233" s="714"/>
      <c r="G233" s="716" t="s">
        <v>223</v>
      </c>
      <c r="H233" s="716"/>
      <c r="I233" s="714"/>
      <c r="J233" s="716" t="s">
        <v>222</v>
      </c>
      <c r="K233" s="714"/>
      <c r="L233" s="716" t="s">
        <v>224</v>
      </c>
      <c r="M233" s="734"/>
      <c r="N233" s="760" t="s">
        <v>225</v>
      </c>
      <c r="O233" s="763"/>
      <c r="P233" s="719">
        <f>IF(OR(A237="",D233="",I233=""),0,FLOOR(IF(I233&lt;D233,TIME(I233,K233,1)+1,TIME(I233,K233,1))-TIME(D233,F233,0)-TIME(0,O233,0),"0:15"))</f>
        <v>0</v>
      </c>
      <c r="Q233" s="711" t="s">
        <v>226</v>
      </c>
      <c r="R233" s="739"/>
      <c r="S233" s="742"/>
      <c r="T233" s="757" t="s">
        <v>142</v>
      </c>
      <c r="U233" s="711" t="s">
        <v>228</v>
      </c>
      <c r="V233" s="739"/>
      <c r="W233" s="739"/>
      <c r="X233" s="213"/>
      <c r="Y233" s="214"/>
    </row>
    <row r="234" spans="1:25" ht="6" customHeight="1">
      <c r="A234" s="356"/>
      <c r="B234" s="357"/>
      <c r="C234" s="712"/>
      <c r="D234" s="715"/>
      <c r="E234" s="717"/>
      <c r="F234" s="715"/>
      <c r="G234" s="717"/>
      <c r="H234" s="717"/>
      <c r="I234" s="715"/>
      <c r="J234" s="717"/>
      <c r="K234" s="715"/>
      <c r="L234" s="717"/>
      <c r="M234" s="735"/>
      <c r="N234" s="761"/>
      <c r="O234" s="764"/>
      <c r="P234" s="720"/>
      <c r="Q234" s="712"/>
      <c r="R234" s="740"/>
      <c r="S234" s="743"/>
      <c r="T234" s="758"/>
      <c r="U234" s="712"/>
      <c r="V234" s="740"/>
      <c r="W234" s="740"/>
      <c r="X234" s="755" t="str">
        <f>IF(A237="","",IF(OR(S233&gt;1,S235&gt;1),"ü",""))</f>
        <v/>
      </c>
      <c r="Y234" s="215"/>
    </row>
    <row r="235" spans="1:25" ht="6" customHeight="1">
      <c r="A235" s="356"/>
      <c r="B235" s="216"/>
      <c r="C235" s="712"/>
      <c r="D235" s="715"/>
      <c r="E235" s="717"/>
      <c r="F235" s="715"/>
      <c r="G235" s="717"/>
      <c r="H235" s="717"/>
      <c r="I235" s="715"/>
      <c r="J235" s="717"/>
      <c r="K235" s="715"/>
      <c r="L235" s="717"/>
      <c r="M235" s="735"/>
      <c r="N235" s="761"/>
      <c r="O235" s="765"/>
      <c r="P235" s="720">
        <f>IF(OR(A237="",D235="",I235=""),0,FLOOR(IF(I235&lt;D235,TIME(I235,K235,1)+1,TIME(I235,K235,1))-TIME(D235,F235,0)-TIME(0,O235,0),"0:15"))</f>
        <v>0</v>
      </c>
      <c r="Q235" s="712"/>
      <c r="R235" s="740"/>
      <c r="S235" s="737"/>
      <c r="T235" s="758"/>
      <c r="U235" s="712"/>
      <c r="V235" s="740"/>
      <c r="W235" s="740"/>
      <c r="X235" s="756"/>
      <c r="Y235" s="215"/>
    </row>
    <row r="236" spans="1:25" ht="9" customHeight="1">
      <c r="A236" s="356"/>
      <c r="B236" s="216"/>
      <c r="C236" s="713"/>
      <c r="D236" s="733"/>
      <c r="E236" s="718"/>
      <c r="F236" s="733"/>
      <c r="G236" s="718"/>
      <c r="H236" s="718"/>
      <c r="I236" s="733"/>
      <c r="J236" s="718"/>
      <c r="K236" s="733"/>
      <c r="L236" s="718"/>
      <c r="M236" s="736"/>
      <c r="N236" s="762"/>
      <c r="O236" s="766"/>
      <c r="P236" s="744"/>
      <c r="Q236" s="713"/>
      <c r="R236" s="741"/>
      <c r="S236" s="738"/>
      <c r="T236" s="759"/>
      <c r="U236" s="713"/>
      <c r="V236" s="741"/>
      <c r="W236" s="741"/>
      <c r="X236" s="217"/>
      <c r="Y236" s="218"/>
    </row>
    <row r="237" spans="1:25" ht="18" customHeight="1">
      <c r="A237" s="745" t="str">
        <f>IF(ISERROR(AG216),"",AG216)</f>
        <v/>
      </c>
      <c r="B237" s="746"/>
      <c r="C237" s="747" t="s">
        <v>247</v>
      </c>
      <c r="D237" s="748"/>
      <c r="E237" s="748"/>
      <c r="F237" s="748"/>
      <c r="G237" s="748"/>
      <c r="H237" s="748"/>
      <c r="I237" s="748"/>
      <c r="J237" s="748"/>
      <c r="K237" s="748"/>
      <c r="L237" s="749" t="str">
        <f>IF(A237="","",IF(OR(AND(P233&gt;0,S233=""),AND(P235&gt;0,S235="")),"研修人数を入力してください",""))</f>
        <v/>
      </c>
      <c r="M237" s="749"/>
      <c r="N237" s="749"/>
      <c r="O237" s="749"/>
      <c r="P237" s="749"/>
      <c r="Q237" s="749"/>
      <c r="R237" s="749"/>
      <c r="S237" s="749"/>
      <c r="T237" s="749"/>
      <c r="U237" s="749"/>
      <c r="V237" s="749"/>
      <c r="W237" s="749"/>
      <c r="X237" s="749"/>
      <c r="Y237" s="750"/>
    </row>
    <row r="238" spans="1:25" ht="18" customHeight="1">
      <c r="A238" s="751" t="str">
        <f>IF(A237="","","日")</f>
        <v/>
      </c>
      <c r="B238" s="752"/>
      <c r="C238" s="724"/>
      <c r="D238" s="725"/>
      <c r="E238" s="725"/>
      <c r="F238" s="725"/>
      <c r="G238" s="725"/>
      <c r="H238" s="725"/>
      <c r="I238" s="725"/>
      <c r="J238" s="725"/>
      <c r="K238" s="725"/>
      <c r="L238" s="725"/>
      <c r="M238" s="725"/>
      <c r="N238" s="725"/>
      <c r="O238" s="725"/>
      <c r="P238" s="725"/>
      <c r="Q238" s="725"/>
      <c r="R238" s="725"/>
      <c r="S238" s="725"/>
      <c r="T238" s="725"/>
      <c r="U238" s="725"/>
      <c r="V238" s="725"/>
      <c r="W238" s="725"/>
      <c r="X238" s="725"/>
      <c r="Y238" s="726"/>
    </row>
    <row r="239" spans="1:25" ht="18" customHeight="1">
      <c r="A239" s="753" t="s">
        <v>236</v>
      </c>
      <c r="B239" s="754"/>
      <c r="C239" s="724"/>
      <c r="D239" s="725"/>
      <c r="E239" s="725"/>
      <c r="F239" s="725"/>
      <c r="G239" s="725"/>
      <c r="H239" s="725"/>
      <c r="I239" s="725"/>
      <c r="J239" s="725"/>
      <c r="K239" s="725"/>
      <c r="L239" s="725"/>
      <c r="M239" s="725"/>
      <c r="N239" s="725"/>
      <c r="O239" s="725"/>
      <c r="P239" s="725"/>
      <c r="Q239" s="725"/>
      <c r="R239" s="725"/>
      <c r="S239" s="725"/>
      <c r="T239" s="725"/>
      <c r="U239" s="725"/>
      <c r="V239" s="725"/>
      <c r="W239" s="725"/>
      <c r="X239" s="725"/>
      <c r="Y239" s="726"/>
    </row>
    <row r="240" spans="1:25" ht="9.9499999999999993" customHeight="1">
      <c r="A240" s="219"/>
      <c r="B240" s="220"/>
      <c r="C240" s="727"/>
      <c r="D240" s="728"/>
      <c r="E240" s="728"/>
      <c r="F240" s="728"/>
      <c r="G240" s="728"/>
      <c r="H240" s="728"/>
      <c r="I240" s="728"/>
      <c r="J240" s="728"/>
      <c r="K240" s="728"/>
      <c r="L240" s="728"/>
      <c r="M240" s="728"/>
      <c r="N240" s="728"/>
      <c r="O240" s="728"/>
      <c r="P240" s="728"/>
      <c r="Q240" s="728"/>
      <c r="R240" s="728"/>
      <c r="S240" s="728"/>
      <c r="T240" s="728"/>
      <c r="U240" s="728"/>
      <c r="V240" s="728"/>
      <c r="W240" s="728"/>
      <c r="X240" s="728"/>
      <c r="Y240" s="729"/>
    </row>
    <row r="241" spans="1:25" ht="9" customHeight="1">
      <c r="A241" s="211"/>
      <c r="B241" s="212"/>
      <c r="C241" s="711" t="s">
        <v>221</v>
      </c>
      <c r="D241" s="714"/>
      <c r="E241" s="716" t="s">
        <v>222</v>
      </c>
      <c r="F241" s="714"/>
      <c r="G241" s="716" t="s">
        <v>223</v>
      </c>
      <c r="H241" s="716"/>
      <c r="I241" s="714"/>
      <c r="J241" s="716" t="s">
        <v>222</v>
      </c>
      <c r="K241" s="714"/>
      <c r="L241" s="716" t="s">
        <v>224</v>
      </c>
      <c r="M241" s="734"/>
      <c r="N241" s="760" t="s">
        <v>225</v>
      </c>
      <c r="O241" s="763"/>
      <c r="P241" s="719">
        <f>IF(OR(A245="",D241="",I241=""),0,FLOOR(IF(I241&lt;D241,TIME(I241,K241,1)+1,TIME(I241,K241,1))-TIME(D241,F241,0)-TIME(0,O241,0),"0:15"))</f>
        <v>0</v>
      </c>
      <c r="Q241" s="711" t="s">
        <v>226</v>
      </c>
      <c r="R241" s="739"/>
      <c r="S241" s="742"/>
      <c r="T241" s="757" t="s">
        <v>142</v>
      </c>
      <c r="U241" s="711" t="s">
        <v>228</v>
      </c>
      <c r="V241" s="739"/>
      <c r="W241" s="739"/>
      <c r="X241" s="213"/>
      <c r="Y241" s="214"/>
    </row>
    <row r="242" spans="1:25" ht="6" customHeight="1">
      <c r="A242" s="356"/>
      <c r="B242" s="357"/>
      <c r="C242" s="712"/>
      <c r="D242" s="715"/>
      <c r="E242" s="717"/>
      <c r="F242" s="715"/>
      <c r="G242" s="717"/>
      <c r="H242" s="717"/>
      <c r="I242" s="715"/>
      <c r="J242" s="717"/>
      <c r="K242" s="715"/>
      <c r="L242" s="717"/>
      <c r="M242" s="735"/>
      <c r="N242" s="761"/>
      <c r="O242" s="764"/>
      <c r="P242" s="720"/>
      <c r="Q242" s="712"/>
      <c r="R242" s="740"/>
      <c r="S242" s="743"/>
      <c r="T242" s="758"/>
      <c r="U242" s="712"/>
      <c r="V242" s="740"/>
      <c r="W242" s="740"/>
      <c r="X242" s="755" t="str">
        <f>IF(A245="","",IF(OR(S241&gt;1,S243&gt;1),"ü",""))</f>
        <v/>
      </c>
      <c r="Y242" s="215"/>
    </row>
    <row r="243" spans="1:25" ht="6" customHeight="1">
      <c r="A243" s="356"/>
      <c r="B243" s="216"/>
      <c r="C243" s="712"/>
      <c r="D243" s="715"/>
      <c r="E243" s="717"/>
      <c r="F243" s="715"/>
      <c r="G243" s="717"/>
      <c r="H243" s="717"/>
      <c r="I243" s="715"/>
      <c r="J243" s="717"/>
      <c r="K243" s="715"/>
      <c r="L243" s="717"/>
      <c r="M243" s="735"/>
      <c r="N243" s="761"/>
      <c r="O243" s="765"/>
      <c r="P243" s="720">
        <f>IF(OR(A245="",D243="",I243=""),0,FLOOR(IF(I243&lt;D243,TIME(I243,K243,1)+1,TIME(I243,K243,1))-TIME(D243,F243,0)-TIME(0,O243,0),"0:15"))</f>
        <v>0</v>
      </c>
      <c r="Q243" s="712"/>
      <c r="R243" s="740"/>
      <c r="S243" s="737"/>
      <c r="T243" s="758"/>
      <c r="U243" s="712"/>
      <c r="V243" s="740"/>
      <c r="W243" s="740"/>
      <c r="X243" s="756"/>
      <c r="Y243" s="215"/>
    </row>
    <row r="244" spans="1:25" ht="9" customHeight="1">
      <c r="A244" s="356"/>
      <c r="B244" s="216"/>
      <c r="C244" s="713"/>
      <c r="D244" s="733"/>
      <c r="E244" s="718"/>
      <c r="F244" s="733"/>
      <c r="G244" s="718"/>
      <c r="H244" s="718"/>
      <c r="I244" s="733"/>
      <c r="J244" s="718"/>
      <c r="K244" s="733"/>
      <c r="L244" s="718"/>
      <c r="M244" s="736"/>
      <c r="N244" s="762"/>
      <c r="O244" s="766"/>
      <c r="P244" s="744"/>
      <c r="Q244" s="713"/>
      <c r="R244" s="741"/>
      <c r="S244" s="738"/>
      <c r="T244" s="759"/>
      <c r="U244" s="713"/>
      <c r="V244" s="741"/>
      <c r="W244" s="741"/>
      <c r="X244" s="217"/>
      <c r="Y244" s="218"/>
    </row>
    <row r="245" spans="1:25" ht="18" customHeight="1">
      <c r="A245" s="745" t="str">
        <f>IF(ISERROR(AG217),"",AG217)</f>
        <v/>
      </c>
      <c r="B245" s="746"/>
      <c r="C245" s="747" t="s">
        <v>247</v>
      </c>
      <c r="D245" s="748"/>
      <c r="E245" s="748"/>
      <c r="F245" s="748"/>
      <c r="G245" s="748"/>
      <c r="H245" s="748"/>
      <c r="I245" s="748"/>
      <c r="J245" s="748"/>
      <c r="K245" s="748"/>
      <c r="L245" s="749" t="str">
        <f>IF(A245="","",IF(OR(AND(P241&gt;0,S241=""),AND(P243&gt;0,S243="")),"研修人数を入力してください",""))</f>
        <v/>
      </c>
      <c r="M245" s="749"/>
      <c r="N245" s="749"/>
      <c r="O245" s="749"/>
      <c r="P245" s="749"/>
      <c r="Q245" s="749"/>
      <c r="R245" s="749"/>
      <c r="S245" s="749"/>
      <c r="T245" s="749"/>
      <c r="U245" s="749"/>
      <c r="V245" s="749"/>
      <c r="W245" s="749"/>
      <c r="X245" s="749"/>
      <c r="Y245" s="750"/>
    </row>
    <row r="246" spans="1:25" ht="18" customHeight="1">
      <c r="A246" s="751" t="str">
        <f>IF(A245="","","日")</f>
        <v/>
      </c>
      <c r="B246" s="752"/>
      <c r="C246" s="724"/>
      <c r="D246" s="725"/>
      <c r="E246" s="725"/>
      <c r="F246" s="725"/>
      <c r="G246" s="725"/>
      <c r="H246" s="725"/>
      <c r="I246" s="725"/>
      <c r="J246" s="725"/>
      <c r="K246" s="725"/>
      <c r="L246" s="725"/>
      <c r="M246" s="725"/>
      <c r="N246" s="725"/>
      <c r="O246" s="725"/>
      <c r="P246" s="725"/>
      <c r="Q246" s="725"/>
      <c r="R246" s="725"/>
      <c r="S246" s="725"/>
      <c r="T246" s="725"/>
      <c r="U246" s="725"/>
      <c r="V246" s="725"/>
      <c r="W246" s="725"/>
      <c r="X246" s="725"/>
      <c r="Y246" s="726"/>
    </row>
    <row r="247" spans="1:25" ht="18" customHeight="1">
      <c r="A247" s="753" t="s">
        <v>239</v>
      </c>
      <c r="B247" s="754"/>
      <c r="C247" s="724"/>
      <c r="D247" s="725"/>
      <c r="E247" s="725"/>
      <c r="F247" s="725"/>
      <c r="G247" s="725"/>
      <c r="H247" s="725"/>
      <c r="I247" s="725"/>
      <c r="J247" s="725"/>
      <c r="K247" s="725"/>
      <c r="L247" s="725"/>
      <c r="M247" s="725"/>
      <c r="N247" s="725"/>
      <c r="O247" s="725"/>
      <c r="P247" s="725"/>
      <c r="Q247" s="725"/>
      <c r="R247" s="725"/>
      <c r="S247" s="725"/>
      <c r="T247" s="725"/>
      <c r="U247" s="725"/>
      <c r="V247" s="725"/>
      <c r="W247" s="725"/>
      <c r="X247" s="725"/>
      <c r="Y247" s="726"/>
    </row>
    <row r="248" spans="1:25" ht="9.9499999999999993" customHeight="1">
      <c r="A248" s="219"/>
      <c r="B248" s="220"/>
      <c r="C248" s="727"/>
      <c r="D248" s="728"/>
      <c r="E248" s="728"/>
      <c r="F248" s="728"/>
      <c r="G248" s="728"/>
      <c r="H248" s="728"/>
      <c r="I248" s="728"/>
      <c r="J248" s="728"/>
      <c r="K248" s="728"/>
      <c r="L248" s="728"/>
      <c r="M248" s="728"/>
      <c r="N248" s="728"/>
      <c r="O248" s="728"/>
      <c r="P248" s="728"/>
      <c r="Q248" s="728"/>
      <c r="R248" s="728"/>
      <c r="S248" s="728"/>
      <c r="T248" s="728"/>
      <c r="U248" s="728"/>
      <c r="V248" s="728"/>
      <c r="W248" s="728"/>
      <c r="X248" s="728"/>
      <c r="Y248" s="729"/>
    </row>
    <row r="249" spans="1:25" ht="9" customHeight="1">
      <c r="A249" s="211"/>
      <c r="B249" s="212"/>
      <c r="C249" s="711" t="s">
        <v>221</v>
      </c>
      <c r="D249" s="714"/>
      <c r="E249" s="716" t="s">
        <v>222</v>
      </c>
      <c r="F249" s="714"/>
      <c r="G249" s="716" t="s">
        <v>223</v>
      </c>
      <c r="H249" s="716"/>
      <c r="I249" s="714"/>
      <c r="J249" s="716" t="s">
        <v>222</v>
      </c>
      <c r="K249" s="714"/>
      <c r="L249" s="716" t="s">
        <v>224</v>
      </c>
      <c r="M249" s="734"/>
      <c r="N249" s="760" t="s">
        <v>225</v>
      </c>
      <c r="O249" s="763"/>
      <c r="P249" s="719">
        <f>IF(OR(A253="",D249="",I249=""),0,FLOOR(IF(I249&lt;D249,TIME(I249,K249,1)+1,TIME(I249,K249,1))-TIME(D249,F249,0)-TIME(0,O249,0),"0:15"))</f>
        <v>0</v>
      </c>
      <c r="Q249" s="711" t="s">
        <v>226</v>
      </c>
      <c r="R249" s="739"/>
      <c r="S249" s="742"/>
      <c r="T249" s="757" t="s">
        <v>142</v>
      </c>
      <c r="U249" s="711" t="s">
        <v>228</v>
      </c>
      <c r="V249" s="739"/>
      <c r="W249" s="739"/>
      <c r="X249" s="213"/>
      <c r="Y249" s="214"/>
    </row>
    <row r="250" spans="1:25" ht="6" customHeight="1">
      <c r="A250" s="356"/>
      <c r="B250" s="357"/>
      <c r="C250" s="712"/>
      <c r="D250" s="715"/>
      <c r="E250" s="717"/>
      <c r="F250" s="715"/>
      <c r="G250" s="717"/>
      <c r="H250" s="717"/>
      <c r="I250" s="715"/>
      <c r="J250" s="717"/>
      <c r="K250" s="715"/>
      <c r="L250" s="717"/>
      <c r="M250" s="735"/>
      <c r="N250" s="761"/>
      <c r="O250" s="764"/>
      <c r="P250" s="720"/>
      <c r="Q250" s="712"/>
      <c r="R250" s="740"/>
      <c r="S250" s="743"/>
      <c r="T250" s="758"/>
      <c r="U250" s="712"/>
      <c r="V250" s="740"/>
      <c r="W250" s="740"/>
      <c r="X250" s="755" t="str">
        <f>IF(A253="","",IF(OR(S249&gt;1,S251&gt;1),"ü",""))</f>
        <v/>
      </c>
      <c r="Y250" s="215"/>
    </row>
    <row r="251" spans="1:25" ht="6" customHeight="1">
      <c r="A251" s="356"/>
      <c r="B251" s="216"/>
      <c r="C251" s="712"/>
      <c r="D251" s="715"/>
      <c r="E251" s="717"/>
      <c r="F251" s="715"/>
      <c r="G251" s="717"/>
      <c r="H251" s="717"/>
      <c r="I251" s="715"/>
      <c r="J251" s="717"/>
      <c r="K251" s="715"/>
      <c r="L251" s="717"/>
      <c r="M251" s="735"/>
      <c r="N251" s="761"/>
      <c r="O251" s="765"/>
      <c r="P251" s="720">
        <f>IF(OR(A253="",D251="",I251=""),0,FLOOR(IF(I251&lt;D251,TIME(I251,K251,1)+1,TIME(I251,K251,1))-TIME(D251,F251,0)-TIME(0,O251,0),"0:15"))</f>
        <v>0</v>
      </c>
      <c r="Q251" s="712"/>
      <c r="R251" s="740"/>
      <c r="S251" s="737"/>
      <c r="T251" s="758"/>
      <c r="U251" s="712"/>
      <c r="V251" s="740"/>
      <c r="W251" s="740"/>
      <c r="X251" s="756"/>
      <c r="Y251" s="215"/>
    </row>
    <row r="252" spans="1:25" ht="9" customHeight="1">
      <c r="A252" s="356"/>
      <c r="B252" s="216"/>
      <c r="C252" s="713"/>
      <c r="D252" s="733"/>
      <c r="E252" s="718"/>
      <c r="F252" s="733"/>
      <c r="G252" s="718"/>
      <c r="H252" s="718"/>
      <c r="I252" s="733"/>
      <c r="J252" s="718"/>
      <c r="K252" s="733"/>
      <c r="L252" s="718"/>
      <c r="M252" s="736"/>
      <c r="N252" s="762"/>
      <c r="O252" s="766"/>
      <c r="P252" s="744"/>
      <c r="Q252" s="713"/>
      <c r="R252" s="741"/>
      <c r="S252" s="738"/>
      <c r="T252" s="759"/>
      <c r="U252" s="713"/>
      <c r="V252" s="741"/>
      <c r="W252" s="741"/>
      <c r="X252" s="217"/>
      <c r="Y252" s="218"/>
    </row>
    <row r="253" spans="1:25" ht="18" customHeight="1">
      <c r="A253" s="745" t="str">
        <f>IF(ISERROR(AG218),"",AG218)</f>
        <v/>
      </c>
      <c r="B253" s="746"/>
      <c r="C253" s="747" t="s">
        <v>247</v>
      </c>
      <c r="D253" s="748"/>
      <c r="E253" s="748"/>
      <c r="F253" s="748"/>
      <c r="G253" s="748"/>
      <c r="H253" s="748"/>
      <c r="I253" s="748"/>
      <c r="J253" s="748"/>
      <c r="K253" s="748"/>
      <c r="L253" s="749" t="str">
        <f>IF(A253="","",IF(OR(AND(P249&gt;0,S249=""),AND(P251&gt;0,S251="")),"研修人数を入力してください",""))</f>
        <v/>
      </c>
      <c r="M253" s="749"/>
      <c r="N253" s="749"/>
      <c r="O253" s="749"/>
      <c r="P253" s="749"/>
      <c r="Q253" s="749"/>
      <c r="R253" s="749"/>
      <c r="S253" s="749"/>
      <c r="T253" s="749"/>
      <c r="U253" s="749"/>
      <c r="V253" s="749"/>
      <c r="W253" s="749"/>
      <c r="X253" s="749"/>
      <c r="Y253" s="750"/>
    </row>
    <row r="254" spans="1:25" ht="18" customHeight="1">
      <c r="A254" s="751" t="str">
        <f>IF(A253="","","日")</f>
        <v/>
      </c>
      <c r="B254" s="752"/>
      <c r="C254" s="724"/>
      <c r="D254" s="725"/>
      <c r="E254" s="725"/>
      <c r="F254" s="725"/>
      <c r="G254" s="725"/>
      <c r="H254" s="725"/>
      <c r="I254" s="725"/>
      <c r="J254" s="725"/>
      <c r="K254" s="725"/>
      <c r="L254" s="725"/>
      <c r="M254" s="725"/>
      <c r="N254" s="725"/>
      <c r="O254" s="725"/>
      <c r="P254" s="725"/>
      <c r="Q254" s="725"/>
      <c r="R254" s="725"/>
      <c r="S254" s="725"/>
      <c r="T254" s="725"/>
      <c r="U254" s="725"/>
      <c r="V254" s="725"/>
      <c r="W254" s="725"/>
      <c r="X254" s="725"/>
      <c r="Y254" s="726"/>
    </row>
    <row r="255" spans="1:25" ht="18" customHeight="1">
      <c r="A255" s="753" t="s">
        <v>240</v>
      </c>
      <c r="B255" s="754"/>
      <c r="C255" s="724"/>
      <c r="D255" s="725"/>
      <c r="E255" s="725"/>
      <c r="F255" s="725"/>
      <c r="G255" s="725"/>
      <c r="H255" s="725"/>
      <c r="I255" s="725"/>
      <c r="J255" s="725"/>
      <c r="K255" s="725"/>
      <c r="L255" s="725"/>
      <c r="M255" s="725"/>
      <c r="N255" s="725"/>
      <c r="O255" s="725"/>
      <c r="P255" s="725"/>
      <c r="Q255" s="725"/>
      <c r="R255" s="725"/>
      <c r="S255" s="725"/>
      <c r="T255" s="725"/>
      <c r="U255" s="725"/>
      <c r="V255" s="725"/>
      <c r="W255" s="725"/>
      <c r="X255" s="725"/>
      <c r="Y255" s="726"/>
    </row>
    <row r="256" spans="1:25" ht="9.9499999999999993" customHeight="1">
      <c r="A256" s="219"/>
      <c r="B256" s="220"/>
      <c r="C256" s="727"/>
      <c r="D256" s="728"/>
      <c r="E256" s="728"/>
      <c r="F256" s="728"/>
      <c r="G256" s="728"/>
      <c r="H256" s="728"/>
      <c r="I256" s="728"/>
      <c r="J256" s="728"/>
      <c r="K256" s="728"/>
      <c r="L256" s="728"/>
      <c r="M256" s="728"/>
      <c r="N256" s="728"/>
      <c r="O256" s="728"/>
      <c r="P256" s="728"/>
      <c r="Q256" s="728"/>
      <c r="R256" s="728"/>
      <c r="S256" s="728"/>
      <c r="T256" s="728"/>
      <c r="U256" s="728"/>
      <c r="V256" s="728"/>
      <c r="W256" s="728"/>
      <c r="X256" s="728"/>
      <c r="Y256" s="729"/>
    </row>
    <row r="257" spans="1:25" ht="9" customHeight="1">
      <c r="A257" s="211"/>
      <c r="B257" s="212"/>
      <c r="C257" s="711" t="s">
        <v>221</v>
      </c>
      <c r="D257" s="714"/>
      <c r="E257" s="716" t="s">
        <v>222</v>
      </c>
      <c r="F257" s="714"/>
      <c r="G257" s="716" t="s">
        <v>223</v>
      </c>
      <c r="H257" s="716"/>
      <c r="I257" s="714"/>
      <c r="J257" s="716" t="s">
        <v>222</v>
      </c>
      <c r="K257" s="714"/>
      <c r="L257" s="716" t="s">
        <v>224</v>
      </c>
      <c r="M257" s="734"/>
      <c r="N257" s="760" t="s">
        <v>225</v>
      </c>
      <c r="O257" s="763"/>
      <c r="P257" s="719">
        <f>IF(OR(A261="",D257="",I257=""),0,FLOOR(IF(I257&lt;D257,TIME(I257,K257,1)+1,TIME(I257,K257,1))-TIME(D257,F257,0)-TIME(0,O257,0),"0:15"))</f>
        <v>0</v>
      </c>
      <c r="Q257" s="711" t="s">
        <v>226</v>
      </c>
      <c r="R257" s="739"/>
      <c r="S257" s="742"/>
      <c r="T257" s="757" t="s">
        <v>142</v>
      </c>
      <c r="U257" s="711" t="s">
        <v>228</v>
      </c>
      <c r="V257" s="739"/>
      <c r="W257" s="739"/>
      <c r="X257" s="213"/>
      <c r="Y257" s="214"/>
    </row>
    <row r="258" spans="1:25" ht="6" customHeight="1">
      <c r="A258" s="356"/>
      <c r="B258" s="357"/>
      <c r="C258" s="712"/>
      <c r="D258" s="715"/>
      <c r="E258" s="717"/>
      <c r="F258" s="715"/>
      <c r="G258" s="717"/>
      <c r="H258" s="717"/>
      <c r="I258" s="715"/>
      <c r="J258" s="717"/>
      <c r="K258" s="715"/>
      <c r="L258" s="717"/>
      <c r="M258" s="735"/>
      <c r="N258" s="761"/>
      <c r="O258" s="764"/>
      <c r="P258" s="720"/>
      <c r="Q258" s="712"/>
      <c r="R258" s="740"/>
      <c r="S258" s="743"/>
      <c r="T258" s="758"/>
      <c r="U258" s="712"/>
      <c r="V258" s="740"/>
      <c r="W258" s="740"/>
      <c r="X258" s="755" t="str">
        <f>IF(A261="","",IF(OR(S257&gt;1,S259&gt;1),"ü",""))</f>
        <v/>
      </c>
      <c r="Y258" s="215"/>
    </row>
    <row r="259" spans="1:25" ht="6" customHeight="1">
      <c r="A259" s="356"/>
      <c r="B259" s="216"/>
      <c r="C259" s="712"/>
      <c r="D259" s="715"/>
      <c r="E259" s="717"/>
      <c r="F259" s="715"/>
      <c r="G259" s="717"/>
      <c r="H259" s="717"/>
      <c r="I259" s="715"/>
      <c r="J259" s="717"/>
      <c r="K259" s="715"/>
      <c r="L259" s="717"/>
      <c r="M259" s="735"/>
      <c r="N259" s="761"/>
      <c r="O259" s="765"/>
      <c r="P259" s="720">
        <f>IF(OR(A261="",D259="",I259=""),0,FLOOR(IF(I259&lt;D259,TIME(I259,K259,1)+1,TIME(I259,K259,1))-TIME(D259,F259,0)-TIME(0,O259,0),"0:15"))</f>
        <v>0</v>
      </c>
      <c r="Q259" s="712"/>
      <c r="R259" s="740"/>
      <c r="S259" s="737"/>
      <c r="T259" s="758"/>
      <c r="U259" s="712"/>
      <c r="V259" s="740"/>
      <c r="W259" s="740"/>
      <c r="X259" s="756"/>
      <c r="Y259" s="215"/>
    </row>
    <row r="260" spans="1:25" ht="9" customHeight="1">
      <c r="A260" s="356"/>
      <c r="B260" s="216"/>
      <c r="C260" s="713"/>
      <c r="D260" s="733"/>
      <c r="E260" s="718"/>
      <c r="F260" s="733"/>
      <c r="G260" s="718"/>
      <c r="H260" s="718"/>
      <c r="I260" s="733"/>
      <c r="J260" s="718"/>
      <c r="K260" s="733"/>
      <c r="L260" s="718"/>
      <c r="M260" s="736"/>
      <c r="N260" s="762"/>
      <c r="O260" s="766"/>
      <c r="P260" s="744"/>
      <c r="Q260" s="713"/>
      <c r="R260" s="741"/>
      <c r="S260" s="738"/>
      <c r="T260" s="759"/>
      <c r="U260" s="713"/>
      <c r="V260" s="741"/>
      <c r="W260" s="741"/>
      <c r="X260" s="217"/>
      <c r="Y260" s="218"/>
    </row>
    <row r="261" spans="1:25" ht="18" customHeight="1">
      <c r="A261" s="745" t="str">
        <f>IF(ISERROR(AG219),"",AG219)</f>
        <v/>
      </c>
      <c r="B261" s="746"/>
      <c r="C261" s="747" t="s">
        <v>247</v>
      </c>
      <c r="D261" s="748"/>
      <c r="E261" s="748"/>
      <c r="F261" s="748"/>
      <c r="G261" s="748"/>
      <c r="H261" s="748"/>
      <c r="I261" s="748"/>
      <c r="J261" s="748"/>
      <c r="K261" s="748"/>
      <c r="L261" s="749" t="str">
        <f>IF(A261="","",IF(OR(AND(P257&gt;0,S257=""),AND(P259&gt;0,S259="")),"研修人数を入力してください",""))</f>
        <v/>
      </c>
      <c r="M261" s="749"/>
      <c r="N261" s="749"/>
      <c r="O261" s="749"/>
      <c r="P261" s="749"/>
      <c r="Q261" s="749"/>
      <c r="R261" s="749"/>
      <c r="S261" s="749"/>
      <c r="T261" s="749"/>
      <c r="U261" s="749"/>
      <c r="V261" s="749"/>
      <c r="W261" s="749"/>
      <c r="X261" s="749"/>
      <c r="Y261" s="750"/>
    </row>
    <row r="262" spans="1:25" ht="18" customHeight="1">
      <c r="A262" s="751" t="str">
        <f>IF(A261="","","日")</f>
        <v/>
      </c>
      <c r="B262" s="752"/>
      <c r="C262" s="724"/>
      <c r="D262" s="725"/>
      <c r="E262" s="725"/>
      <c r="F262" s="725"/>
      <c r="G262" s="725"/>
      <c r="H262" s="725"/>
      <c r="I262" s="725"/>
      <c r="J262" s="725"/>
      <c r="K262" s="725"/>
      <c r="L262" s="725"/>
      <c r="M262" s="725"/>
      <c r="N262" s="725"/>
      <c r="O262" s="725"/>
      <c r="P262" s="725"/>
      <c r="Q262" s="725"/>
      <c r="R262" s="725"/>
      <c r="S262" s="725"/>
      <c r="T262" s="725"/>
      <c r="U262" s="725"/>
      <c r="V262" s="725"/>
      <c r="W262" s="725"/>
      <c r="X262" s="725"/>
      <c r="Y262" s="726"/>
    </row>
    <row r="263" spans="1:25" ht="18" customHeight="1">
      <c r="A263" s="753" t="s">
        <v>248</v>
      </c>
      <c r="B263" s="754"/>
      <c r="C263" s="724"/>
      <c r="D263" s="725"/>
      <c r="E263" s="725"/>
      <c r="F263" s="725"/>
      <c r="G263" s="725"/>
      <c r="H263" s="725"/>
      <c r="I263" s="725"/>
      <c r="J263" s="725"/>
      <c r="K263" s="725"/>
      <c r="L263" s="725"/>
      <c r="M263" s="725"/>
      <c r="N263" s="725"/>
      <c r="O263" s="725"/>
      <c r="P263" s="725"/>
      <c r="Q263" s="725"/>
      <c r="R263" s="725"/>
      <c r="S263" s="725"/>
      <c r="T263" s="725"/>
      <c r="U263" s="725"/>
      <c r="V263" s="725"/>
      <c r="W263" s="725"/>
      <c r="X263" s="725"/>
      <c r="Y263" s="726"/>
    </row>
    <row r="264" spans="1:25" ht="9.9499999999999993" customHeight="1">
      <c r="A264" s="219"/>
      <c r="B264" s="220"/>
      <c r="C264" s="727"/>
      <c r="D264" s="728"/>
      <c r="E264" s="728"/>
      <c r="F264" s="728"/>
      <c r="G264" s="728"/>
      <c r="H264" s="728"/>
      <c r="I264" s="728"/>
      <c r="J264" s="728"/>
      <c r="K264" s="728"/>
      <c r="L264" s="728"/>
      <c r="M264" s="728"/>
      <c r="N264" s="728"/>
      <c r="O264" s="728"/>
      <c r="P264" s="728"/>
      <c r="Q264" s="728"/>
      <c r="R264" s="728"/>
      <c r="S264" s="728"/>
      <c r="T264" s="728"/>
      <c r="U264" s="728"/>
      <c r="V264" s="728"/>
      <c r="W264" s="728"/>
      <c r="X264" s="728"/>
      <c r="Y264" s="729"/>
    </row>
    <row r="265" spans="1:25" ht="18" customHeight="1">
      <c r="A265" s="169"/>
      <c r="B265" s="169"/>
      <c r="C265" s="169"/>
      <c r="D265" s="169"/>
      <c r="E265" s="169"/>
      <c r="F265" s="169"/>
      <c r="G265" s="169"/>
      <c r="H265" s="169"/>
      <c r="I265" s="169"/>
      <c r="J265" s="169"/>
      <c r="K265" s="169"/>
      <c r="L265" s="169"/>
      <c r="M265" s="169"/>
      <c r="N265" s="169"/>
      <c r="O265" s="169"/>
      <c r="P265" s="169"/>
      <c r="Q265" s="169"/>
      <c r="R265" s="169"/>
      <c r="S265" s="169"/>
      <c r="T265" s="169"/>
      <c r="U265" s="169"/>
      <c r="V265" s="169"/>
      <c r="W265" s="169"/>
      <c r="X265" s="169"/>
      <c r="Y265" s="169"/>
    </row>
    <row r="266" spans="1:25" ht="18" customHeight="1">
      <c r="A266" s="169" t="s">
        <v>242</v>
      </c>
      <c r="B266" s="169"/>
      <c r="C266" s="169"/>
      <c r="D266" s="169"/>
      <c r="E266" s="169"/>
      <c r="F266" s="169"/>
      <c r="G266" s="169"/>
      <c r="H266" s="169"/>
      <c r="I266" s="169"/>
      <c r="J266" s="169"/>
      <c r="K266" s="169"/>
      <c r="L266" s="169"/>
      <c r="M266" s="169"/>
      <c r="N266" s="169"/>
      <c r="O266" s="169"/>
      <c r="P266" s="169"/>
      <c r="Q266" s="169"/>
      <c r="R266" s="169"/>
      <c r="S266" s="169"/>
      <c r="T266" s="169"/>
      <c r="U266" s="169"/>
      <c r="V266" s="169"/>
      <c r="W266" s="169"/>
      <c r="X266" s="169"/>
      <c r="Y266" s="169"/>
    </row>
    <row r="267" spans="1:25" ht="87.75" customHeight="1">
      <c r="A267" s="721"/>
      <c r="B267" s="722"/>
      <c r="C267" s="722"/>
      <c r="D267" s="722"/>
      <c r="E267" s="722"/>
      <c r="F267" s="722"/>
      <c r="G267" s="722"/>
      <c r="H267" s="722"/>
      <c r="I267" s="722"/>
      <c r="J267" s="722"/>
      <c r="K267" s="722"/>
      <c r="L267" s="722"/>
      <c r="M267" s="722"/>
      <c r="N267" s="722"/>
      <c r="O267" s="722"/>
      <c r="P267" s="722"/>
      <c r="Q267" s="722"/>
      <c r="R267" s="722"/>
      <c r="S267" s="722"/>
      <c r="T267" s="722"/>
      <c r="U267" s="722"/>
      <c r="V267" s="722"/>
      <c r="W267" s="722"/>
      <c r="X267" s="722"/>
      <c r="Y267" s="723"/>
    </row>
    <row r="268" spans="1:25" ht="18" customHeight="1">
      <c r="A268" s="169" t="s">
        <v>243</v>
      </c>
      <c r="B268" s="169"/>
      <c r="C268" s="169"/>
      <c r="D268" s="169"/>
      <c r="E268" s="169"/>
      <c r="F268" s="169"/>
      <c r="G268" s="169"/>
      <c r="H268" s="169"/>
      <c r="I268" s="169"/>
      <c r="J268" s="169"/>
      <c r="K268" s="169"/>
      <c r="L268" s="169"/>
      <c r="M268" s="169"/>
      <c r="N268" s="169"/>
      <c r="O268" s="169"/>
      <c r="P268" s="169"/>
      <c r="Q268" s="169"/>
      <c r="R268" s="169"/>
      <c r="S268" s="169"/>
      <c r="T268" s="169"/>
      <c r="U268" s="169"/>
      <c r="V268" s="169"/>
      <c r="W268" s="169"/>
      <c r="X268" s="169"/>
      <c r="Y268" s="169"/>
    </row>
    <row r="269" spans="1:25" ht="90" customHeight="1">
      <c r="A269" s="721"/>
      <c r="B269" s="722"/>
      <c r="C269" s="722"/>
      <c r="D269" s="722"/>
      <c r="E269" s="722"/>
      <c r="F269" s="722"/>
      <c r="G269" s="722"/>
      <c r="H269" s="722"/>
      <c r="I269" s="722"/>
      <c r="J269" s="722"/>
      <c r="K269" s="722"/>
      <c r="L269" s="722"/>
      <c r="M269" s="722"/>
      <c r="N269" s="722"/>
      <c r="O269" s="722"/>
      <c r="P269" s="722"/>
      <c r="Q269" s="722"/>
      <c r="R269" s="722"/>
      <c r="S269" s="722"/>
      <c r="T269" s="722"/>
      <c r="U269" s="722"/>
      <c r="V269" s="722"/>
      <c r="W269" s="722"/>
      <c r="X269" s="722"/>
      <c r="Y269" s="723"/>
    </row>
    <row r="270" spans="1:25" ht="18" customHeight="1">
      <c r="A270" s="169"/>
      <c r="B270" s="354" t="s">
        <v>156</v>
      </c>
      <c r="C270" s="155">
        <f>IF(SUMIF($S209:$S260,1,$P209:$P260)=0,0,SUMIF($S209:$S260,1,$P209:$P260))</f>
        <v>0</v>
      </c>
      <c r="D270" s="767">
        <f>IF(C270=0,0,C270*2400*24)</f>
        <v>0</v>
      </c>
      <c r="E270" s="767"/>
      <c r="F270" s="364" t="str">
        <f>IF(OR(L261&lt;&gt;"",L253&lt;&gt;"",L245&lt;&gt;"",L237&lt;&gt;"",L229&lt;&gt;"",L221&lt;&gt;"",L213&lt;&gt;""),"研修人数が未入力のセルがあります","")</f>
        <v/>
      </c>
      <c r="G270" s="169"/>
      <c r="H270" s="169"/>
      <c r="I270" s="169"/>
      <c r="J270" s="169"/>
      <c r="K270" s="169"/>
      <c r="L270" s="169"/>
      <c r="M270" s="169"/>
      <c r="N270" s="169"/>
      <c r="O270" s="169"/>
      <c r="P270" s="169"/>
      <c r="Q270" s="169"/>
      <c r="R270" s="169"/>
      <c r="S270" s="169"/>
      <c r="T270" s="169"/>
      <c r="U270" s="169"/>
      <c r="V270" s="169"/>
      <c r="W270" s="169"/>
      <c r="X270" s="169"/>
      <c r="Y270" s="169"/>
    </row>
    <row r="271" spans="1:25" ht="18" customHeight="1">
      <c r="A271" s="169"/>
      <c r="B271" s="354" t="s">
        <v>157</v>
      </c>
      <c r="C271" s="155">
        <f>IF(SUMIF($S209:$S260,2,$P209:$P260)=0,0,SUMIF($S209:$S260,2,$P209:$P260))</f>
        <v>0</v>
      </c>
      <c r="D271" s="730">
        <f>IF(C271=0,0,C271*1200*24)</f>
        <v>0</v>
      </c>
      <c r="E271" s="730"/>
      <c r="F271" s="169"/>
      <c r="G271" s="169"/>
      <c r="H271" s="169"/>
      <c r="I271" s="732" t="s">
        <v>244</v>
      </c>
      <c r="J271" s="732"/>
      <c r="K271" s="732"/>
      <c r="L271" s="732"/>
      <c r="M271" s="732"/>
      <c r="N271" s="355"/>
      <c r="O271" s="355"/>
      <c r="P271" s="221"/>
      <c r="Q271" s="221"/>
      <c r="R271" s="217"/>
      <c r="S271" s="217"/>
      <c r="T271" s="217"/>
      <c r="U271" s="217"/>
      <c r="V271" s="217"/>
      <c r="W271" s="217"/>
      <c r="X271" s="217"/>
      <c r="Y271" s="217"/>
    </row>
    <row r="272" spans="1:25" ht="18" customHeight="1">
      <c r="A272" s="169"/>
      <c r="B272" s="354" t="s">
        <v>158</v>
      </c>
      <c r="C272" s="155">
        <f>IF(SUMIF($S209:$S260,3,$P209:$P260)=0,0,SUMIF($S209:$S260,3,$P209:$P260))</f>
        <v>0</v>
      </c>
      <c r="D272" s="730">
        <f>IF(C272=0,0,C272*800*24)</f>
        <v>0</v>
      </c>
      <c r="E272" s="730"/>
      <c r="F272" s="169"/>
      <c r="G272" s="169"/>
      <c r="H272" s="169"/>
      <c r="I272" s="355"/>
      <c r="J272" s="355"/>
      <c r="K272" s="355"/>
      <c r="L272" s="355"/>
      <c r="M272" s="355"/>
      <c r="N272" s="355"/>
      <c r="O272" s="355"/>
      <c r="P272" s="169"/>
      <c r="Q272" s="169"/>
      <c r="R272" s="169"/>
      <c r="S272" s="169"/>
      <c r="T272" s="169"/>
      <c r="U272" s="169"/>
      <c r="V272" s="169"/>
      <c r="W272" s="169"/>
      <c r="X272" s="169"/>
      <c r="Y272" s="169"/>
    </row>
    <row r="273" spans="1:43" ht="18" customHeight="1">
      <c r="A273" s="169"/>
      <c r="B273" s="222"/>
      <c r="C273" s="155">
        <f>SUM(C270:C272)</f>
        <v>0</v>
      </c>
      <c r="D273" s="730">
        <f>SUM(D270:D272)</f>
        <v>0</v>
      </c>
      <c r="E273" s="731"/>
      <c r="F273" s="169"/>
      <c r="G273" s="169"/>
      <c r="H273" s="169"/>
      <c r="I273" s="732" t="s">
        <v>245</v>
      </c>
      <c r="J273" s="732"/>
      <c r="K273" s="732"/>
      <c r="L273" s="732"/>
      <c r="M273" s="732"/>
      <c r="N273" s="355"/>
      <c r="O273" s="355"/>
      <c r="P273" s="221"/>
      <c r="Q273" s="221"/>
      <c r="R273" s="217"/>
      <c r="S273" s="217"/>
      <c r="T273" s="217"/>
      <c r="U273" s="217"/>
      <c r="V273" s="217"/>
      <c r="W273" s="217"/>
      <c r="X273" s="217"/>
      <c r="Y273" s="217"/>
    </row>
    <row r="274" spans="1:43" s="235" customFormat="1" ht="6" customHeight="1">
      <c r="A274" s="223"/>
      <c r="B274" s="223"/>
      <c r="C274" s="223"/>
      <c r="D274" s="223"/>
      <c r="E274" s="223"/>
      <c r="F274" s="223"/>
      <c r="G274" s="224"/>
      <c r="H274" s="224"/>
      <c r="I274" s="224"/>
      <c r="J274" s="224"/>
      <c r="K274" s="224"/>
      <c r="L274" s="224"/>
      <c r="M274" s="224"/>
      <c r="N274" s="224"/>
      <c r="O274" s="224"/>
      <c r="P274" s="224"/>
      <c r="Q274" s="224"/>
      <c r="R274" s="223"/>
      <c r="S274" s="223"/>
      <c r="T274" s="223"/>
      <c r="U274" s="223"/>
      <c r="V274" s="223"/>
      <c r="W274" s="223"/>
      <c r="X274" s="223"/>
      <c r="Y274" s="223"/>
      <c r="AA274" s="17"/>
      <c r="AF274" s="258"/>
      <c r="AG274" s="254"/>
    </row>
    <row r="275" spans="1:43" ht="42" customHeight="1">
      <c r="A275" s="169"/>
      <c r="B275" s="169"/>
      <c r="C275" s="382" t="str">
        <f>IF('10号'!$E$18="","",'10号'!$E$18)</f>
        <v/>
      </c>
      <c r="D275" s="169"/>
      <c r="E275" s="169"/>
      <c r="F275" s="169"/>
      <c r="G275" s="169"/>
      <c r="H275" s="169"/>
      <c r="I275" s="169"/>
      <c r="J275" s="169"/>
      <c r="K275" s="169"/>
      <c r="L275" s="169"/>
      <c r="M275" s="169"/>
      <c r="N275" s="169"/>
      <c r="O275" s="169"/>
      <c r="P275" s="169"/>
      <c r="Q275" s="169"/>
      <c r="R275" s="710" t="str">
        <f>IF(MIN(A280:B328)=0,"平成　　年　　月分",MIN(A280:B328))</f>
        <v>平成　　年　　月分</v>
      </c>
      <c r="S275" s="710"/>
      <c r="T275" s="710"/>
      <c r="U275" s="710"/>
      <c r="V275" s="710"/>
      <c r="W275" s="169"/>
      <c r="X275" s="169"/>
      <c r="Y275" s="225" t="s">
        <v>251</v>
      </c>
    </row>
    <row r="276" spans="1:43" ht="9" customHeight="1">
      <c r="A276" s="211"/>
      <c r="B276" s="212"/>
      <c r="C276" s="711" t="s">
        <v>221</v>
      </c>
      <c r="D276" s="714"/>
      <c r="E276" s="716" t="s">
        <v>222</v>
      </c>
      <c r="F276" s="714"/>
      <c r="G276" s="716" t="s">
        <v>223</v>
      </c>
      <c r="H276" s="716"/>
      <c r="I276" s="714"/>
      <c r="J276" s="716" t="s">
        <v>222</v>
      </c>
      <c r="K276" s="714"/>
      <c r="L276" s="716" t="s">
        <v>224</v>
      </c>
      <c r="M276" s="734"/>
      <c r="N276" s="760" t="s">
        <v>225</v>
      </c>
      <c r="O276" s="763"/>
      <c r="P276" s="719">
        <f>IF(OR(A280="",D276="",I276=""),0,FLOOR(IF(I276&lt;D276,TIME(I276,K276,1)+1,TIME(I276,K276,1))-TIME(D276,F276,0)-TIME(0,O276,0),"0:15"))</f>
        <v>0</v>
      </c>
      <c r="Q276" s="711" t="s">
        <v>226</v>
      </c>
      <c r="R276" s="739"/>
      <c r="S276" s="742"/>
      <c r="T276" s="757" t="s">
        <v>142</v>
      </c>
      <c r="U276" s="711" t="s">
        <v>228</v>
      </c>
      <c r="V276" s="739"/>
      <c r="W276" s="739"/>
      <c r="X276" s="213"/>
      <c r="Y276" s="214"/>
    </row>
    <row r="277" spans="1:43" ht="6" customHeight="1">
      <c r="A277" s="356"/>
      <c r="B277" s="357"/>
      <c r="C277" s="712"/>
      <c r="D277" s="715"/>
      <c r="E277" s="717"/>
      <c r="F277" s="715"/>
      <c r="G277" s="717"/>
      <c r="H277" s="717"/>
      <c r="I277" s="715"/>
      <c r="J277" s="717"/>
      <c r="K277" s="715"/>
      <c r="L277" s="717"/>
      <c r="M277" s="735"/>
      <c r="N277" s="761"/>
      <c r="O277" s="764"/>
      <c r="P277" s="720"/>
      <c r="Q277" s="712"/>
      <c r="R277" s="740"/>
      <c r="S277" s="743"/>
      <c r="T277" s="758"/>
      <c r="U277" s="712"/>
      <c r="V277" s="740"/>
      <c r="W277" s="740"/>
      <c r="X277" s="755" t="str">
        <f>IF(A280="","",IF(OR(S276&gt;1,S278&gt;1),"ü",""))</f>
        <v/>
      </c>
      <c r="Y277" s="215"/>
    </row>
    <row r="278" spans="1:43" ht="6" customHeight="1">
      <c r="A278" s="356"/>
      <c r="B278" s="216"/>
      <c r="C278" s="712"/>
      <c r="D278" s="715"/>
      <c r="E278" s="717"/>
      <c r="F278" s="715"/>
      <c r="G278" s="717"/>
      <c r="H278" s="717"/>
      <c r="I278" s="715"/>
      <c r="J278" s="717"/>
      <c r="K278" s="715"/>
      <c r="L278" s="717"/>
      <c r="M278" s="735"/>
      <c r="N278" s="761"/>
      <c r="O278" s="765"/>
      <c r="P278" s="720">
        <f>IF(OR(A280="",D278="",I278=""),0,FLOOR(IF(I278&lt;D278,TIME(I278,K278,1)+1,TIME(I278,K278,1))-TIME(D278,F278,0)-TIME(0,O278,0),"0:15"))</f>
        <v>0</v>
      </c>
      <c r="Q278" s="712"/>
      <c r="R278" s="740"/>
      <c r="S278" s="737"/>
      <c r="T278" s="758"/>
      <c r="U278" s="712"/>
      <c r="V278" s="740"/>
      <c r="W278" s="740"/>
      <c r="X278" s="756"/>
      <c r="Y278" s="215"/>
    </row>
    <row r="279" spans="1:43" ht="9" customHeight="1">
      <c r="A279" s="356"/>
      <c r="B279" s="216"/>
      <c r="C279" s="713"/>
      <c r="D279" s="733"/>
      <c r="E279" s="718"/>
      <c r="F279" s="733"/>
      <c r="G279" s="718"/>
      <c r="H279" s="718"/>
      <c r="I279" s="733"/>
      <c r="J279" s="718"/>
      <c r="K279" s="733"/>
      <c r="L279" s="718"/>
      <c r="M279" s="736"/>
      <c r="N279" s="762"/>
      <c r="O279" s="766"/>
      <c r="P279" s="744"/>
      <c r="Q279" s="713"/>
      <c r="R279" s="741"/>
      <c r="S279" s="738"/>
      <c r="T279" s="759"/>
      <c r="U279" s="713"/>
      <c r="V279" s="741"/>
      <c r="W279" s="741"/>
      <c r="X279" s="217"/>
      <c r="Y279" s="218"/>
    </row>
    <row r="280" spans="1:43" ht="18" customHeight="1">
      <c r="A280" s="745" t="str">
        <f>IF(ISERROR(AG280),"",AG280)</f>
        <v/>
      </c>
      <c r="B280" s="746"/>
      <c r="C280" s="747" t="s">
        <v>247</v>
      </c>
      <c r="D280" s="748"/>
      <c r="E280" s="748"/>
      <c r="F280" s="748"/>
      <c r="G280" s="748"/>
      <c r="H280" s="748"/>
      <c r="I280" s="748"/>
      <c r="J280" s="748"/>
      <c r="K280" s="748"/>
      <c r="L280" s="749" t="str">
        <f>IF(A280="","",IF(OR(AND(P276&gt;0,S276=""),AND(P278&gt;0,S278="")),"研修人数を入力してください",""))</f>
        <v/>
      </c>
      <c r="M280" s="749"/>
      <c r="N280" s="749"/>
      <c r="O280" s="749"/>
      <c r="P280" s="749"/>
      <c r="Q280" s="749"/>
      <c r="R280" s="749"/>
      <c r="S280" s="749"/>
      <c r="T280" s="749"/>
      <c r="U280" s="749"/>
      <c r="V280" s="749"/>
      <c r="W280" s="749"/>
      <c r="X280" s="749"/>
      <c r="Y280" s="750"/>
      <c r="AG280" s="246" t="e">
        <f>IF((AG219+1)&gt;EOMONTH($AF$2,0),"",AG219+1)</f>
        <v>#VALUE!</v>
      </c>
      <c r="AM280" s="250"/>
      <c r="AN280" s="262"/>
      <c r="AO280" s="252"/>
      <c r="AQ280" s="252"/>
    </row>
    <row r="281" spans="1:43" ht="18" customHeight="1">
      <c r="A281" s="751" t="str">
        <f>IF(A280="","","日")</f>
        <v/>
      </c>
      <c r="B281" s="752"/>
      <c r="C281" s="724"/>
      <c r="D281" s="725"/>
      <c r="E281" s="725"/>
      <c r="F281" s="725"/>
      <c r="G281" s="725"/>
      <c r="H281" s="725"/>
      <c r="I281" s="725"/>
      <c r="J281" s="725"/>
      <c r="K281" s="725"/>
      <c r="L281" s="725"/>
      <c r="M281" s="725"/>
      <c r="N281" s="725"/>
      <c r="O281" s="725"/>
      <c r="P281" s="725"/>
      <c r="Q281" s="725"/>
      <c r="R281" s="725"/>
      <c r="S281" s="725"/>
      <c r="T281" s="725"/>
      <c r="U281" s="725"/>
      <c r="V281" s="725"/>
      <c r="W281" s="725"/>
      <c r="X281" s="725"/>
      <c r="Y281" s="726"/>
      <c r="AG281" s="246" t="e">
        <f t="shared" ref="AG281:AG286" si="6">IF((AG280+1)&gt;EOMONTH($AF$2,0),"",AG280+1)</f>
        <v>#VALUE!</v>
      </c>
      <c r="AM281" s="250"/>
      <c r="AN281" s="262"/>
      <c r="AO281" s="252"/>
      <c r="AQ281" s="252"/>
    </row>
    <row r="282" spans="1:43" ht="18" customHeight="1">
      <c r="A282" s="753" t="s">
        <v>230</v>
      </c>
      <c r="B282" s="754"/>
      <c r="C282" s="724"/>
      <c r="D282" s="725"/>
      <c r="E282" s="725"/>
      <c r="F282" s="725"/>
      <c r="G282" s="725"/>
      <c r="H282" s="725"/>
      <c r="I282" s="725"/>
      <c r="J282" s="725"/>
      <c r="K282" s="725"/>
      <c r="L282" s="725"/>
      <c r="M282" s="725"/>
      <c r="N282" s="725"/>
      <c r="O282" s="725"/>
      <c r="P282" s="725"/>
      <c r="Q282" s="725"/>
      <c r="R282" s="725"/>
      <c r="S282" s="725"/>
      <c r="T282" s="725"/>
      <c r="U282" s="725"/>
      <c r="V282" s="725"/>
      <c r="W282" s="725"/>
      <c r="X282" s="725"/>
      <c r="Y282" s="726"/>
      <c r="AG282" s="246" t="e">
        <f t="shared" si="6"/>
        <v>#VALUE!</v>
      </c>
      <c r="AM282" s="250"/>
      <c r="AN282" s="262"/>
      <c r="AO282" s="252"/>
      <c r="AQ282" s="252"/>
    </row>
    <row r="283" spans="1:43" ht="9.9499999999999993" customHeight="1">
      <c r="A283" s="219"/>
      <c r="B283" s="220"/>
      <c r="C283" s="727"/>
      <c r="D283" s="728"/>
      <c r="E283" s="728"/>
      <c r="F283" s="728"/>
      <c r="G283" s="728"/>
      <c r="H283" s="728"/>
      <c r="I283" s="728"/>
      <c r="J283" s="728"/>
      <c r="K283" s="728"/>
      <c r="L283" s="728"/>
      <c r="M283" s="728"/>
      <c r="N283" s="728"/>
      <c r="O283" s="728"/>
      <c r="P283" s="728"/>
      <c r="Q283" s="728"/>
      <c r="R283" s="728"/>
      <c r="S283" s="728"/>
      <c r="T283" s="728"/>
      <c r="U283" s="728"/>
      <c r="V283" s="728"/>
      <c r="W283" s="728"/>
      <c r="X283" s="728"/>
      <c r="Y283" s="729"/>
      <c r="AG283" s="246" t="e">
        <f t="shared" si="6"/>
        <v>#VALUE!</v>
      </c>
      <c r="AM283" s="250"/>
      <c r="AN283" s="262"/>
      <c r="AO283" s="252"/>
      <c r="AQ283" s="252"/>
    </row>
    <row r="284" spans="1:43" ht="9" customHeight="1">
      <c r="A284" s="211"/>
      <c r="B284" s="212"/>
      <c r="C284" s="711" t="s">
        <v>221</v>
      </c>
      <c r="D284" s="714"/>
      <c r="E284" s="716" t="s">
        <v>222</v>
      </c>
      <c r="F284" s="714"/>
      <c r="G284" s="716" t="s">
        <v>223</v>
      </c>
      <c r="H284" s="716"/>
      <c r="I284" s="714"/>
      <c r="J284" s="716" t="s">
        <v>222</v>
      </c>
      <c r="K284" s="714"/>
      <c r="L284" s="716" t="s">
        <v>224</v>
      </c>
      <c r="M284" s="734"/>
      <c r="N284" s="760" t="s">
        <v>225</v>
      </c>
      <c r="O284" s="763"/>
      <c r="P284" s="719">
        <f>IF(OR(A288="",D284="",I284=""),0,FLOOR(IF(I284&lt;D284,TIME(I284,K284,1)+1,TIME(I284,K284,1))-TIME(D284,F284,0)-TIME(0,O284,0),"0:15"))</f>
        <v>0</v>
      </c>
      <c r="Q284" s="711" t="s">
        <v>226</v>
      </c>
      <c r="R284" s="739"/>
      <c r="S284" s="742"/>
      <c r="T284" s="757" t="s">
        <v>142</v>
      </c>
      <c r="U284" s="711" t="s">
        <v>228</v>
      </c>
      <c r="V284" s="739"/>
      <c r="W284" s="739"/>
      <c r="X284" s="213"/>
      <c r="Y284" s="214"/>
      <c r="AG284" s="246" t="e">
        <f t="shared" si="6"/>
        <v>#VALUE!</v>
      </c>
      <c r="AM284" s="250"/>
      <c r="AN284" s="262"/>
    </row>
    <row r="285" spans="1:43" ht="6" customHeight="1">
      <c r="A285" s="356"/>
      <c r="B285" s="357"/>
      <c r="C285" s="712"/>
      <c r="D285" s="715"/>
      <c r="E285" s="717"/>
      <c r="F285" s="715"/>
      <c r="G285" s="717"/>
      <c r="H285" s="717"/>
      <c r="I285" s="715"/>
      <c r="J285" s="717"/>
      <c r="K285" s="715"/>
      <c r="L285" s="717"/>
      <c r="M285" s="735"/>
      <c r="N285" s="761"/>
      <c r="O285" s="764"/>
      <c r="P285" s="720"/>
      <c r="Q285" s="712"/>
      <c r="R285" s="740"/>
      <c r="S285" s="743"/>
      <c r="T285" s="758"/>
      <c r="U285" s="712"/>
      <c r="V285" s="740"/>
      <c r="W285" s="740"/>
      <c r="X285" s="755" t="str">
        <f>IF(A288="","",IF(OR(S284&gt;1,S286&gt;1),"ü",""))</f>
        <v/>
      </c>
      <c r="Y285" s="215"/>
      <c r="AG285" s="246" t="e">
        <f t="shared" si="6"/>
        <v>#VALUE!</v>
      </c>
      <c r="AM285" s="250"/>
      <c r="AN285" s="262"/>
    </row>
    <row r="286" spans="1:43" ht="6" customHeight="1">
      <c r="A286" s="356"/>
      <c r="B286" s="216"/>
      <c r="C286" s="712"/>
      <c r="D286" s="715"/>
      <c r="E286" s="717"/>
      <c r="F286" s="715"/>
      <c r="G286" s="717"/>
      <c r="H286" s="717"/>
      <c r="I286" s="715"/>
      <c r="J286" s="717"/>
      <c r="K286" s="715"/>
      <c r="L286" s="717"/>
      <c r="M286" s="735"/>
      <c r="N286" s="761"/>
      <c r="O286" s="765"/>
      <c r="P286" s="720">
        <f>IF(OR(A288="",D286="",I286=""),0,FLOOR(IF(I286&lt;D286,TIME(I286,K286,1)+1,TIME(I286,K286,1))-TIME(D286,F286,0)-TIME(0,O286,0),"0:15"))</f>
        <v>0</v>
      </c>
      <c r="Q286" s="712"/>
      <c r="R286" s="740"/>
      <c r="S286" s="737"/>
      <c r="T286" s="758"/>
      <c r="U286" s="712"/>
      <c r="V286" s="740"/>
      <c r="W286" s="740"/>
      <c r="X286" s="756"/>
      <c r="Y286" s="215"/>
      <c r="AG286" s="246" t="e">
        <f t="shared" si="6"/>
        <v>#VALUE!</v>
      </c>
      <c r="AM286" s="250"/>
      <c r="AN286" s="262"/>
    </row>
    <row r="287" spans="1:43" ht="9" customHeight="1">
      <c r="A287" s="356"/>
      <c r="B287" s="216"/>
      <c r="C287" s="713"/>
      <c r="D287" s="733"/>
      <c r="E287" s="718"/>
      <c r="F287" s="733"/>
      <c r="G287" s="718"/>
      <c r="H287" s="718"/>
      <c r="I287" s="733"/>
      <c r="J287" s="718"/>
      <c r="K287" s="733"/>
      <c r="L287" s="718"/>
      <c r="M287" s="736"/>
      <c r="N287" s="762"/>
      <c r="O287" s="766"/>
      <c r="P287" s="744"/>
      <c r="Q287" s="713"/>
      <c r="R287" s="741"/>
      <c r="S287" s="738"/>
      <c r="T287" s="759"/>
      <c r="U287" s="713"/>
      <c r="V287" s="741"/>
      <c r="W287" s="741"/>
      <c r="X287" s="217"/>
      <c r="Y287" s="218"/>
    </row>
    <row r="288" spans="1:43" ht="18" customHeight="1">
      <c r="A288" s="745" t="str">
        <f>IF(ISERROR(AG281),"",AG281)</f>
        <v/>
      </c>
      <c r="B288" s="746"/>
      <c r="C288" s="747" t="s">
        <v>247</v>
      </c>
      <c r="D288" s="748"/>
      <c r="E288" s="748"/>
      <c r="F288" s="748"/>
      <c r="G288" s="748"/>
      <c r="H288" s="748"/>
      <c r="I288" s="748"/>
      <c r="J288" s="748"/>
      <c r="K288" s="748"/>
      <c r="L288" s="749" t="str">
        <f>IF(A288="","",IF(OR(AND(P284&gt;0,S284=""),AND(P286&gt;0,S286="")),"研修人数を入力してください",""))</f>
        <v/>
      </c>
      <c r="M288" s="749"/>
      <c r="N288" s="749"/>
      <c r="O288" s="749"/>
      <c r="P288" s="749"/>
      <c r="Q288" s="749"/>
      <c r="R288" s="749"/>
      <c r="S288" s="749"/>
      <c r="T288" s="749"/>
      <c r="U288" s="749"/>
      <c r="V288" s="749"/>
      <c r="W288" s="749"/>
      <c r="X288" s="749"/>
      <c r="Y288" s="750"/>
      <c r="AN288" s="263"/>
      <c r="AO288" s="252"/>
      <c r="AQ288" s="252"/>
    </row>
    <row r="289" spans="1:25" ht="18" customHeight="1">
      <c r="A289" s="751" t="str">
        <f>IF(A288="","","日")</f>
        <v/>
      </c>
      <c r="B289" s="752"/>
      <c r="C289" s="724"/>
      <c r="D289" s="725"/>
      <c r="E289" s="725"/>
      <c r="F289" s="725"/>
      <c r="G289" s="725"/>
      <c r="H289" s="725"/>
      <c r="I289" s="725"/>
      <c r="J289" s="725"/>
      <c r="K289" s="725"/>
      <c r="L289" s="725"/>
      <c r="M289" s="725"/>
      <c r="N289" s="725"/>
      <c r="O289" s="725"/>
      <c r="P289" s="725"/>
      <c r="Q289" s="725"/>
      <c r="R289" s="725"/>
      <c r="S289" s="725"/>
      <c r="T289" s="725"/>
      <c r="U289" s="725"/>
      <c r="V289" s="725"/>
      <c r="W289" s="725"/>
      <c r="X289" s="725"/>
      <c r="Y289" s="726"/>
    </row>
    <row r="290" spans="1:25" ht="18" customHeight="1">
      <c r="A290" s="753" t="s">
        <v>231</v>
      </c>
      <c r="B290" s="754"/>
      <c r="C290" s="724"/>
      <c r="D290" s="725"/>
      <c r="E290" s="725"/>
      <c r="F290" s="725"/>
      <c r="G290" s="725"/>
      <c r="H290" s="725"/>
      <c r="I290" s="725"/>
      <c r="J290" s="725"/>
      <c r="K290" s="725"/>
      <c r="L290" s="725"/>
      <c r="M290" s="725"/>
      <c r="N290" s="725"/>
      <c r="O290" s="725"/>
      <c r="P290" s="725"/>
      <c r="Q290" s="725"/>
      <c r="R290" s="725"/>
      <c r="S290" s="725"/>
      <c r="T290" s="725"/>
      <c r="U290" s="725"/>
      <c r="V290" s="725"/>
      <c r="W290" s="725"/>
      <c r="X290" s="725"/>
      <c r="Y290" s="726"/>
    </row>
    <row r="291" spans="1:25" ht="9.9499999999999993" customHeight="1">
      <c r="A291" s="219"/>
      <c r="B291" s="220"/>
      <c r="C291" s="727"/>
      <c r="D291" s="728"/>
      <c r="E291" s="728"/>
      <c r="F291" s="728"/>
      <c r="G291" s="728"/>
      <c r="H291" s="728"/>
      <c r="I291" s="728"/>
      <c r="J291" s="728"/>
      <c r="K291" s="728"/>
      <c r="L291" s="728"/>
      <c r="M291" s="728"/>
      <c r="N291" s="728"/>
      <c r="O291" s="728"/>
      <c r="P291" s="728"/>
      <c r="Q291" s="728"/>
      <c r="R291" s="728"/>
      <c r="S291" s="728"/>
      <c r="T291" s="728"/>
      <c r="U291" s="728"/>
      <c r="V291" s="728"/>
      <c r="W291" s="728"/>
      <c r="X291" s="728"/>
      <c r="Y291" s="729"/>
    </row>
    <row r="292" spans="1:25" ht="9" customHeight="1">
      <c r="A292" s="211"/>
      <c r="B292" s="212"/>
      <c r="C292" s="711" t="s">
        <v>221</v>
      </c>
      <c r="D292" s="714"/>
      <c r="E292" s="716" t="s">
        <v>222</v>
      </c>
      <c r="F292" s="714"/>
      <c r="G292" s="716" t="s">
        <v>223</v>
      </c>
      <c r="H292" s="716"/>
      <c r="I292" s="714"/>
      <c r="J292" s="716" t="s">
        <v>222</v>
      </c>
      <c r="K292" s="714"/>
      <c r="L292" s="716" t="s">
        <v>224</v>
      </c>
      <c r="M292" s="734"/>
      <c r="N292" s="760" t="s">
        <v>225</v>
      </c>
      <c r="O292" s="763"/>
      <c r="P292" s="719">
        <f>IF(OR(A296="",D292="",I292=""),0,FLOOR(IF(I292&lt;D292,TIME(I292,K292,1)+1,TIME(I292,K292,1))-TIME(D292,F292,0)-TIME(0,O292,0),"0:15"))</f>
        <v>0</v>
      </c>
      <c r="Q292" s="711" t="s">
        <v>226</v>
      </c>
      <c r="R292" s="739"/>
      <c r="S292" s="742"/>
      <c r="T292" s="757" t="s">
        <v>142</v>
      </c>
      <c r="U292" s="711" t="s">
        <v>228</v>
      </c>
      <c r="V292" s="739"/>
      <c r="W292" s="739"/>
      <c r="X292" s="213"/>
      <c r="Y292" s="214"/>
    </row>
    <row r="293" spans="1:25" ht="6" customHeight="1">
      <c r="A293" s="356"/>
      <c r="B293" s="357"/>
      <c r="C293" s="712"/>
      <c r="D293" s="715"/>
      <c r="E293" s="717"/>
      <c r="F293" s="715"/>
      <c r="G293" s="717"/>
      <c r="H293" s="717"/>
      <c r="I293" s="715"/>
      <c r="J293" s="717"/>
      <c r="K293" s="715"/>
      <c r="L293" s="717"/>
      <c r="M293" s="735"/>
      <c r="N293" s="761"/>
      <c r="O293" s="764"/>
      <c r="P293" s="720"/>
      <c r="Q293" s="712"/>
      <c r="R293" s="740"/>
      <c r="S293" s="743"/>
      <c r="T293" s="758"/>
      <c r="U293" s="712"/>
      <c r="V293" s="740"/>
      <c r="W293" s="740"/>
      <c r="X293" s="755" t="str">
        <f>IF(A296="","",IF(OR(S292&gt;1,S294&gt;1),"ü",""))</f>
        <v/>
      </c>
      <c r="Y293" s="215"/>
    </row>
    <row r="294" spans="1:25" ht="6" customHeight="1">
      <c r="A294" s="356"/>
      <c r="B294" s="216"/>
      <c r="C294" s="712"/>
      <c r="D294" s="715"/>
      <c r="E294" s="717"/>
      <c r="F294" s="715"/>
      <c r="G294" s="717"/>
      <c r="H294" s="717"/>
      <c r="I294" s="715"/>
      <c r="J294" s="717"/>
      <c r="K294" s="715"/>
      <c r="L294" s="717"/>
      <c r="M294" s="735"/>
      <c r="N294" s="761"/>
      <c r="O294" s="765"/>
      <c r="P294" s="720">
        <f>IF(OR(A296="",D294="",I294=""),0,FLOOR(IF(I294&lt;D294,TIME(I294,K294,1)+1,TIME(I294,K294,1))-TIME(D294,F294,0)-TIME(0,O294,0),"0:15"))</f>
        <v>0</v>
      </c>
      <c r="Q294" s="712"/>
      <c r="R294" s="740"/>
      <c r="S294" s="737"/>
      <c r="T294" s="758"/>
      <c r="U294" s="712"/>
      <c r="V294" s="740"/>
      <c r="W294" s="740"/>
      <c r="X294" s="756"/>
      <c r="Y294" s="215"/>
    </row>
    <row r="295" spans="1:25" ht="9" customHeight="1">
      <c r="A295" s="356"/>
      <c r="B295" s="216"/>
      <c r="C295" s="713"/>
      <c r="D295" s="733"/>
      <c r="E295" s="718"/>
      <c r="F295" s="733"/>
      <c r="G295" s="718"/>
      <c r="H295" s="718"/>
      <c r="I295" s="733"/>
      <c r="J295" s="718"/>
      <c r="K295" s="733"/>
      <c r="L295" s="718"/>
      <c r="M295" s="736"/>
      <c r="N295" s="762"/>
      <c r="O295" s="766"/>
      <c r="P295" s="744"/>
      <c r="Q295" s="713"/>
      <c r="R295" s="741"/>
      <c r="S295" s="738"/>
      <c r="T295" s="759"/>
      <c r="U295" s="713"/>
      <c r="V295" s="741"/>
      <c r="W295" s="741"/>
      <c r="X295" s="217"/>
      <c r="Y295" s="218"/>
    </row>
    <row r="296" spans="1:25" ht="18" customHeight="1">
      <c r="A296" s="745" t="str">
        <f>IF(ISERROR(AG282),"",AG282)</f>
        <v/>
      </c>
      <c r="B296" s="746"/>
      <c r="C296" s="747" t="s">
        <v>247</v>
      </c>
      <c r="D296" s="748"/>
      <c r="E296" s="748"/>
      <c r="F296" s="748"/>
      <c r="G296" s="748"/>
      <c r="H296" s="748"/>
      <c r="I296" s="748"/>
      <c r="J296" s="748"/>
      <c r="K296" s="748"/>
      <c r="L296" s="749" t="str">
        <f>IF(A296="","",IF(OR(AND(P292&gt;0,S292=""),AND(P294&gt;0,S294="")),"研修人数を入力してください",""))</f>
        <v/>
      </c>
      <c r="M296" s="749"/>
      <c r="N296" s="749"/>
      <c r="O296" s="749"/>
      <c r="P296" s="749"/>
      <c r="Q296" s="749"/>
      <c r="R296" s="749"/>
      <c r="S296" s="749"/>
      <c r="T296" s="749"/>
      <c r="U296" s="749"/>
      <c r="V296" s="749"/>
      <c r="W296" s="749"/>
      <c r="X296" s="749"/>
      <c r="Y296" s="750"/>
    </row>
    <row r="297" spans="1:25" ht="18" customHeight="1">
      <c r="A297" s="751" t="str">
        <f>IF(A296="","","日")</f>
        <v/>
      </c>
      <c r="B297" s="752"/>
      <c r="C297" s="724"/>
      <c r="D297" s="725"/>
      <c r="E297" s="725"/>
      <c r="F297" s="725"/>
      <c r="G297" s="725"/>
      <c r="H297" s="725"/>
      <c r="I297" s="725"/>
      <c r="J297" s="725"/>
      <c r="K297" s="725"/>
      <c r="L297" s="725"/>
      <c r="M297" s="725"/>
      <c r="N297" s="725"/>
      <c r="O297" s="725"/>
      <c r="P297" s="725"/>
      <c r="Q297" s="725"/>
      <c r="R297" s="725"/>
      <c r="S297" s="725"/>
      <c r="T297" s="725"/>
      <c r="U297" s="725"/>
      <c r="V297" s="725"/>
      <c r="W297" s="725"/>
      <c r="X297" s="725"/>
      <c r="Y297" s="726"/>
    </row>
    <row r="298" spans="1:25" ht="18" customHeight="1">
      <c r="A298" s="753" t="s">
        <v>234</v>
      </c>
      <c r="B298" s="754"/>
      <c r="C298" s="724"/>
      <c r="D298" s="725"/>
      <c r="E298" s="725"/>
      <c r="F298" s="725"/>
      <c r="G298" s="725"/>
      <c r="H298" s="725"/>
      <c r="I298" s="725"/>
      <c r="J298" s="725"/>
      <c r="K298" s="725"/>
      <c r="L298" s="725"/>
      <c r="M298" s="725"/>
      <c r="N298" s="725"/>
      <c r="O298" s="725"/>
      <c r="P298" s="725"/>
      <c r="Q298" s="725"/>
      <c r="R298" s="725"/>
      <c r="S298" s="725"/>
      <c r="T298" s="725"/>
      <c r="U298" s="725"/>
      <c r="V298" s="725"/>
      <c r="W298" s="725"/>
      <c r="X298" s="725"/>
      <c r="Y298" s="726"/>
    </row>
    <row r="299" spans="1:25" ht="9.9499999999999993" customHeight="1">
      <c r="A299" s="219"/>
      <c r="B299" s="220"/>
      <c r="C299" s="727"/>
      <c r="D299" s="728"/>
      <c r="E299" s="728"/>
      <c r="F299" s="728"/>
      <c r="G299" s="728"/>
      <c r="H299" s="728"/>
      <c r="I299" s="728"/>
      <c r="J299" s="728"/>
      <c r="K299" s="728"/>
      <c r="L299" s="728"/>
      <c r="M299" s="728"/>
      <c r="N299" s="728"/>
      <c r="O299" s="728"/>
      <c r="P299" s="728"/>
      <c r="Q299" s="728"/>
      <c r="R299" s="728"/>
      <c r="S299" s="728"/>
      <c r="T299" s="728"/>
      <c r="U299" s="728"/>
      <c r="V299" s="728"/>
      <c r="W299" s="728"/>
      <c r="X299" s="728"/>
      <c r="Y299" s="729"/>
    </row>
    <row r="300" spans="1:25" ht="9" customHeight="1">
      <c r="A300" s="211"/>
      <c r="B300" s="212"/>
      <c r="C300" s="711" t="s">
        <v>221</v>
      </c>
      <c r="D300" s="714"/>
      <c r="E300" s="716" t="s">
        <v>222</v>
      </c>
      <c r="F300" s="714"/>
      <c r="G300" s="716" t="s">
        <v>223</v>
      </c>
      <c r="H300" s="716"/>
      <c r="I300" s="714"/>
      <c r="J300" s="716" t="s">
        <v>222</v>
      </c>
      <c r="K300" s="714"/>
      <c r="L300" s="716" t="s">
        <v>224</v>
      </c>
      <c r="M300" s="734"/>
      <c r="N300" s="760" t="s">
        <v>225</v>
      </c>
      <c r="O300" s="763"/>
      <c r="P300" s="719">
        <f>IF(OR(A304="",D300="",I300=""),0,FLOOR(IF(I300&lt;D300,TIME(I300,K300,1)+1,TIME(I300,K300,1))-TIME(D300,F300,0)-TIME(0,O300,0),"0:15"))</f>
        <v>0</v>
      </c>
      <c r="Q300" s="711" t="s">
        <v>226</v>
      </c>
      <c r="R300" s="739"/>
      <c r="S300" s="742"/>
      <c r="T300" s="757" t="s">
        <v>142</v>
      </c>
      <c r="U300" s="711" t="s">
        <v>228</v>
      </c>
      <c r="V300" s="739"/>
      <c r="W300" s="739"/>
      <c r="X300" s="213"/>
      <c r="Y300" s="214"/>
    </row>
    <row r="301" spans="1:25" ht="6" customHeight="1">
      <c r="A301" s="356"/>
      <c r="B301" s="357"/>
      <c r="C301" s="712"/>
      <c r="D301" s="715"/>
      <c r="E301" s="717"/>
      <c r="F301" s="715"/>
      <c r="G301" s="717"/>
      <c r="H301" s="717"/>
      <c r="I301" s="715"/>
      <c r="J301" s="717"/>
      <c r="K301" s="715"/>
      <c r="L301" s="717"/>
      <c r="M301" s="735"/>
      <c r="N301" s="761"/>
      <c r="O301" s="764"/>
      <c r="P301" s="720"/>
      <c r="Q301" s="712"/>
      <c r="R301" s="740"/>
      <c r="S301" s="743"/>
      <c r="T301" s="758"/>
      <c r="U301" s="712"/>
      <c r="V301" s="740"/>
      <c r="W301" s="740"/>
      <c r="X301" s="755" t="str">
        <f>IF(A304="","",IF(OR(S300&gt;1,S302&gt;1),"ü",""))</f>
        <v/>
      </c>
      <c r="Y301" s="215"/>
    </row>
    <row r="302" spans="1:25" ht="6" customHeight="1">
      <c r="A302" s="356"/>
      <c r="B302" s="216"/>
      <c r="C302" s="712"/>
      <c r="D302" s="715"/>
      <c r="E302" s="717"/>
      <c r="F302" s="715"/>
      <c r="G302" s="717"/>
      <c r="H302" s="717"/>
      <c r="I302" s="715"/>
      <c r="J302" s="717"/>
      <c r="K302" s="715"/>
      <c r="L302" s="717"/>
      <c r="M302" s="735"/>
      <c r="N302" s="761"/>
      <c r="O302" s="765"/>
      <c r="P302" s="720">
        <f>IF(OR(A304="",D302="",I302=""),0,FLOOR(IF(I302&lt;D302,TIME(I302,K302,1)+1,TIME(I302,K302,1))-TIME(D302,F302,0)-TIME(0,O302,0),"0:15"))</f>
        <v>0</v>
      </c>
      <c r="Q302" s="712"/>
      <c r="R302" s="740"/>
      <c r="S302" s="737"/>
      <c r="T302" s="758"/>
      <c r="U302" s="712"/>
      <c r="V302" s="740"/>
      <c r="W302" s="740"/>
      <c r="X302" s="756"/>
      <c r="Y302" s="215"/>
    </row>
    <row r="303" spans="1:25" ht="9" customHeight="1">
      <c r="A303" s="356"/>
      <c r="B303" s="216"/>
      <c r="C303" s="713"/>
      <c r="D303" s="733"/>
      <c r="E303" s="718"/>
      <c r="F303" s="733"/>
      <c r="G303" s="718"/>
      <c r="H303" s="718"/>
      <c r="I303" s="733"/>
      <c r="J303" s="718"/>
      <c r="K303" s="733"/>
      <c r="L303" s="718"/>
      <c r="M303" s="736"/>
      <c r="N303" s="762"/>
      <c r="O303" s="766"/>
      <c r="P303" s="744"/>
      <c r="Q303" s="713"/>
      <c r="R303" s="741"/>
      <c r="S303" s="738"/>
      <c r="T303" s="759"/>
      <c r="U303" s="713"/>
      <c r="V303" s="741"/>
      <c r="W303" s="741"/>
      <c r="X303" s="217"/>
      <c r="Y303" s="218"/>
    </row>
    <row r="304" spans="1:25" ht="18" customHeight="1">
      <c r="A304" s="745" t="str">
        <f>IF(ISERROR(AG283),"",AG283)</f>
        <v/>
      </c>
      <c r="B304" s="746"/>
      <c r="C304" s="747" t="s">
        <v>247</v>
      </c>
      <c r="D304" s="748"/>
      <c r="E304" s="748"/>
      <c r="F304" s="748"/>
      <c r="G304" s="748"/>
      <c r="H304" s="748"/>
      <c r="I304" s="748"/>
      <c r="J304" s="748"/>
      <c r="K304" s="748"/>
      <c r="L304" s="749" t="str">
        <f>IF(A304="","",IF(OR(AND(P300&gt;0,S300=""),AND(P302&gt;0,S302="")),"研修人数を入力してください",""))</f>
        <v/>
      </c>
      <c r="M304" s="749"/>
      <c r="N304" s="749"/>
      <c r="O304" s="749"/>
      <c r="P304" s="749"/>
      <c r="Q304" s="749"/>
      <c r="R304" s="749"/>
      <c r="S304" s="749"/>
      <c r="T304" s="749"/>
      <c r="U304" s="749"/>
      <c r="V304" s="749"/>
      <c r="W304" s="749"/>
      <c r="X304" s="749"/>
      <c r="Y304" s="750"/>
    </row>
    <row r="305" spans="1:25" ht="18" customHeight="1">
      <c r="A305" s="751" t="str">
        <f>IF(A304="","","日")</f>
        <v/>
      </c>
      <c r="B305" s="752"/>
      <c r="C305" s="724"/>
      <c r="D305" s="725"/>
      <c r="E305" s="725"/>
      <c r="F305" s="725"/>
      <c r="G305" s="725"/>
      <c r="H305" s="725"/>
      <c r="I305" s="725"/>
      <c r="J305" s="725"/>
      <c r="K305" s="725"/>
      <c r="L305" s="725"/>
      <c r="M305" s="725"/>
      <c r="N305" s="725"/>
      <c r="O305" s="725"/>
      <c r="P305" s="725"/>
      <c r="Q305" s="725"/>
      <c r="R305" s="725"/>
      <c r="S305" s="725"/>
      <c r="T305" s="725"/>
      <c r="U305" s="725"/>
      <c r="V305" s="725"/>
      <c r="W305" s="725"/>
      <c r="X305" s="725"/>
      <c r="Y305" s="726"/>
    </row>
    <row r="306" spans="1:25" ht="18" customHeight="1">
      <c r="A306" s="753" t="s">
        <v>236</v>
      </c>
      <c r="B306" s="754"/>
      <c r="C306" s="724"/>
      <c r="D306" s="725"/>
      <c r="E306" s="725"/>
      <c r="F306" s="725"/>
      <c r="G306" s="725"/>
      <c r="H306" s="725"/>
      <c r="I306" s="725"/>
      <c r="J306" s="725"/>
      <c r="K306" s="725"/>
      <c r="L306" s="725"/>
      <c r="M306" s="725"/>
      <c r="N306" s="725"/>
      <c r="O306" s="725"/>
      <c r="P306" s="725"/>
      <c r="Q306" s="725"/>
      <c r="R306" s="725"/>
      <c r="S306" s="725"/>
      <c r="T306" s="725"/>
      <c r="U306" s="725"/>
      <c r="V306" s="725"/>
      <c r="W306" s="725"/>
      <c r="X306" s="725"/>
      <c r="Y306" s="726"/>
    </row>
    <row r="307" spans="1:25" ht="9.9499999999999993" customHeight="1">
      <c r="A307" s="219"/>
      <c r="B307" s="220"/>
      <c r="C307" s="727"/>
      <c r="D307" s="728"/>
      <c r="E307" s="728"/>
      <c r="F307" s="728"/>
      <c r="G307" s="728"/>
      <c r="H307" s="728"/>
      <c r="I307" s="728"/>
      <c r="J307" s="728"/>
      <c r="K307" s="728"/>
      <c r="L307" s="728"/>
      <c r="M307" s="728"/>
      <c r="N307" s="728"/>
      <c r="O307" s="728"/>
      <c r="P307" s="728"/>
      <c r="Q307" s="728"/>
      <c r="R307" s="728"/>
      <c r="S307" s="728"/>
      <c r="T307" s="728"/>
      <c r="U307" s="728"/>
      <c r="V307" s="728"/>
      <c r="W307" s="728"/>
      <c r="X307" s="728"/>
      <c r="Y307" s="729"/>
    </row>
    <row r="308" spans="1:25" ht="9" customHeight="1">
      <c r="A308" s="211"/>
      <c r="B308" s="212"/>
      <c r="C308" s="711" t="s">
        <v>221</v>
      </c>
      <c r="D308" s="714"/>
      <c r="E308" s="716" t="s">
        <v>222</v>
      </c>
      <c r="F308" s="714"/>
      <c r="G308" s="716" t="s">
        <v>223</v>
      </c>
      <c r="H308" s="716"/>
      <c r="I308" s="714"/>
      <c r="J308" s="716" t="s">
        <v>222</v>
      </c>
      <c r="K308" s="714"/>
      <c r="L308" s="716" t="s">
        <v>224</v>
      </c>
      <c r="M308" s="734"/>
      <c r="N308" s="760" t="s">
        <v>225</v>
      </c>
      <c r="O308" s="763"/>
      <c r="P308" s="719">
        <f>IF(OR(A312="",D308="",I308=""),0,FLOOR(IF(I308&lt;D308,TIME(I308,K308,1)+1,TIME(I308,K308,1))-TIME(D308,F308,0)-TIME(0,O308,0),"0:15"))</f>
        <v>0</v>
      </c>
      <c r="Q308" s="711" t="s">
        <v>226</v>
      </c>
      <c r="R308" s="739"/>
      <c r="S308" s="742"/>
      <c r="T308" s="757" t="s">
        <v>142</v>
      </c>
      <c r="U308" s="711" t="s">
        <v>228</v>
      </c>
      <c r="V308" s="739"/>
      <c r="W308" s="739"/>
      <c r="X308" s="213"/>
      <c r="Y308" s="214"/>
    </row>
    <row r="309" spans="1:25" ht="6" customHeight="1">
      <c r="A309" s="356"/>
      <c r="B309" s="357"/>
      <c r="C309" s="712"/>
      <c r="D309" s="715"/>
      <c r="E309" s="717"/>
      <c r="F309" s="715"/>
      <c r="G309" s="717"/>
      <c r="H309" s="717"/>
      <c r="I309" s="715"/>
      <c r="J309" s="717"/>
      <c r="K309" s="715"/>
      <c r="L309" s="717"/>
      <c r="M309" s="735"/>
      <c r="N309" s="761"/>
      <c r="O309" s="764"/>
      <c r="P309" s="720"/>
      <c r="Q309" s="712"/>
      <c r="R309" s="740"/>
      <c r="S309" s="743"/>
      <c r="T309" s="758"/>
      <c r="U309" s="712"/>
      <c r="V309" s="740"/>
      <c r="W309" s="740"/>
      <c r="X309" s="755" t="str">
        <f>IF(A312="","",IF(OR(S308&gt;1,S310&gt;1),"ü",""))</f>
        <v/>
      </c>
      <c r="Y309" s="215"/>
    </row>
    <row r="310" spans="1:25" ht="6" customHeight="1">
      <c r="A310" s="356"/>
      <c r="B310" s="216"/>
      <c r="C310" s="712"/>
      <c r="D310" s="715"/>
      <c r="E310" s="717"/>
      <c r="F310" s="715"/>
      <c r="G310" s="717"/>
      <c r="H310" s="717"/>
      <c r="I310" s="715"/>
      <c r="J310" s="717"/>
      <c r="K310" s="715"/>
      <c r="L310" s="717"/>
      <c r="M310" s="735"/>
      <c r="N310" s="761"/>
      <c r="O310" s="765"/>
      <c r="P310" s="720">
        <f>IF(OR(A312="",D310="",I310=""),0,FLOOR(IF(I310&lt;D310,TIME(I310,K310,1)+1,TIME(I310,K310,1))-TIME(D310,F310,0)-TIME(0,O310,0),"0:15"))</f>
        <v>0</v>
      </c>
      <c r="Q310" s="712"/>
      <c r="R310" s="740"/>
      <c r="S310" s="737"/>
      <c r="T310" s="758"/>
      <c r="U310" s="712"/>
      <c r="V310" s="740"/>
      <c r="W310" s="740"/>
      <c r="X310" s="756"/>
      <c r="Y310" s="215"/>
    </row>
    <row r="311" spans="1:25" ht="9" customHeight="1">
      <c r="A311" s="356"/>
      <c r="B311" s="216"/>
      <c r="C311" s="713"/>
      <c r="D311" s="733"/>
      <c r="E311" s="718"/>
      <c r="F311" s="733"/>
      <c r="G311" s="718"/>
      <c r="H311" s="718"/>
      <c r="I311" s="733"/>
      <c r="J311" s="718"/>
      <c r="K311" s="733"/>
      <c r="L311" s="718"/>
      <c r="M311" s="736"/>
      <c r="N311" s="762"/>
      <c r="O311" s="766"/>
      <c r="P311" s="744"/>
      <c r="Q311" s="713"/>
      <c r="R311" s="741"/>
      <c r="S311" s="738"/>
      <c r="T311" s="759"/>
      <c r="U311" s="713"/>
      <c r="V311" s="741"/>
      <c r="W311" s="741"/>
      <c r="X311" s="217"/>
      <c r="Y311" s="218"/>
    </row>
    <row r="312" spans="1:25" ht="18" customHeight="1">
      <c r="A312" s="745" t="str">
        <f>IF(ISERROR(AG284),"",AG284)</f>
        <v/>
      </c>
      <c r="B312" s="746"/>
      <c r="C312" s="747" t="s">
        <v>247</v>
      </c>
      <c r="D312" s="748"/>
      <c r="E312" s="748"/>
      <c r="F312" s="748"/>
      <c r="G312" s="748"/>
      <c r="H312" s="748"/>
      <c r="I312" s="748"/>
      <c r="J312" s="748"/>
      <c r="K312" s="748"/>
      <c r="L312" s="749" t="str">
        <f>IF(A312="","",IF(OR(AND(P308&gt;0,S308=""),AND(P310&gt;0,S310="")),"研修人数を入力してください",""))</f>
        <v/>
      </c>
      <c r="M312" s="749"/>
      <c r="N312" s="749"/>
      <c r="O312" s="749"/>
      <c r="P312" s="749"/>
      <c r="Q312" s="749"/>
      <c r="R312" s="749"/>
      <c r="S312" s="749"/>
      <c r="T312" s="749"/>
      <c r="U312" s="749"/>
      <c r="V312" s="749"/>
      <c r="W312" s="749"/>
      <c r="X312" s="749"/>
      <c r="Y312" s="750"/>
    </row>
    <row r="313" spans="1:25" ht="18" customHeight="1">
      <c r="A313" s="751" t="str">
        <f>IF(A312="","","日")</f>
        <v/>
      </c>
      <c r="B313" s="752"/>
      <c r="C313" s="724"/>
      <c r="D313" s="725"/>
      <c r="E313" s="725"/>
      <c r="F313" s="725"/>
      <c r="G313" s="725"/>
      <c r="H313" s="725"/>
      <c r="I313" s="725"/>
      <c r="J313" s="725"/>
      <c r="K313" s="725"/>
      <c r="L313" s="725"/>
      <c r="M313" s="725"/>
      <c r="N313" s="725"/>
      <c r="O313" s="725"/>
      <c r="P313" s="725"/>
      <c r="Q313" s="725"/>
      <c r="R313" s="725"/>
      <c r="S313" s="725"/>
      <c r="T313" s="725"/>
      <c r="U313" s="725"/>
      <c r="V313" s="725"/>
      <c r="W313" s="725"/>
      <c r="X313" s="725"/>
      <c r="Y313" s="726"/>
    </row>
    <row r="314" spans="1:25" ht="18" customHeight="1">
      <c r="A314" s="753" t="s">
        <v>239</v>
      </c>
      <c r="B314" s="754"/>
      <c r="C314" s="724"/>
      <c r="D314" s="725"/>
      <c r="E314" s="725"/>
      <c r="F314" s="725"/>
      <c r="G314" s="725"/>
      <c r="H314" s="725"/>
      <c r="I314" s="725"/>
      <c r="J314" s="725"/>
      <c r="K314" s="725"/>
      <c r="L314" s="725"/>
      <c r="M314" s="725"/>
      <c r="N314" s="725"/>
      <c r="O314" s="725"/>
      <c r="P314" s="725"/>
      <c r="Q314" s="725"/>
      <c r="R314" s="725"/>
      <c r="S314" s="725"/>
      <c r="T314" s="725"/>
      <c r="U314" s="725"/>
      <c r="V314" s="725"/>
      <c r="W314" s="725"/>
      <c r="X314" s="725"/>
      <c r="Y314" s="726"/>
    </row>
    <row r="315" spans="1:25" ht="9.9499999999999993" customHeight="1">
      <c r="A315" s="219"/>
      <c r="B315" s="220"/>
      <c r="C315" s="727"/>
      <c r="D315" s="728"/>
      <c r="E315" s="728"/>
      <c r="F315" s="728"/>
      <c r="G315" s="728"/>
      <c r="H315" s="728"/>
      <c r="I315" s="728"/>
      <c r="J315" s="728"/>
      <c r="K315" s="728"/>
      <c r="L315" s="728"/>
      <c r="M315" s="728"/>
      <c r="N315" s="728"/>
      <c r="O315" s="728"/>
      <c r="P315" s="728"/>
      <c r="Q315" s="728"/>
      <c r="R315" s="728"/>
      <c r="S315" s="728"/>
      <c r="T315" s="728"/>
      <c r="U315" s="728"/>
      <c r="V315" s="728"/>
      <c r="W315" s="728"/>
      <c r="X315" s="728"/>
      <c r="Y315" s="729"/>
    </row>
    <row r="316" spans="1:25" ht="9" customHeight="1">
      <c r="A316" s="211"/>
      <c r="B316" s="212"/>
      <c r="C316" s="711" t="s">
        <v>221</v>
      </c>
      <c r="D316" s="714"/>
      <c r="E316" s="716" t="s">
        <v>222</v>
      </c>
      <c r="F316" s="714"/>
      <c r="G316" s="716" t="s">
        <v>223</v>
      </c>
      <c r="H316" s="716"/>
      <c r="I316" s="714"/>
      <c r="J316" s="716" t="s">
        <v>222</v>
      </c>
      <c r="K316" s="714"/>
      <c r="L316" s="716" t="s">
        <v>224</v>
      </c>
      <c r="M316" s="734"/>
      <c r="N316" s="760" t="s">
        <v>225</v>
      </c>
      <c r="O316" s="763"/>
      <c r="P316" s="719">
        <f>IF(OR(A320="",D316="",I316=""),0,FLOOR(IF(I316&lt;D316,TIME(I316,K316,1)+1,TIME(I316,K316,1))-TIME(D316,F316,0)-TIME(0,O316,0),"0:15"))</f>
        <v>0</v>
      </c>
      <c r="Q316" s="711" t="s">
        <v>226</v>
      </c>
      <c r="R316" s="739"/>
      <c r="S316" s="742"/>
      <c r="T316" s="757" t="s">
        <v>142</v>
      </c>
      <c r="U316" s="711" t="s">
        <v>228</v>
      </c>
      <c r="V316" s="739"/>
      <c r="W316" s="739"/>
      <c r="X316" s="213"/>
      <c r="Y316" s="214"/>
    </row>
    <row r="317" spans="1:25" ht="6" customHeight="1">
      <c r="A317" s="356"/>
      <c r="B317" s="357"/>
      <c r="C317" s="712"/>
      <c r="D317" s="715"/>
      <c r="E317" s="717"/>
      <c r="F317" s="715"/>
      <c r="G317" s="717"/>
      <c r="H317" s="717"/>
      <c r="I317" s="715"/>
      <c r="J317" s="717"/>
      <c r="K317" s="715"/>
      <c r="L317" s="717"/>
      <c r="M317" s="735"/>
      <c r="N317" s="761"/>
      <c r="O317" s="764"/>
      <c r="P317" s="720"/>
      <c r="Q317" s="712"/>
      <c r="R317" s="740"/>
      <c r="S317" s="743"/>
      <c r="T317" s="758"/>
      <c r="U317" s="712"/>
      <c r="V317" s="740"/>
      <c r="W317" s="740"/>
      <c r="X317" s="755" t="str">
        <f>IF(A320="","",IF(OR(S316&gt;1,S318&gt;1),"ü",""))</f>
        <v/>
      </c>
      <c r="Y317" s="215"/>
    </row>
    <row r="318" spans="1:25" ht="6" customHeight="1">
      <c r="A318" s="356"/>
      <c r="B318" s="216"/>
      <c r="C318" s="712"/>
      <c r="D318" s="715"/>
      <c r="E318" s="717"/>
      <c r="F318" s="715"/>
      <c r="G318" s="717"/>
      <c r="H318" s="717"/>
      <c r="I318" s="715"/>
      <c r="J318" s="717"/>
      <c r="K318" s="715"/>
      <c r="L318" s="717"/>
      <c r="M318" s="735"/>
      <c r="N318" s="761"/>
      <c r="O318" s="765"/>
      <c r="P318" s="720">
        <f>IF(OR(A320="",D318="",I318=""),0,FLOOR(IF(I318&lt;D318,TIME(I318,K318,1)+1,TIME(I318,K318,1))-TIME(D318,F318,0)-TIME(0,O318,0),"0:15"))</f>
        <v>0</v>
      </c>
      <c r="Q318" s="712"/>
      <c r="R318" s="740"/>
      <c r="S318" s="737"/>
      <c r="T318" s="758"/>
      <c r="U318" s="712"/>
      <c r="V318" s="740"/>
      <c r="W318" s="740"/>
      <c r="X318" s="756"/>
      <c r="Y318" s="215"/>
    </row>
    <row r="319" spans="1:25" ht="9" customHeight="1">
      <c r="A319" s="356"/>
      <c r="B319" s="216"/>
      <c r="C319" s="713"/>
      <c r="D319" s="733"/>
      <c r="E319" s="718"/>
      <c r="F319" s="733"/>
      <c r="G319" s="718"/>
      <c r="H319" s="718"/>
      <c r="I319" s="733"/>
      <c r="J319" s="718"/>
      <c r="K319" s="733"/>
      <c r="L319" s="718"/>
      <c r="M319" s="736"/>
      <c r="N319" s="762"/>
      <c r="O319" s="766"/>
      <c r="P319" s="744"/>
      <c r="Q319" s="713"/>
      <c r="R319" s="741"/>
      <c r="S319" s="738"/>
      <c r="T319" s="759"/>
      <c r="U319" s="713"/>
      <c r="V319" s="741"/>
      <c r="W319" s="741"/>
      <c r="X319" s="217"/>
      <c r="Y319" s="218"/>
    </row>
    <row r="320" spans="1:25" ht="18" customHeight="1">
      <c r="A320" s="745" t="str">
        <f>IF(ISERROR(AG285),"",AG285)</f>
        <v/>
      </c>
      <c r="B320" s="746"/>
      <c r="C320" s="747" t="s">
        <v>247</v>
      </c>
      <c r="D320" s="748"/>
      <c r="E320" s="748"/>
      <c r="F320" s="748"/>
      <c r="G320" s="748"/>
      <c r="H320" s="748"/>
      <c r="I320" s="748"/>
      <c r="J320" s="748"/>
      <c r="K320" s="748"/>
      <c r="L320" s="749" t="str">
        <f>IF(A320="","",IF(OR(AND(P316&gt;0,S316=""),AND(P318&gt;0,S318="")),"研修人数を入力してください",""))</f>
        <v/>
      </c>
      <c r="M320" s="749"/>
      <c r="N320" s="749"/>
      <c r="O320" s="749"/>
      <c r="P320" s="749"/>
      <c r="Q320" s="749"/>
      <c r="R320" s="749"/>
      <c r="S320" s="749"/>
      <c r="T320" s="749"/>
      <c r="U320" s="749"/>
      <c r="V320" s="749"/>
      <c r="W320" s="749"/>
      <c r="X320" s="749"/>
      <c r="Y320" s="750"/>
    </row>
    <row r="321" spans="1:25" ht="18" customHeight="1">
      <c r="A321" s="751" t="str">
        <f>IF(A320="","","日")</f>
        <v/>
      </c>
      <c r="B321" s="752"/>
      <c r="C321" s="724"/>
      <c r="D321" s="725"/>
      <c r="E321" s="725"/>
      <c r="F321" s="725"/>
      <c r="G321" s="725"/>
      <c r="H321" s="725"/>
      <c r="I321" s="725"/>
      <c r="J321" s="725"/>
      <c r="K321" s="725"/>
      <c r="L321" s="725"/>
      <c r="M321" s="725"/>
      <c r="N321" s="725"/>
      <c r="O321" s="725"/>
      <c r="P321" s="725"/>
      <c r="Q321" s="725"/>
      <c r="R321" s="725"/>
      <c r="S321" s="725"/>
      <c r="T321" s="725"/>
      <c r="U321" s="725"/>
      <c r="V321" s="725"/>
      <c r="W321" s="725"/>
      <c r="X321" s="725"/>
      <c r="Y321" s="726"/>
    </row>
    <row r="322" spans="1:25" ht="18" customHeight="1">
      <c r="A322" s="753" t="s">
        <v>240</v>
      </c>
      <c r="B322" s="754"/>
      <c r="C322" s="724"/>
      <c r="D322" s="725"/>
      <c r="E322" s="725"/>
      <c r="F322" s="725"/>
      <c r="G322" s="725"/>
      <c r="H322" s="725"/>
      <c r="I322" s="725"/>
      <c r="J322" s="725"/>
      <c r="K322" s="725"/>
      <c r="L322" s="725"/>
      <c r="M322" s="725"/>
      <c r="N322" s="725"/>
      <c r="O322" s="725"/>
      <c r="P322" s="725"/>
      <c r="Q322" s="725"/>
      <c r="R322" s="725"/>
      <c r="S322" s="725"/>
      <c r="T322" s="725"/>
      <c r="U322" s="725"/>
      <c r="V322" s="725"/>
      <c r="W322" s="725"/>
      <c r="X322" s="725"/>
      <c r="Y322" s="726"/>
    </row>
    <row r="323" spans="1:25" ht="9.9499999999999993" customHeight="1">
      <c r="A323" s="219"/>
      <c r="B323" s="220"/>
      <c r="C323" s="727"/>
      <c r="D323" s="728"/>
      <c r="E323" s="728"/>
      <c r="F323" s="728"/>
      <c r="G323" s="728"/>
      <c r="H323" s="728"/>
      <c r="I323" s="728"/>
      <c r="J323" s="728"/>
      <c r="K323" s="728"/>
      <c r="L323" s="728"/>
      <c r="M323" s="728"/>
      <c r="N323" s="728"/>
      <c r="O323" s="728"/>
      <c r="P323" s="728"/>
      <c r="Q323" s="728"/>
      <c r="R323" s="728"/>
      <c r="S323" s="728"/>
      <c r="T323" s="728"/>
      <c r="U323" s="728"/>
      <c r="V323" s="728"/>
      <c r="W323" s="728"/>
      <c r="X323" s="728"/>
      <c r="Y323" s="729"/>
    </row>
    <row r="324" spans="1:25" ht="9" customHeight="1">
      <c r="A324" s="211"/>
      <c r="B324" s="212"/>
      <c r="C324" s="711" t="s">
        <v>221</v>
      </c>
      <c r="D324" s="714"/>
      <c r="E324" s="716" t="s">
        <v>222</v>
      </c>
      <c r="F324" s="714"/>
      <c r="G324" s="716" t="s">
        <v>223</v>
      </c>
      <c r="H324" s="716"/>
      <c r="I324" s="714"/>
      <c r="J324" s="716" t="s">
        <v>222</v>
      </c>
      <c r="K324" s="714"/>
      <c r="L324" s="716" t="s">
        <v>224</v>
      </c>
      <c r="M324" s="734"/>
      <c r="N324" s="760" t="s">
        <v>225</v>
      </c>
      <c r="O324" s="763"/>
      <c r="P324" s="719">
        <f>IF(OR(A328="",D324="",I324=""),0,FLOOR(IF(I324&lt;D324,TIME(I324,K324,1)+1,TIME(I324,K324,1))-TIME(D324,F324,0)-TIME(0,O324,0),"0:15"))</f>
        <v>0</v>
      </c>
      <c r="Q324" s="711" t="s">
        <v>226</v>
      </c>
      <c r="R324" s="739"/>
      <c r="S324" s="742"/>
      <c r="T324" s="757" t="s">
        <v>142</v>
      </c>
      <c r="U324" s="711" t="s">
        <v>228</v>
      </c>
      <c r="V324" s="739"/>
      <c r="W324" s="739"/>
      <c r="X324" s="213"/>
      <c r="Y324" s="214"/>
    </row>
    <row r="325" spans="1:25" ht="6" customHeight="1">
      <c r="A325" s="356"/>
      <c r="B325" s="357"/>
      <c r="C325" s="712"/>
      <c r="D325" s="715"/>
      <c r="E325" s="717"/>
      <c r="F325" s="715"/>
      <c r="G325" s="717"/>
      <c r="H325" s="717"/>
      <c r="I325" s="715"/>
      <c r="J325" s="717"/>
      <c r="K325" s="715"/>
      <c r="L325" s="717"/>
      <c r="M325" s="735"/>
      <c r="N325" s="761"/>
      <c r="O325" s="764"/>
      <c r="P325" s="720"/>
      <c r="Q325" s="712"/>
      <c r="R325" s="740"/>
      <c r="S325" s="743"/>
      <c r="T325" s="758"/>
      <c r="U325" s="712"/>
      <c r="V325" s="740"/>
      <c r="W325" s="740"/>
      <c r="X325" s="755" t="str">
        <f>IF(A328="","",IF(OR(S324&gt;1,S326&gt;1),"ü",""))</f>
        <v/>
      </c>
      <c r="Y325" s="215"/>
    </row>
    <row r="326" spans="1:25" ht="6" customHeight="1">
      <c r="A326" s="356"/>
      <c r="B326" s="216"/>
      <c r="C326" s="712"/>
      <c r="D326" s="715"/>
      <c r="E326" s="717"/>
      <c r="F326" s="715"/>
      <c r="G326" s="717"/>
      <c r="H326" s="717"/>
      <c r="I326" s="715"/>
      <c r="J326" s="717"/>
      <c r="K326" s="715"/>
      <c r="L326" s="717"/>
      <c r="M326" s="735"/>
      <c r="N326" s="761"/>
      <c r="O326" s="765"/>
      <c r="P326" s="720">
        <f>IF(OR(A328="",D326="",I326=""),0,FLOOR(IF(I326&lt;D326,TIME(I326,K326,1)+1,TIME(I326,K326,1))-TIME(D326,F326,0)-TIME(0,O326,0),"0:15"))</f>
        <v>0</v>
      </c>
      <c r="Q326" s="712"/>
      <c r="R326" s="740"/>
      <c r="S326" s="737"/>
      <c r="T326" s="758"/>
      <c r="U326" s="712"/>
      <c r="V326" s="740"/>
      <c r="W326" s="740"/>
      <c r="X326" s="756"/>
      <c r="Y326" s="215"/>
    </row>
    <row r="327" spans="1:25" ht="9" customHeight="1">
      <c r="A327" s="356"/>
      <c r="B327" s="216"/>
      <c r="C327" s="713"/>
      <c r="D327" s="733"/>
      <c r="E327" s="718"/>
      <c r="F327" s="733"/>
      <c r="G327" s="718"/>
      <c r="H327" s="718"/>
      <c r="I327" s="733"/>
      <c r="J327" s="718"/>
      <c r="K327" s="733"/>
      <c r="L327" s="718"/>
      <c r="M327" s="736"/>
      <c r="N327" s="762"/>
      <c r="O327" s="766"/>
      <c r="P327" s="744"/>
      <c r="Q327" s="713"/>
      <c r="R327" s="741"/>
      <c r="S327" s="738"/>
      <c r="T327" s="759"/>
      <c r="U327" s="713"/>
      <c r="V327" s="741"/>
      <c r="W327" s="741"/>
      <c r="X327" s="217"/>
      <c r="Y327" s="218"/>
    </row>
    <row r="328" spans="1:25" ht="18" customHeight="1">
      <c r="A328" s="745" t="str">
        <f>IF(ISERROR(AG286),"",AG286)</f>
        <v/>
      </c>
      <c r="B328" s="746"/>
      <c r="C328" s="747" t="s">
        <v>247</v>
      </c>
      <c r="D328" s="748"/>
      <c r="E328" s="748"/>
      <c r="F328" s="748"/>
      <c r="G328" s="748"/>
      <c r="H328" s="748"/>
      <c r="I328" s="748"/>
      <c r="J328" s="748"/>
      <c r="K328" s="748"/>
      <c r="L328" s="749" t="str">
        <f>IF(A328="","",IF(OR(AND(P324&gt;0,S324=""),AND(P326&gt;0,S326="")),"研修人数を入力してください",""))</f>
        <v/>
      </c>
      <c r="M328" s="749"/>
      <c r="N328" s="749"/>
      <c r="O328" s="749"/>
      <c r="P328" s="749"/>
      <c r="Q328" s="749"/>
      <c r="R328" s="749"/>
      <c r="S328" s="749"/>
      <c r="T328" s="749"/>
      <c r="U328" s="749"/>
      <c r="V328" s="749"/>
      <c r="W328" s="749"/>
      <c r="X328" s="749"/>
      <c r="Y328" s="750"/>
    </row>
    <row r="329" spans="1:25" ht="18" customHeight="1">
      <c r="A329" s="751" t="str">
        <f>IF(A328="","","日")</f>
        <v/>
      </c>
      <c r="B329" s="752"/>
      <c r="C329" s="724"/>
      <c r="D329" s="725"/>
      <c r="E329" s="725"/>
      <c r="F329" s="725"/>
      <c r="G329" s="725"/>
      <c r="H329" s="725"/>
      <c r="I329" s="725"/>
      <c r="J329" s="725"/>
      <c r="K329" s="725"/>
      <c r="L329" s="725"/>
      <c r="M329" s="725"/>
      <c r="N329" s="725"/>
      <c r="O329" s="725"/>
      <c r="P329" s="725"/>
      <c r="Q329" s="725"/>
      <c r="R329" s="725"/>
      <c r="S329" s="725"/>
      <c r="T329" s="725"/>
      <c r="U329" s="725"/>
      <c r="V329" s="725"/>
      <c r="W329" s="725"/>
      <c r="X329" s="725"/>
      <c r="Y329" s="726"/>
    </row>
    <row r="330" spans="1:25" ht="18" customHeight="1">
      <c r="A330" s="753" t="s">
        <v>248</v>
      </c>
      <c r="B330" s="754"/>
      <c r="C330" s="724"/>
      <c r="D330" s="725"/>
      <c r="E330" s="725"/>
      <c r="F330" s="725"/>
      <c r="G330" s="725"/>
      <c r="H330" s="725"/>
      <c r="I330" s="725"/>
      <c r="J330" s="725"/>
      <c r="K330" s="725"/>
      <c r="L330" s="725"/>
      <c r="M330" s="725"/>
      <c r="N330" s="725"/>
      <c r="O330" s="725"/>
      <c r="P330" s="725"/>
      <c r="Q330" s="725"/>
      <c r="R330" s="725"/>
      <c r="S330" s="725"/>
      <c r="T330" s="725"/>
      <c r="U330" s="725"/>
      <c r="V330" s="725"/>
      <c r="W330" s="725"/>
      <c r="X330" s="725"/>
      <c r="Y330" s="726"/>
    </row>
    <row r="331" spans="1:25" ht="9.9499999999999993" customHeight="1">
      <c r="A331" s="219"/>
      <c r="B331" s="220"/>
      <c r="C331" s="727"/>
      <c r="D331" s="728"/>
      <c r="E331" s="728"/>
      <c r="F331" s="728"/>
      <c r="G331" s="728"/>
      <c r="H331" s="728"/>
      <c r="I331" s="728"/>
      <c r="J331" s="728"/>
      <c r="K331" s="728"/>
      <c r="L331" s="728"/>
      <c r="M331" s="728"/>
      <c r="N331" s="728"/>
      <c r="O331" s="728"/>
      <c r="P331" s="728"/>
      <c r="Q331" s="728"/>
      <c r="R331" s="728"/>
      <c r="S331" s="728"/>
      <c r="T331" s="728"/>
      <c r="U331" s="728"/>
      <c r="V331" s="728"/>
      <c r="W331" s="728"/>
      <c r="X331" s="728"/>
      <c r="Y331" s="729"/>
    </row>
    <row r="332" spans="1:25" ht="18" customHeight="1">
      <c r="A332" s="169"/>
      <c r="B332" s="169"/>
      <c r="C332" s="169"/>
      <c r="D332" s="169"/>
      <c r="E332" s="169"/>
      <c r="F332" s="169"/>
      <c r="G332" s="169"/>
      <c r="H332" s="169"/>
      <c r="I332" s="169"/>
      <c r="J332" s="169"/>
      <c r="K332" s="169"/>
      <c r="L332" s="169"/>
      <c r="M332" s="169"/>
      <c r="N332" s="169"/>
      <c r="O332" s="169"/>
      <c r="P332" s="169"/>
      <c r="Q332" s="169"/>
      <c r="R332" s="169"/>
      <c r="S332" s="169"/>
      <c r="T332" s="169"/>
      <c r="U332" s="169"/>
      <c r="V332" s="169"/>
      <c r="W332" s="169"/>
      <c r="X332" s="169"/>
      <c r="Y332" s="169"/>
    </row>
    <row r="333" spans="1:25" ht="18" customHeight="1">
      <c r="A333" s="169" t="s">
        <v>242</v>
      </c>
      <c r="B333" s="169"/>
      <c r="C333" s="169"/>
      <c r="D333" s="169"/>
      <c r="E333" s="169"/>
      <c r="F333" s="169"/>
      <c r="G333" s="169"/>
      <c r="H333" s="169"/>
      <c r="I333" s="169"/>
      <c r="J333" s="169"/>
      <c r="K333" s="169"/>
      <c r="L333" s="169"/>
      <c r="M333" s="169"/>
      <c r="N333" s="169"/>
      <c r="O333" s="169"/>
      <c r="P333" s="169"/>
      <c r="Q333" s="169"/>
      <c r="R333" s="169"/>
      <c r="S333" s="169"/>
      <c r="T333" s="169"/>
      <c r="U333" s="169"/>
      <c r="V333" s="169"/>
      <c r="W333" s="169"/>
      <c r="X333" s="169"/>
      <c r="Y333" s="169"/>
    </row>
    <row r="334" spans="1:25" ht="87.75" customHeight="1">
      <c r="A334" s="721"/>
      <c r="B334" s="722"/>
      <c r="C334" s="722"/>
      <c r="D334" s="722"/>
      <c r="E334" s="722"/>
      <c r="F334" s="722"/>
      <c r="G334" s="722"/>
      <c r="H334" s="722"/>
      <c r="I334" s="722"/>
      <c r="J334" s="722"/>
      <c r="K334" s="722"/>
      <c r="L334" s="722"/>
      <c r="M334" s="722"/>
      <c r="N334" s="722"/>
      <c r="O334" s="722"/>
      <c r="P334" s="722"/>
      <c r="Q334" s="722"/>
      <c r="R334" s="722"/>
      <c r="S334" s="722"/>
      <c r="T334" s="722"/>
      <c r="U334" s="722"/>
      <c r="V334" s="722"/>
      <c r="W334" s="722"/>
      <c r="X334" s="722"/>
      <c r="Y334" s="723"/>
    </row>
    <row r="335" spans="1:25" ht="18" customHeight="1">
      <c r="A335" s="169" t="s">
        <v>243</v>
      </c>
      <c r="B335" s="169"/>
      <c r="C335" s="169"/>
      <c r="D335" s="169"/>
      <c r="E335" s="169"/>
      <c r="F335" s="169"/>
      <c r="G335" s="169"/>
      <c r="H335" s="169"/>
      <c r="I335" s="169"/>
      <c r="J335" s="169"/>
      <c r="K335" s="169"/>
      <c r="L335" s="169"/>
      <c r="M335" s="169"/>
      <c r="N335" s="169"/>
      <c r="O335" s="169"/>
      <c r="P335" s="169"/>
      <c r="Q335" s="169"/>
      <c r="R335" s="169"/>
      <c r="S335" s="169"/>
      <c r="T335" s="169"/>
      <c r="U335" s="169"/>
      <c r="V335" s="169"/>
      <c r="W335" s="169"/>
      <c r="X335" s="169"/>
      <c r="Y335" s="169"/>
    </row>
    <row r="336" spans="1:25" ht="90" customHeight="1">
      <c r="A336" s="721"/>
      <c r="B336" s="722"/>
      <c r="C336" s="722"/>
      <c r="D336" s="722"/>
      <c r="E336" s="722"/>
      <c r="F336" s="722"/>
      <c r="G336" s="722"/>
      <c r="H336" s="722"/>
      <c r="I336" s="722"/>
      <c r="J336" s="722"/>
      <c r="K336" s="722"/>
      <c r="L336" s="722"/>
      <c r="M336" s="722"/>
      <c r="N336" s="722"/>
      <c r="O336" s="722"/>
      <c r="P336" s="722"/>
      <c r="Q336" s="722"/>
      <c r="R336" s="722"/>
      <c r="S336" s="722"/>
      <c r="T336" s="722"/>
      <c r="U336" s="722"/>
      <c r="V336" s="722"/>
      <c r="W336" s="722"/>
      <c r="X336" s="722"/>
      <c r="Y336" s="723"/>
    </row>
    <row r="337" spans="1:40" ht="18" customHeight="1">
      <c r="A337" s="169"/>
      <c r="B337" s="354" t="s">
        <v>156</v>
      </c>
      <c r="C337" s="155">
        <f>IF(SUMIF($S276:$S327,1,$P276:$P327)=0,0,SUMIF($S276:$S327,1,$P276:$P327))</f>
        <v>0</v>
      </c>
      <c r="D337" s="767">
        <f>IF(C337=0,0,C337*2400*24)</f>
        <v>0</v>
      </c>
      <c r="E337" s="767"/>
      <c r="F337" s="364" t="str">
        <f>IF(OR(L328&lt;&gt;"",L320&lt;&gt;"",L312&lt;&gt;"",L304&lt;&gt;"",L296&lt;&gt;"",L288&lt;&gt;"",L280&lt;&gt;""),"研修人数が未入力のセルがあります","")</f>
        <v/>
      </c>
      <c r="G337" s="169"/>
      <c r="H337" s="169"/>
      <c r="I337" s="169"/>
      <c r="J337" s="169"/>
      <c r="K337" s="169"/>
      <c r="L337" s="169"/>
      <c r="M337" s="169"/>
      <c r="N337" s="169"/>
      <c r="O337" s="169"/>
      <c r="P337" s="169"/>
      <c r="Q337" s="169"/>
      <c r="R337" s="169"/>
      <c r="S337" s="169"/>
      <c r="T337" s="169"/>
      <c r="U337" s="169"/>
      <c r="V337" s="169"/>
      <c r="W337" s="169"/>
      <c r="X337" s="169"/>
      <c r="Y337" s="169"/>
    </row>
    <row r="338" spans="1:40" ht="18" customHeight="1">
      <c r="A338" s="169"/>
      <c r="B338" s="354" t="s">
        <v>157</v>
      </c>
      <c r="C338" s="155">
        <f>IF(SUMIF($S276:$S327,2,$P276:$P327)=0,0,SUMIF($S276:$S327,2,$P276:$P327))</f>
        <v>0</v>
      </c>
      <c r="D338" s="730">
        <f>IF(C338=0,0,C338*1200*24)</f>
        <v>0</v>
      </c>
      <c r="E338" s="730"/>
      <c r="F338" s="169"/>
      <c r="G338" s="169"/>
      <c r="H338" s="169"/>
      <c r="I338" s="732" t="s">
        <v>244</v>
      </c>
      <c r="J338" s="732"/>
      <c r="K338" s="732"/>
      <c r="L338" s="732"/>
      <c r="M338" s="732"/>
      <c r="N338" s="355"/>
      <c r="O338" s="355"/>
      <c r="P338" s="221"/>
      <c r="Q338" s="221"/>
      <c r="R338" s="217"/>
      <c r="S338" s="217"/>
      <c r="T338" s="217"/>
      <c r="U338" s="217"/>
      <c r="V338" s="217"/>
      <c r="W338" s="217"/>
      <c r="X338" s="217"/>
      <c r="Y338" s="217"/>
    </row>
    <row r="339" spans="1:40" ht="18" customHeight="1">
      <c r="A339" s="169"/>
      <c r="B339" s="354" t="s">
        <v>158</v>
      </c>
      <c r="C339" s="155">
        <f>IF(SUMIF($S276:$S327,3,$P276:$P327)=0,0,SUMIF($S276:$S327,3,$P276:$P327))</f>
        <v>0</v>
      </c>
      <c r="D339" s="730">
        <f>IF(C339=0,0,C339*800*24)</f>
        <v>0</v>
      </c>
      <c r="E339" s="730"/>
      <c r="F339" s="169"/>
      <c r="G339" s="169"/>
      <c r="H339" s="169"/>
      <c r="I339" s="355"/>
      <c r="J339" s="355"/>
      <c r="K339" s="355"/>
      <c r="L339" s="355"/>
      <c r="M339" s="355"/>
      <c r="N339" s="355"/>
      <c r="O339" s="355"/>
      <c r="P339" s="169"/>
      <c r="Q339" s="169"/>
      <c r="R339" s="169"/>
      <c r="S339" s="169"/>
      <c r="T339" s="169"/>
      <c r="U339" s="169"/>
      <c r="V339" s="169"/>
      <c r="W339" s="169"/>
      <c r="X339" s="169"/>
      <c r="Y339" s="169"/>
    </row>
    <row r="340" spans="1:40" ht="18" customHeight="1">
      <c r="A340" s="169"/>
      <c r="B340" s="222"/>
      <c r="C340" s="155">
        <f>SUM(C337:C339)</f>
        <v>0</v>
      </c>
      <c r="D340" s="730">
        <f>SUM(D337:D339)</f>
        <v>0</v>
      </c>
      <c r="E340" s="731"/>
      <c r="F340" s="169"/>
      <c r="G340" s="169"/>
      <c r="H340" s="169"/>
      <c r="I340" s="732" t="s">
        <v>245</v>
      </c>
      <c r="J340" s="732"/>
      <c r="K340" s="732"/>
      <c r="L340" s="732"/>
      <c r="M340" s="732"/>
      <c r="N340" s="355"/>
      <c r="O340" s="355"/>
      <c r="P340" s="221"/>
      <c r="Q340" s="221"/>
      <c r="R340" s="217"/>
      <c r="S340" s="217"/>
      <c r="T340" s="217"/>
      <c r="U340" s="217"/>
      <c r="V340" s="217"/>
      <c r="W340" s="217"/>
      <c r="X340" s="217"/>
      <c r="Y340" s="217"/>
    </row>
    <row r="341" spans="1:40" s="235" customFormat="1" ht="6" customHeight="1">
      <c r="A341" s="223"/>
      <c r="B341" s="223"/>
      <c r="C341" s="223"/>
      <c r="D341" s="223"/>
      <c r="E341" s="223"/>
      <c r="F341" s="223"/>
      <c r="G341" s="224"/>
      <c r="H341" s="224"/>
      <c r="I341" s="224"/>
      <c r="J341" s="224"/>
      <c r="K341" s="224"/>
      <c r="L341" s="224"/>
      <c r="M341" s="224"/>
      <c r="N341" s="224"/>
      <c r="O341" s="224"/>
      <c r="P341" s="224"/>
      <c r="Q341" s="224"/>
      <c r="R341" s="223"/>
      <c r="S341" s="223"/>
      <c r="T341" s="223"/>
      <c r="U341" s="223"/>
      <c r="V341" s="223"/>
      <c r="W341" s="223"/>
      <c r="X341" s="223"/>
      <c r="Y341" s="223"/>
      <c r="AA341" s="17"/>
      <c r="AF341" s="258"/>
      <c r="AG341" s="254"/>
    </row>
    <row r="342" spans="1:40" ht="42" customHeight="1">
      <c r="A342" s="169"/>
      <c r="B342" s="169"/>
      <c r="C342" s="382" t="str">
        <f>IF('10号'!$E$18="","",'10号'!$E$18)</f>
        <v/>
      </c>
      <c r="D342" s="169"/>
      <c r="E342" s="169"/>
      <c r="F342" s="169"/>
      <c r="G342" s="169"/>
      <c r="H342" s="169"/>
      <c r="I342" s="169"/>
      <c r="J342" s="169"/>
      <c r="K342" s="169"/>
      <c r="L342" s="169"/>
      <c r="M342" s="169"/>
      <c r="N342" s="169"/>
      <c r="O342" s="169"/>
      <c r="P342" s="169"/>
      <c r="Q342" s="169"/>
      <c r="R342" s="710" t="str">
        <f>IF(MIN(A347:B395)=0,"平成　　年　　月分",MIN(A347:B395))</f>
        <v>平成　　年　　月分</v>
      </c>
      <c r="S342" s="710"/>
      <c r="T342" s="710"/>
      <c r="U342" s="710"/>
      <c r="V342" s="710"/>
      <c r="W342" s="169"/>
      <c r="X342" s="169"/>
      <c r="Y342" s="225" t="s">
        <v>252</v>
      </c>
    </row>
    <row r="343" spans="1:40" ht="9" customHeight="1">
      <c r="A343" s="211"/>
      <c r="B343" s="212"/>
      <c r="C343" s="711" t="s">
        <v>221</v>
      </c>
      <c r="D343" s="714"/>
      <c r="E343" s="716" t="s">
        <v>222</v>
      </c>
      <c r="F343" s="714"/>
      <c r="G343" s="716" t="s">
        <v>223</v>
      </c>
      <c r="H343" s="716"/>
      <c r="I343" s="714"/>
      <c r="J343" s="716" t="s">
        <v>222</v>
      </c>
      <c r="K343" s="714"/>
      <c r="L343" s="716" t="s">
        <v>224</v>
      </c>
      <c r="M343" s="734"/>
      <c r="N343" s="760" t="s">
        <v>225</v>
      </c>
      <c r="O343" s="763"/>
      <c r="P343" s="719">
        <f>IF(OR(A347="",D343="",I343=""),0,FLOOR(IF(I343&lt;D343,TIME(I343,K343,1)+1,TIME(I343,K343,1))-TIME(D343,F343,0)-TIME(0,O343,0),"0:15"))</f>
        <v>0</v>
      </c>
      <c r="Q343" s="711" t="s">
        <v>226</v>
      </c>
      <c r="R343" s="739"/>
      <c r="S343" s="742"/>
      <c r="T343" s="757" t="s">
        <v>142</v>
      </c>
      <c r="U343" s="711" t="s">
        <v>228</v>
      </c>
      <c r="V343" s="739"/>
      <c r="W343" s="739"/>
      <c r="X343" s="213"/>
      <c r="Y343" s="214"/>
    </row>
    <row r="344" spans="1:40" ht="6" customHeight="1">
      <c r="A344" s="356"/>
      <c r="B344" s="357"/>
      <c r="C344" s="712"/>
      <c r="D344" s="715"/>
      <c r="E344" s="717"/>
      <c r="F344" s="715"/>
      <c r="G344" s="717"/>
      <c r="H344" s="717"/>
      <c r="I344" s="715"/>
      <c r="J344" s="717"/>
      <c r="K344" s="715"/>
      <c r="L344" s="717"/>
      <c r="M344" s="735"/>
      <c r="N344" s="761"/>
      <c r="O344" s="764"/>
      <c r="P344" s="720"/>
      <c r="Q344" s="712"/>
      <c r="R344" s="740"/>
      <c r="S344" s="743"/>
      <c r="T344" s="758"/>
      <c r="U344" s="712"/>
      <c r="V344" s="740"/>
      <c r="W344" s="740"/>
      <c r="X344" s="755" t="str">
        <f>IF(A347="","",IF(OR(S343&gt;1,S345&gt;1),"ü",""))</f>
        <v/>
      </c>
      <c r="Y344" s="215"/>
    </row>
    <row r="345" spans="1:40" ht="6" customHeight="1">
      <c r="A345" s="356"/>
      <c r="B345" s="216"/>
      <c r="C345" s="712"/>
      <c r="D345" s="715"/>
      <c r="E345" s="717"/>
      <c r="F345" s="715"/>
      <c r="G345" s="717"/>
      <c r="H345" s="717"/>
      <c r="I345" s="715"/>
      <c r="J345" s="717"/>
      <c r="K345" s="715"/>
      <c r="L345" s="717"/>
      <c r="M345" s="735"/>
      <c r="N345" s="761"/>
      <c r="O345" s="765"/>
      <c r="P345" s="720">
        <f>IF(OR(A347="",D345="",I345=""),0,FLOOR(IF(I345&lt;D345,TIME(I345,K345,1)+1,TIME(I345,K345,1))-TIME(D345,F345,0)-TIME(0,O345,0),"0:15"))</f>
        <v>0</v>
      </c>
      <c r="Q345" s="712"/>
      <c r="R345" s="740"/>
      <c r="S345" s="737"/>
      <c r="T345" s="758"/>
      <c r="U345" s="712"/>
      <c r="V345" s="740"/>
      <c r="W345" s="740"/>
      <c r="X345" s="756"/>
      <c r="Y345" s="215"/>
    </row>
    <row r="346" spans="1:40" ht="9" customHeight="1">
      <c r="A346" s="356"/>
      <c r="B346" s="216"/>
      <c r="C346" s="713"/>
      <c r="D346" s="733"/>
      <c r="E346" s="718"/>
      <c r="F346" s="733"/>
      <c r="G346" s="718"/>
      <c r="H346" s="718"/>
      <c r="I346" s="733"/>
      <c r="J346" s="718"/>
      <c r="K346" s="733"/>
      <c r="L346" s="718"/>
      <c r="M346" s="736"/>
      <c r="N346" s="762"/>
      <c r="O346" s="766"/>
      <c r="P346" s="744"/>
      <c r="Q346" s="713"/>
      <c r="R346" s="741"/>
      <c r="S346" s="738"/>
      <c r="T346" s="759"/>
      <c r="U346" s="713"/>
      <c r="V346" s="741"/>
      <c r="W346" s="741"/>
      <c r="X346" s="217"/>
      <c r="Y346" s="218"/>
    </row>
    <row r="347" spans="1:40" ht="18" customHeight="1">
      <c r="A347" s="745" t="str">
        <f>IF(ISERROR(AG347),"",AG347)</f>
        <v/>
      </c>
      <c r="B347" s="746"/>
      <c r="C347" s="747" t="s">
        <v>247</v>
      </c>
      <c r="D347" s="748"/>
      <c r="E347" s="748"/>
      <c r="F347" s="748"/>
      <c r="G347" s="748"/>
      <c r="H347" s="748"/>
      <c r="I347" s="748"/>
      <c r="J347" s="748"/>
      <c r="K347" s="748"/>
      <c r="L347" s="749" t="str">
        <f>IF(A347="","",IF(OR(AND(P343&gt;0,S343=""),AND(P345&gt;0,S345="")),"研修人数を入力してください",""))</f>
        <v/>
      </c>
      <c r="M347" s="749"/>
      <c r="N347" s="749"/>
      <c r="O347" s="749"/>
      <c r="P347" s="749"/>
      <c r="Q347" s="749"/>
      <c r="R347" s="749"/>
      <c r="S347" s="749"/>
      <c r="T347" s="749"/>
      <c r="U347" s="749"/>
      <c r="V347" s="749"/>
      <c r="W347" s="749"/>
      <c r="X347" s="749"/>
      <c r="Y347" s="750"/>
      <c r="AG347" s="246" t="e">
        <f>IF((AG286+1)&gt;EOMONTH($AF$2,0),"",AG286+1)</f>
        <v>#VALUE!</v>
      </c>
      <c r="AM347" s="250"/>
      <c r="AN347" s="262"/>
    </row>
    <row r="348" spans="1:40" ht="18" customHeight="1">
      <c r="A348" s="751" t="str">
        <f>IF(A347="","","日")</f>
        <v/>
      </c>
      <c r="B348" s="752"/>
      <c r="C348" s="724"/>
      <c r="D348" s="725"/>
      <c r="E348" s="725"/>
      <c r="F348" s="725"/>
      <c r="G348" s="725"/>
      <c r="H348" s="725"/>
      <c r="I348" s="725"/>
      <c r="J348" s="725"/>
      <c r="K348" s="725"/>
      <c r="L348" s="725"/>
      <c r="M348" s="725"/>
      <c r="N348" s="725"/>
      <c r="O348" s="725"/>
      <c r="P348" s="725"/>
      <c r="Q348" s="725"/>
      <c r="R348" s="725"/>
      <c r="S348" s="725"/>
      <c r="T348" s="725"/>
      <c r="U348" s="725"/>
      <c r="V348" s="725"/>
      <c r="W348" s="725"/>
      <c r="X348" s="725"/>
      <c r="Y348" s="726"/>
      <c r="AG348" s="246" t="e">
        <f t="shared" ref="AG348:AG353" si="7">IF((AG347+1)&gt;EOMONTH($AF$2,0),"",AG347+1)</f>
        <v>#VALUE!</v>
      </c>
      <c r="AM348" s="250"/>
      <c r="AN348" s="262"/>
    </row>
    <row r="349" spans="1:40" ht="18" customHeight="1">
      <c r="A349" s="753" t="s">
        <v>230</v>
      </c>
      <c r="B349" s="754"/>
      <c r="C349" s="724"/>
      <c r="D349" s="725"/>
      <c r="E349" s="725"/>
      <c r="F349" s="725"/>
      <c r="G349" s="725"/>
      <c r="H349" s="725"/>
      <c r="I349" s="725"/>
      <c r="J349" s="725"/>
      <c r="K349" s="725"/>
      <c r="L349" s="725"/>
      <c r="M349" s="725"/>
      <c r="N349" s="725"/>
      <c r="O349" s="725"/>
      <c r="P349" s="725"/>
      <c r="Q349" s="725"/>
      <c r="R349" s="725"/>
      <c r="S349" s="725"/>
      <c r="T349" s="725"/>
      <c r="U349" s="725"/>
      <c r="V349" s="725"/>
      <c r="W349" s="725"/>
      <c r="X349" s="725"/>
      <c r="Y349" s="726"/>
      <c r="AG349" s="246" t="e">
        <f t="shared" si="7"/>
        <v>#VALUE!</v>
      </c>
      <c r="AM349" s="250"/>
      <c r="AN349" s="262"/>
    </row>
    <row r="350" spans="1:40" ht="9.9499999999999993" customHeight="1">
      <c r="A350" s="219"/>
      <c r="B350" s="220"/>
      <c r="C350" s="727"/>
      <c r="D350" s="728"/>
      <c r="E350" s="728"/>
      <c r="F350" s="728"/>
      <c r="G350" s="728"/>
      <c r="H350" s="728"/>
      <c r="I350" s="728"/>
      <c r="J350" s="728"/>
      <c r="K350" s="728"/>
      <c r="L350" s="728"/>
      <c r="M350" s="728"/>
      <c r="N350" s="728"/>
      <c r="O350" s="728"/>
      <c r="P350" s="728"/>
      <c r="Q350" s="728"/>
      <c r="R350" s="728"/>
      <c r="S350" s="728"/>
      <c r="T350" s="728"/>
      <c r="U350" s="728"/>
      <c r="V350" s="728"/>
      <c r="W350" s="728"/>
      <c r="X350" s="728"/>
      <c r="Y350" s="729"/>
      <c r="AG350" s="246" t="e">
        <f t="shared" si="7"/>
        <v>#VALUE!</v>
      </c>
      <c r="AM350" s="250"/>
      <c r="AN350" s="262"/>
    </row>
    <row r="351" spans="1:40" ht="9" customHeight="1">
      <c r="A351" s="211"/>
      <c r="B351" s="212"/>
      <c r="C351" s="711" t="s">
        <v>221</v>
      </c>
      <c r="D351" s="714"/>
      <c r="E351" s="716" t="s">
        <v>222</v>
      </c>
      <c r="F351" s="714"/>
      <c r="G351" s="716" t="s">
        <v>223</v>
      </c>
      <c r="H351" s="716"/>
      <c r="I351" s="714"/>
      <c r="J351" s="716" t="s">
        <v>222</v>
      </c>
      <c r="K351" s="714"/>
      <c r="L351" s="716" t="s">
        <v>224</v>
      </c>
      <c r="M351" s="734"/>
      <c r="N351" s="760" t="s">
        <v>225</v>
      </c>
      <c r="O351" s="763"/>
      <c r="P351" s="719">
        <f>IF(OR(A355="",D351="",I351=""),0,FLOOR(IF(I351&lt;D351,TIME(I351,K351,1)+1,TIME(I351,K351,1))-TIME(D351,F351,0)-TIME(0,O351,0),"0:15"))</f>
        <v>0</v>
      </c>
      <c r="Q351" s="711" t="s">
        <v>226</v>
      </c>
      <c r="R351" s="739"/>
      <c r="S351" s="742"/>
      <c r="T351" s="757" t="s">
        <v>142</v>
      </c>
      <c r="U351" s="711" t="s">
        <v>228</v>
      </c>
      <c r="V351" s="739"/>
      <c r="W351" s="739"/>
      <c r="X351" s="213"/>
      <c r="Y351" s="214"/>
      <c r="AG351" s="246" t="e">
        <f t="shared" si="7"/>
        <v>#VALUE!</v>
      </c>
      <c r="AM351" s="250"/>
      <c r="AN351" s="262"/>
    </row>
    <row r="352" spans="1:40" ht="6" customHeight="1">
      <c r="A352" s="356"/>
      <c r="B352" s="357"/>
      <c r="C352" s="712"/>
      <c r="D352" s="715"/>
      <c r="E352" s="717"/>
      <c r="F352" s="715"/>
      <c r="G352" s="717"/>
      <c r="H352" s="717"/>
      <c r="I352" s="715"/>
      <c r="J352" s="717"/>
      <c r="K352" s="715"/>
      <c r="L352" s="717"/>
      <c r="M352" s="735"/>
      <c r="N352" s="761"/>
      <c r="O352" s="764"/>
      <c r="P352" s="720"/>
      <c r="Q352" s="712"/>
      <c r="R352" s="740"/>
      <c r="S352" s="743"/>
      <c r="T352" s="758"/>
      <c r="U352" s="712"/>
      <c r="V352" s="740"/>
      <c r="W352" s="740"/>
      <c r="X352" s="755" t="str">
        <f>IF(A355="","",IF(OR(S351&gt;1,S353&gt;1),"ü",""))</f>
        <v/>
      </c>
      <c r="Y352" s="215"/>
      <c r="AG352" s="246" t="e">
        <f t="shared" si="7"/>
        <v>#VALUE!</v>
      </c>
      <c r="AM352" s="250"/>
      <c r="AN352" s="262"/>
    </row>
    <row r="353" spans="1:40" ht="6" customHeight="1">
      <c r="A353" s="356"/>
      <c r="B353" s="216"/>
      <c r="C353" s="712"/>
      <c r="D353" s="715"/>
      <c r="E353" s="717"/>
      <c r="F353" s="715"/>
      <c r="G353" s="717"/>
      <c r="H353" s="717"/>
      <c r="I353" s="715"/>
      <c r="J353" s="717"/>
      <c r="K353" s="715"/>
      <c r="L353" s="717"/>
      <c r="M353" s="735"/>
      <c r="N353" s="761"/>
      <c r="O353" s="765"/>
      <c r="P353" s="720">
        <f>IF(OR(A355="",D353="",I353=""),0,FLOOR(IF(I353&lt;D353,TIME(I353,K353,1)+1,TIME(I353,K353,1))-TIME(D353,F353,0)-TIME(0,O353,0),"0:15"))</f>
        <v>0</v>
      </c>
      <c r="Q353" s="712"/>
      <c r="R353" s="740"/>
      <c r="S353" s="737"/>
      <c r="T353" s="758"/>
      <c r="U353" s="712"/>
      <c r="V353" s="740"/>
      <c r="W353" s="740"/>
      <c r="X353" s="756"/>
      <c r="Y353" s="215"/>
      <c r="AG353" s="246" t="e">
        <f t="shared" si="7"/>
        <v>#VALUE!</v>
      </c>
      <c r="AM353" s="250"/>
      <c r="AN353" s="262"/>
    </row>
    <row r="354" spans="1:40" ht="9" customHeight="1">
      <c r="A354" s="356"/>
      <c r="B354" s="216"/>
      <c r="C354" s="713"/>
      <c r="D354" s="733"/>
      <c r="E354" s="718"/>
      <c r="F354" s="733"/>
      <c r="G354" s="718"/>
      <c r="H354" s="718"/>
      <c r="I354" s="733"/>
      <c r="J354" s="718"/>
      <c r="K354" s="733"/>
      <c r="L354" s="718"/>
      <c r="M354" s="736"/>
      <c r="N354" s="762"/>
      <c r="O354" s="766"/>
      <c r="P354" s="744"/>
      <c r="Q354" s="713"/>
      <c r="R354" s="741"/>
      <c r="S354" s="738"/>
      <c r="T354" s="759"/>
      <c r="U354" s="713"/>
      <c r="V354" s="741"/>
      <c r="W354" s="741"/>
      <c r="X354" s="217"/>
      <c r="Y354" s="218"/>
    </row>
    <row r="355" spans="1:40" ht="18" customHeight="1">
      <c r="A355" s="745" t="str">
        <f>IF(ISERROR(AG348),"",AG348)</f>
        <v/>
      </c>
      <c r="B355" s="746"/>
      <c r="C355" s="747" t="s">
        <v>247</v>
      </c>
      <c r="D355" s="748"/>
      <c r="E355" s="748"/>
      <c r="F355" s="748"/>
      <c r="G355" s="748"/>
      <c r="H355" s="748"/>
      <c r="I355" s="748"/>
      <c r="J355" s="748"/>
      <c r="K355" s="748"/>
      <c r="L355" s="749" t="str">
        <f>IF(A355="","",IF(OR(AND(P351&gt;0,S351=""),AND(P353&gt;0,S353="")),"研修人数を入力してください",""))</f>
        <v/>
      </c>
      <c r="M355" s="749"/>
      <c r="N355" s="749"/>
      <c r="O355" s="749"/>
      <c r="P355" s="749"/>
      <c r="Q355" s="749"/>
      <c r="R355" s="749"/>
      <c r="S355" s="749"/>
      <c r="T355" s="749"/>
      <c r="U355" s="749"/>
      <c r="V355" s="749"/>
      <c r="W355" s="749"/>
      <c r="X355" s="749"/>
      <c r="Y355" s="750"/>
    </row>
    <row r="356" spans="1:40" ht="18" customHeight="1">
      <c r="A356" s="751" t="str">
        <f>IF(A355="","","日")</f>
        <v/>
      </c>
      <c r="B356" s="752"/>
      <c r="C356" s="724"/>
      <c r="D356" s="725"/>
      <c r="E356" s="725"/>
      <c r="F356" s="725"/>
      <c r="G356" s="725"/>
      <c r="H356" s="725"/>
      <c r="I356" s="725"/>
      <c r="J356" s="725"/>
      <c r="K356" s="725"/>
      <c r="L356" s="725"/>
      <c r="M356" s="725"/>
      <c r="N356" s="725"/>
      <c r="O356" s="725"/>
      <c r="P356" s="725"/>
      <c r="Q356" s="725"/>
      <c r="R356" s="725"/>
      <c r="S356" s="725"/>
      <c r="T356" s="725"/>
      <c r="U356" s="725"/>
      <c r="V356" s="725"/>
      <c r="W356" s="725"/>
      <c r="X356" s="725"/>
      <c r="Y356" s="726"/>
    </row>
    <row r="357" spans="1:40" ht="18" customHeight="1">
      <c r="A357" s="753" t="s">
        <v>231</v>
      </c>
      <c r="B357" s="754"/>
      <c r="C357" s="724"/>
      <c r="D357" s="725"/>
      <c r="E357" s="725"/>
      <c r="F357" s="725"/>
      <c r="G357" s="725"/>
      <c r="H357" s="725"/>
      <c r="I357" s="725"/>
      <c r="J357" s="725"/>
      <c r="K357" s="725"/>
      <c r="L357" s="725"/>
      <c r="M357" s="725"/>
      <c r="N357" s="725"/>
      <c r="O357" s="725"/>
      <c r="P357" s="725"/>
      <c r="Q357" s="725"/>
      <c r="R357" s="725"/>
      <c r="S357" s="725"/>
      <c r="T357" s="725"/>
      <c r="U357" s="725"/>
      <c r="V357" s="725"/>
      <c r="W357" s="725"/>
      <c r="X357" s="725"/>
      <c r="Y357" s="726"/>
    </row>
    <row r="358" spans="1:40" ht="9.9499999999999993" customHeight="1">
      <c r="A358" s="219"/>
      <c r="B358" s="220"/>
      <c r="C358" s="727"/>
      <c r="D358" s="728"/>
      <c r="E358" s="728"/>
      <c r="F358" s="728"/>
      <c r="G358" s="728"/>
      <c r="H358" s="728"/>
      <c r="I358" s="728"/>
      <c r="J358" s="728"/>
      <c r="K358" s="728"/>
      <c r="L358" s="728"/>
      <c r="M358" s="728"/>
      <c r="N358" s="728"/>
      <c r="O358" s="728"/>
      <c r="P358" s="728"/>
      <c r="Q358" s="728"/>
      <c r="R358" s="728"/>
      <c r="S358" s="728"/>
      <c r="T358" s="728"/>
      <c r="U358" s="728"/>
      <c r="V358" s="728"/>
      <c r="W358" s="728"/>
      <c r="X358" s="728"/>
      <c r="Y358" s="729"/>
    </row>
    <row r="359" spans="1:40" ht="9" customHeight="1">
      <c r="A359" s="211"/>
      <c r="B359" s="212"/>
      <c r="C359" s="711" t="s">
        <v>221</v>
      </c>
      <c r="D359" s="714"/>
      <c r="E359" s="716" t="s">
        <v>222</v>
      </c>
      <c r="F359" s="714"/>
      <c r="G359" s="716" t="s">
        <v>223</v>
      </c>
      <c r="H359" s="716"/>
      <c r="I359" s="714"/>
      <c r="J359" s="716" t="s">
        <v>222</v>
      </c>
      <c r="K359" s="714"/>
      <c r="L359" s="716" t="s">
        <v>224</v>
      </c>
      <c r="M359" s="734"/>
      <c r="N359" s="760" t="s">
        <v>225</v>
      </c>
      <c r="O359" s="763"/>
      <c r="P359" s="719">
        <f>IF(OR(A363="",D359="",I359=""),0,FLOOR(IF(I359&lt;D359,TIME(I359,K359,1)+1,TIME(I359,K359,1))-TIME(D359,F359,0)-TIME(0,O359,0),"0:15"))</f>
        <v>0</v>
      </c>
      <c r="Q359" s="711" t="s">
        <v>226</v>
      </c>
      <c r="R359" s="739"/>
      <c r="S359" s="742"/>
      <c r="T359" s="757" t="s">
        <v>142</v>
      </c>
      <c r="U359" s="711" t="s">
        <v>228</v>
      </c>
      <c r="V359" s="739"/>
      <c r="W359" s="739"/>
      <c r="X359" s="213"/>
      <c r="Y359" s="214"/>
    </row>
    <row r="360" spans="1:40" ht="6" customHeight="1">
      <c r="A360" s="356"/>
      <c r="B360" s="357"/>
      <c r="C360" s="712"/>
      <c r="D360" s="715"/>
      <c r="E360" s="717"/>
      <c r="F360" s="715"/>
      <c r="G360" s="717"/>
      <c r="H360" s="717"/>
      <c r="I360" s="715"/>
      <c r="J360" s="717"/>
      <c r="K360" s="715"/>
      <c r="L360" s="717"/>
      <c r="M360" s="735"/>
      <c r="N360" s="761"/>
      <c r="O360" s="764"/>
      <c r="P360" s="720"/>
      <c r="Q360" s="712"/>
      <c r="R360" s="740"/>
      <c r="S360" s="743"/>
      <c r="T360" s="758"/>
      <c r="U360" s="712"/>
      <c r="V360" s="740"/>
      <c r="W360" s="740"/>
      <c r="X360" s="755" t="str">
        <f>IF(A363="","",IF(OR(S359&gt;1,S361&gt;1),"ü",""))</f>
        <v/>
      </c>
      <c r="Y360" s="215"/>
    </row>
    <row r="361" spans="1:40" ht="6" customHeight="1">
      <c r="A361" s="356"/>
      <c r="B361" s="216"/>
      <c r="C361" s="712"/>
      <c r="D361" s="715"/>
      <c r="E361" s="717"/>
      <c r="F361" s="715"/>
      <c r="G361" s="717"/>
      <c r="H361" s="717"/>
      <c r="I361" s="715"/>
      <c r="J361" s="717"/>
      <c r="K361" s="715"/>
      <c r="L361" s="717"/>
      <c r="M361" s="735"/>
      <c r="N361" s="761"/>
      <c r="O361" s="765"/>
      <c r="P361" s="720">
        <f>IF(OR(A363="",D361="",I361=""),0,FLOOR(IF(I361&lt;D361,TIME(I361,K361,1)+1,TIME(I361,K361,1))-TIME(D361,F361,0)-TIME(0,O361,0),"0:15"))</f>
        <v>0</v>
      </c>
      <c r="Q361" s="712"/>
      <c r="R361" s="740"/>
      <c r="S361" s="737"/>
      <c r="T361" s="758"/>
      <c r="U361" s="712"/>
      <c r="V361" s="740"/>
      <c r="W361" s="740"/>
      <c r="X361" s="756"/>
      <c r="Y361" s="215"/>
    </row>
    <row r="362" spans="1:40" ht="9" customHeight="1">
      <c r="A362" s="356"/>
      <c r="B362" s="216"/>
      <c r="C362" s="713"/>
      <c r="D362" s="733"/>
      <c r="E362" s="718"/>
      <c r="F362" s="733"/>
      <c r="G362" s="718"/>
      <c r="H362" s="718"/>
      <c r="I362" s="733"/>
      <c r="J362" s="718"/>
      <c r="K362" s="733"/>
      <c r="L362" s="718"/>
      <c r="M362" s="736"/>
      <c r="N362" s="762"/>
      <c r="O362" s="766"/>
      <c r="P362" s="744"/>
      <c r="Q362" s="713"/>
      <c r="R362" s="741"/>
      <c r="S362" s="738"/>
      <c r="T362" s="759"/>
      <c r="U362" s="713"/>
      <c r="V362" s="741"/>
      <c r="W362" s="741"/>
      <c r="X362" s="217"/>
      <c r="Y362" s="218"/>
    </row>
    <row r="363" spans="1:40" ht="18" customHeight="1">
      <c r="A363" s="745" t="str">
        <f>IF(ISERROR(AG349),"",AG349)</f>
        <v/>
      </c>
      <c r="B363" s="746"/>
      <c r="C363" s="747" t="s">
        <v>247</v>
      </c>
      <c r="D363" s="748"/>
      <c r="E363" s="748"/>
      <c r="F363" s="748"/>
      <c r="G363" s="748"/>
      <c r="H363" s="748"/>
      <c r="I363" s="748"/>
      <c r="J363" s="748"/>
      <c r="K363" s="748"/>
      <c r="L363" s="749" t="str">
        <f>IF(A363="","",IF(OR(AND(P359&gt;0,S359=""),AND(P361&gt;0,S361="")),"研修人数を入力してください",""))</f>
        <v/>
      </c>
      <c r="M363" s="749"/>
      <c r="N363" s="749"/>
      <c r="O363" s="749"/>
      <c r="P363" s="749"/>
      <c r="Q363" s="749"/>
      <c r="R363" s="749"/>
      <c r="S363" s="749"/>
      <c r="T363" s="749"/>
      <c r="U363" s="749"/>
      <c r="V363" s="749"/>
      <c r="W363" s="749"/>
      <c r="X363" s="749"/>
      <c r="Y363" s="750"/>
    </row>
    <row r="364" spans="1:40" ht="18" customHeight="1">
      <c r="A364" s="751" t="str">
        <f>IF(A363="","","日")</f>
        <v/>
      </c>
      <c r="B364" s="752"/>
      <c r="C364" s="724"/>
      <c r="D364" s="725"/>
      <c r="E364" s="725"/>
      <c r="F364" s="725"/>
      <c r="G364" s="725"/>
      <c r="H364" s="725"/>
      <c r="I364" s="725"/>
      <c r="J364" s="725"/>
      <c r="K364" s="725"/>
      <c r="L364" s="725"/>
      <c r="M364" s="725"/>
      <c r="N364" s="725"/>
      <c r="O364" s="725"/>
      <c r="P364" s="725"/>
      <c r="Q364" s="725"/>
      <c r="R364" s="725"/>
      <c r="S364" s="725"/>
      <c r="T364" s="725"/>
      <c r="U364" s="725"/>
      <c r="V364" s="725"/>
      <c r="W364" s="725"/>
      <c r="X364" s="725"/>
      <c r="Y364" s="726"/>
    </row>
    <row r="365" spans="1:40" ht="18" customHeight="1">
      <c r="A365" s="753" t="s">
        <v>234</v>
      </c>
      <c r="B365" s="754"/>
      <c r="C365" s="724"/>
      <c r="D365" s="725"/>
      <c r="E365" s="725"/>
      <c r="F365" s="725"/>
      <c r="G365" s="725"/>
      <c r="H365" s="725"/>
      <c r="I365" s="725"/>
      <c r="J365" s="725"/>
      <c r="K365" s="725"/>
      <c r="L365" s="725"/>
      <c r="M365" s="725"/>
      <c r="N365" s="725"/>
      <c r="O365" s="725"/>
      <c r="P365" s="725"/>
      <c r="Q365" s="725"/>
      <c r="R365" s="725"/>
      <c r="S365" s="725"/>
      <c r="T365" s="725"/>
      <c r="U365" s="725"/>
      <c r="V365" s="725"/>
      <c r="W365" s="725"/>
      <c r="X365" s="725"/>
      <c r="Y365" s="726"/>
    </row>
    <row r="366" spans="1:40" ht="9.9499999999999993" customHeight="1">
      <c r="A366" s="219"/>
      <c r="B366" s="220"/>
      <c r="C366" s="727"/>
      <c r="D366" s="728"/>
      <c r="E366" s="728"/>
      <c r="F366" s="728"/>
      <c r="G366" s="728"/>
      <c r="H366" s="728"/>
      <c r="I366" s="728"/>
      <c r="J366" s="728"/>
      <c r="K366" s="728"/>
      <c r="L366" s="728"/>
      <c r="M366" s="728"/>
      <c r="N366" s="728"/>
      <c r="O366" s="728"/>
      <c r="P366" s="728"/>
      <c r="Q366" s="728"/>
      <c r="R366" s="728"/>
      <c r="S366" s="728"/>
      <c r="T366" s="728"/>
      <c r="U366" s="728"/>
      <c r="V366" s="728"/>
      <c r="W366" s="728"/>
      <c r="X366" s="728"/>
      <c r="Y366" s="729"/>
    </row>
    <row r="367" spans="1:40" ht="9" customHeight="1">
      <c r="A367" s="211"/>
      <c r="B367" s="212"/>
      <c r="C367" s="711" t="s">
        <v>221</v>
      </c>
      <c r="D367" s="714"/>
      <c r="E367" s="716" t="s">
        <v>222</v>
      </c>
      <c r="F367" s="714"/>
      <c r="G367" s="716" t="s">
        <v>223</v>
      </c>
      <c r="H367" s="716"/>
      <c r="I367" s="714"/>
      <c r="J367" s="716" t="s">
        <v>222</v>
      </c>
      <c r="K367" s="714"/>
      <c r="L367" s="716" t="s">
        <v>224</v>
      </c>
      <c r="M367" s="734"/>
      <c r="N367" s="760" t="s">
        <v>225</v>
      </c>
      <c r="O367" s="763"/>
      <c r="P367" s="719">
        <f>IF(OR(A371="",D367="",I367=""),0,FLOOR(IF(I367&lt;D367,TIME(I367,K367,1)+1,TIME(I367,K367,1))-TIME(D367,F367,0)-TIME(0,O367,0),"0:15"))</f>
        <v>0</v>
      </c>
      <c r="Q367" s="711" t="s">
        <v>226</v>
      </c>
      <c r="R367" s="739"/>
      <c r="S367" s="742"/>
      <c r="T367" s="757" t="s">
        <v>142</v>
      </c>
      <c r="U367" s="711" t="s">
        <v>228</v>
      </c>
      <c r="V367" s="739"/>
      <c r="W367" s="739"/>
      <c r="X367" s="213"/>
      <c r="Y367" s="214"/>
    </row>
    <row r="368" spans="1:40" ht="6" customHeight="1">
      <c r="A368" s="356"/>
      <c r="B368" s="357"/>
      <c r="C368" s="712"/>
      <c r="D368" s="715"/>
      <c r="E368" s="717"/>
      <c r="F368" s="715"/>
      <c r="G368" s="717"/>
      <c r="H368" s="717"/>
      <c r="I368" s="715"/>
      <c r="J368" s="717"/>
      <c r="K368" s="715"/>
      <c r="L368" s="717"/>
      <c r="M368" s="735"/>
      <c r="N368" s="761"/>
      <c r="O368" s="764"/>
      <c r="P368" s="720"/>
      <c r="Q368" s="712"/>
      <c r="R368" s="740"/>
      <c r="S368" s="743"/>
      <c r="T368" s="758"/>
      <c r="U368" s="712"/>
      <c r="V368" s="740"/>
      <c r="W368" s="740"/>
      <c r="X368" s="755" t="str">
        <f>IF(A371="","",IF(OR(S367&gt;1,S369&gt;1),"ü",""))</f>
        <v/>
      </c>
      <c r="Y368" s="215"/>
    </row>
    <row r="369" spans="1:25" ht="6" customHeight="1">
      <c r="A369" s="356"/>
      <c r="B369" s="216"/>
      <c r="C369" s="712"/>
      <c r="D369" s="715"/>
      <c r="E369" s="717"/>
      <c r="F369" s="715"/>
      <c r="G369" s="717"/>
      <c r="H369" s="717"/>
      <c r="I369" s="715"/>
      <c r="J369" s="717"/>
      <c r="K369" s="715"/>
      <c r="L369" s="717"/>
      <c r="M369" s="735"/>
      <c r="N369" s="761"/>
      <c r="O369" s="765"/>
      <c r="P369" s="720">
        <f>IF(OR(A371="",D369="",I369=""),0,FLOOR(IF(I369&lt;D369,TIME(I369,K369,1)+1,TIME(I369,K369,1))-TIME(D369,F369,0)-TIME(0,O369,0),"0:15"))</f>
        <v>0</v>
      </c>
      <c r="Q369" s="712"/>
      <c r="R369" s="740"/>
      <c r="S369" s="737"/>
      <c r="T369" s="758"/>
      <c r="U369" s="712"/>
      <c r="V369" s="740"/>
      <c r="W369" s="740"/>
      <c r="X369" s="756"/>
      <c r="Y369" s="215"/>
    </row>
    <row r="370" spans="1:25" ht="9" customHeight="1">
      <c r="A370" s="356"/>
      <c r="B370" s="216"/>
      <c r="C370" s="713"/>
      <c r="D370" s="733"/>
      <c r="E370" s="718"/>
      <c r="F370" s="733"/>
      <c r="G370" s="718"/>
      <c r="H370" s="718"/>
      <c r="I370" s="733"/>
      <c r="J370" s="718"/>
      <c r="K370" s="733"/>
      <c r="L370" s="718"/>
      <c r="M370" s="736"/>
      <c r="N370" s="762"/>
      <c r="O370" s="766"/>
      <c r="P370" s="744"/>
      <c r="Q370" s="713"/>
      <c r="R370" s="741"/>
      <c r="S370" s="738"/>
      <c r="T370" s="759"/>
      <c r="U370" s="713"/>
      <c r="V370" s="741"/>
      <c r="W370" s="741"/>
      <c r="X370" s="217"/>
      <c r="Y370" s="218"/>
    </row>
    <row r="371" spans="1:25" ht="18" customHeight="1">
      <c r="A371" s="745" t="str">
        <f>IF(ISERROR(AG350),"",AG350)</f>
        <v/>
      </c>
      <c r="B371" s="746"/>
      <c r="C371" s="747" t="s">
        <v>247</v>
      </c>
      <c r="D371" s="748"/>
      <c r="E371" s="748"/>
      <c r="F371" s="748"/>
      <c r="G371" s="748"/>
      <c r="H371" s="748"/>
      <c r="I371" s="748"/>
      <c r="J371" s="748"/>
      <c r="K371" s="748"/>
      <c r="L371" s="749" t="str">
        <f>IF(A371="","",IF(OR(AND(P367&gt;0,S367=""),AND(P369&gt;0,S369="")),"研修人数を入力してください",""))</f>
        <v/>
      </c>
      <c r="M371" s="749"/>
      <c r="N371" s="749"/>
      <c r="O371" s="749"/>
      <c r="P371" s="749"/>
      <c r="Q371" s="749"/>
      <c r="R371" s="749"/>
      <c r="S371" s="749"/>
      <c r="T371" s="749"/>
      <c r="U371" s="749"/>
      <c r="V371" s="749"/>
      <c r="W371" s="749"/>
      <c r="X371" s="749"/>
      <c r="Y371" s="750"/>
    </row>
    <row r="372" spans="1:25" ht="18" customHeight="1">
      <c r="A372" s="751" t="str">
        <f>IF(A371="","","日")</f>
        <v/>
      </c>
      <c r="B372" s="752"/>
      <c r="C372" s="724"/>
      <c r="D372" s="725"/>
      <c r="E372" s="725"/>
      <c r="F372" s="725"/>
      <c r="G372" s="725"/>
      <c r="H372" s="725"/>
      <c r="I372" s="725"/>
      <c r="J372" s="725"/>
      <c r="K372" s="725"/>
      <c r="L372" s="725"/>
      <c r="M372" s="725"/>
      <c r="N372" s="725"/>
      <c r="O372" s="725"/>
      <c r="P372" s="725"/>
      <c r="Q372" s="725"/>
      <c r="R372" s="725"/>
      <c r="S372" s="725"/>
      <c r="T372" s="725"/>
      <c r="U372" s="725"/>
      <c r="V372" s="725"/>
      <c r="W372" s="725"/>
      <c r="X372" s="725"/>
      <c r="Y372" s="726"/>
    </row>
    <row r="373" spans="1:25" ht="18" customHeight="1">
      <c r="A373" s="753" t="s">
        <v>236</v>
      </c>
      <c r="B373" s="754"/>
      <c r="C373" s="724"/>
      <c r="D373" s="725"/>
      <c r="E373" s="725"/>
      <c r="F373" s="725"/>
      <c r="G373" s="725"/>
      <c r="H373" s="725"/>
      <c r="I373" s="725"/>
      <c r="J373" s="725"/>
      <c r="K373" s="725"/>
      <c r="L373" s="725"/>
      <c r="M373" s="725"/>
      <c r="N373" s="725"/>
      <c r="O373" s="725"/>
      <c r="P373" s="725"/>
      <c r="Q373" s="725"/>
      <c r="R373" s="725"/>
      <c r="S373" s="725"/>
      <c r="T373" s="725"/>
      <c r="U373" s="725"/>
      <c r="V373" s="725"/>
      <c r="W373" s="725"/>
      <c r="X373" s="725"/>
      <c r="Y373" s="726"/>
    </row>
    <row r="374" spans="1:25" ht="9.9499999999999993" customHeight="1">
      <c r="A374" s="219"/>
      <c r="B374" s="220"/>
      <c r="C374" s="727"/>
      <c r="D374" s="728"/>
      <c r="E374" s="728"/>
      <c r="F374" s="728"/>
      <c r="G374" s="728"/>
      <c r="H374" s="728"/>
      <c r="I374" s="728"/>
      <c r="J374" s="728"/>
      <c r="K374" s="728"/>
      <c r="L374" s="728"/>
      <c r="M374" s="728"/>
      <c r="N374" s="728"/>
      <c r="O374" s="728"/>
      <c r="P374" s="728"/>
      <c r="Q374" s="728"/>
      <c r="R374" s="728"/>
      <c r="S374" s="728"/>
      <c r="T374" s="728"/>
      <c r="U374" s="728"/>
      <c r="V374" s="728"/>
      <c r="W374" s="728"/>
      <c r="X374" s="728"/>
      <c r="Y374" s="729"/>
    </row>
    <row r="375" spans="1:25" ht="9" customHeight="1">
      <c r="A375" s="211"/>
      <c r="B375" s="212"/>
      <c r="C375" s="711" t="s">
        <v>221</v>
      </c>
      <c r="D375" s="714"/>
      <c r="E375" s="716" t="s">
        <v>222</v>
      </c>
      <c r="F375" s="714"/>
      <c r="G375" s="716" t="s">
        <v>223</v>
      </c>
      <c r="H375" s="716"/>
      <c r="I375" s="714"/>
      <c r="J375" s="716" t="s">
        <v>222</v>
      </c>
      <c r="K375" s="714"/>
      <c r="L375" s="716" t="s">
        <v>224</v>
      </c>
      <c r="M375" s="734"/>
      <c r="N375" s="760" t="s">
        <v>225</v>
      </c>
      <c r="O375" s="763"/>
      <c r="P375" s="719">
        <f>IF(OR(A379="",D375="",I375=""),0,FLOOR(IF(I375&lt;D375,TIME(I375,K375,1)+1,TIME(I375,K375,1))-TIME(D375,F375,0)-TIME(0,O375,0),"0:15"))</f>
        <v>0</v>
      </c>
      <c r="Q375" s="711" t="s">
        <v>226</v>
      </c>
      <c r="R375" s="739"/>
      <c r="S375" s="742"/>
      <c r="T375" s="757" t="s">
        <v>142</v>
      </c>
      <c r="U375" s="711" t="s">
        <v>228</v>
      </c>
      <c r="V375" s="739"/>
      <c r="W375" s="739"/>
      <c r="X375" s="213"/>
      <c r="Y375" s="214"/>
    </row>
    <row r="376" spans="1:25" ht="6" customHeight="1">
      <c r="A376" s="356"/>
      <c r="B376" s="357"/>
      <c r="C376" s="712"/>
      <c r="D376" s="715"/>
      <c r="E376" s="717"/>
      <c r="F376" s="715"/>
      <c r="G376" s="717"/>
      <c r="H376" s="717"/>
      <c r="I376" s="715"/>
      <c r="J376" s="717"/>
      <c r="K376" s="715"/>
      <c r="L376" s="717"/>
      <c r="M376" s="735"/>
      <c r="N376" s="761"/>
      <c r="O376" s="764"/>
      <c r="P376" s="720"/>
      <c r="Q376" s="712"/>
      <c r="R376" s="740"/>
      <c r="S376" s="743"/>
      <c r="T376" s="758"/>
      <c r="U376" s="712"/>
      <c r="V376" s="740"/>
      <c r="W376" s="740"/>
      <c r="X376" s="755" t="str">
        <f>IF(A379="","",IF(OR(S375&gt;1,S377&gt;1),"ü",""))</f>
        <v/>
      </c>
      <c r="Y376" s="215"/>
    </row>
    <row r="377" spans="1:25" ht="6" customHeight="1">
      <c r="A377" s="356"/>
      <c r="B377" s="216"/>
      <c r="C377" s="712"/>
      <c r="D377" s="715"/>
      <c r="E377" s="717"/>
      <c r="F377" s="715"/>
      <c r="G377" s="717"/>
      <c r="H377" s="717"/>
      <c r="I377" s="715"/>
      <c r="J377" s="717"/>
      <c r="K377" s="715"/>
      <c r="L377" s="717"/>
      <c r="M377" s="735"/>
      <c r="N377" s="761"/>
      <c r="O377" s="765"/>
      <c r="P377" s="720">
        <f>IF(OR(A379="",D377="",I377=""),0,FLOOR(IF(I377&lt;D377,TIME(I377,K377,1)+1,TIME(I377,K377,1))-TIME(D377,F377,0)-TIME(0,O377,0),"0:15"))</f>
        <v>0</v>
      </c>
      <c r="Q377" s="712"/>
      <c r="R377" s="740"/>
      <c r="S377" s="737"/>
      <c r="T377" s="758"/>
      <c r="U377" s="712"/>
      <c r="V377" s="740"/>
      <c r="W377" s="740"/>
      <c r="X377" s="756"/>
      <c r="Y377" s="215"/>
    </row>
    <row r="378" spans="1:25" ht="9" customHeight="1">
      <c r="A378" s="356"/>
      <c r="B378" s="216"/>
      <c r="C378" s="713"/>
      <c r="D378" s="733"/>
      <c r="E378" s="718"/>
      <c r="F378" s="733"/>
      <c r="G378" s="718"/>
      <c r="H378" s="718"/>
      <c r="I378" s="733"/>
      <c r="J378" s="718"/>
      <c r="K378" s="733"/>
      <c r="L378" s="718"/>
      <c r="M378" s="736"/>
      <c r="N378" s="762"/>
      <c r="O378" s="766"/>
      <c r="P378" s="744"/>
      <c r="Q378" s="713"/>
      <c r="R378" s="741"/>
      <c r="S378" s="738"/>
      <c r="T378" s="759"/>
      <c r="U378" s="713"/>
      <c r="V378" s="741"/>
      <c r="W378" s="741"/>
      <c r="X378" s="217"/>
      <c r="Y378" s="218"/>
    </row>
    <row r="379" spans="1:25" ht="18" customHeight="1">
      <c r="A379" s="745" t="str">
        <f>IF(ISERROR(AG351),"",AG351)</f>
        <v/>
      </c>
      <c r="B379" s="746"/>
      <c r="C379" s="747" t="s">
        <v>247</v>
      </c>
      <c r="D379" s="748"/>
      <c r="E379" s="748"/>
      <c r="F379" s="748"/>
      <c r="G379" s="748"/>
      <c r="H379" s="748"/>
      <c r="I379" s="748"/>
      <c r="J379" s="748"/>
      <c r="K379" s="748"/>
      <c r="L379" s="749" t="str">
        <f>IF(A379="","",IF(OR(AND(P375&gt;0,S375=""),AND(P377&gt;0,S377="")),"研修人数を入力してください",""))</f>
        <v/>
      </c>
      <c r="M379" s="749"/>
      <c r="N379" s="749"/>
      <c r="O379" s="749"/>
      <c r="P379" s="749"/>
      <c r="Q379" s="749"/>
      <c r="R379" s="749"/>
      <c r="S379" s="749"/>
      <c r="T379" s="749"/>
      <c r="U379" s="749"/>
      <c r="V379" s="749"/>
      <c r="W379" s="749"/>
      <c r="X379" s="749"/>
      <c r="Y379" s="750"/>
    </row>
    <row r="380" spans="1:25" ht="18" customHeight="1">
      <c r="A380" s="751" t="str">
        <f>IF(A379="","","日")</f>
        <v/>
      </c>
      <c r="B380" s="752"/>
      <c r="C380" s="724"/>
      <c r="D380" s="725"/>
      <c r="E380" s="725"/>
      <c r="F380" s="725"/>
      <c r="G380" s="725"/>
      <c r="H380" s="725"/>
      <c r="I380" s="725"/>
      <c r="J380" s="725"/>
      <c r="K380" s="725"/>
      <c r="L380" s="725"/>
      <c r="M380" s="725"/>
      <c r="N380" s="725"/>
      <c r="O380" s="725"/>
      <c r="P380" s="725"/>
      <c r="Q380" s="725"/>
      <c r="R380" s="725"/>
      <c r="S380" s="725"/>
      <c r="T380" s="725"/>
      <c r="U380" s="725"/>
      <c r="V380" s="725"/>
      <c r="W380" s="725"/>
      <c r="X380" s="725"/>
      <c r="Y380" s="726"/>
    </row>
    <row r="381" spans="1:25" ht="18" customHeight="1">
      <c r="A381" s="753" t="s">
        <v>239</v>
      </c>
      <c r="B381" s="754"/>
      <c r="C381" s="724"/>
      <c r="D381" s="725"/>
      <c r="E381" s="725"/>
      <c r="F381" s="725"/>
      <c r="G381" s="725"/>
      <c r="H381" s="725"/>
      <c r="I381" s="725"/>
      <c r="J381" s="725"/>
      <c r="K381" s="725"/>
      <c r="L381" s="725"/>
      <c r="M381" s="725"/>
      <c r="N381" s="725"/>
      <c r="O381" s="725"/>
      <c r="P381" s="725"/>
      <c r="Q381" s="725"/>
      <c r="R381" s="725"/>
      <c r="S381" s="725"/>
      <c r="T381" s="725"/>
      <c r="U381" s="725"/>
      <c r="V381" s="725"/>
      <c r="W381" s="725"/>
      <c r="X381" s="725"/>
      <c r="Y381" s="726"/>
    </row>
    <row r="382" spans="1:25" ht="9.9499999999999993" customHeight="1">
      <c r="A382" s="219"/>
      <c r="B382" s="220"/>
      <c r="C382" s="727"/>
      <c r="D382" s="728"/>
      <c r="E382" s="728"/>
      <c r="F382" s="728"/>
      <c r="G382" s="728"/>
      <c r="H382" s="728"/>
      <c r="I382" s="728"/>
      <c r="J382" s="728"/>
      <c r="K382" s="728"/>
      <c r="L382" s="728"/>
      <c r="M382" s="728"/>
      <c r="N382" s="728"/>
      <c r="O382" s="728"/>
      <c r="P382" s="728"/>
      <c r="Q382" s="728"/>
      <c r="R382" s="728"/>
      <c r="S382" s="728"/>
      <c r="T382" s="728"/>
      <c r="U382" s="728"/>
      <c r="V382" s="728"/>
      <c r="W382" s="728"/>
      <c r="X382" s="728"/>
      <c r="Y382" s="729"/>
    </row>
    <row r="383" spans="1:25" ht="9" customHeight="1">
      <c r="A383" s="211"/>
      <c r="B383" s="212"/>
      <c r="C383" s="711" t="s">
        <v>221</v>
      </c>
      <c r="D383" s="714"/>
      <c r="E383" s="716" t="s">
        <v>222</v>
      </c>
      <c r="F383" s="714"/>
      <c r="G383" s="716" t="s">
        <v>223</v>
      </c>
      <c r="H383" s="716"/>
      <c r="I383" s="714"/>
      <c r="J383" s="716" t="s">
        <v>222</v>
      </c>
      <c r="K383" s="714"/>
      <c r="L383" s="716" t="s">
        <v>224</v>
      </c>
      <c r="M383" s="734"/>
      <c r="N383" s="760" t="s">
        <v>225</v>
      </c>
      <c r="O383" s="763"/>
      <c r="P383" s="719">
        <f>IF(OR(A387="",D383="",I383=""),0,FLOOR(IF(I383&lt;D383,TIME(I383,K383,1)+1,TIME(I383,K383,1))-TIME(D383,F383,0)-TIME(0,O383,0),"0:15"))</f>
        <v>0</v>
      </c>
      <c r="Q383" s="711" t="s">
        <v>226</v>
      </c>
      <c r="R383" s="739"/>
      <c r="S383" s="742"/>
      <c r="T383" s="757" t="s">
        <v>142</v>
      </c>
      <c r="U383" s="711" t="s">
        <v>228</v>
      </c>
      <c r="V383" s="739"/>
      <c r="W383" s="739"/>
      <c r="X383" s="213"/>
      <c r="Y383" s="214"/>
    </row>
    <row r="384" spans="1:25" ht="6" customHeight="1">
      <c r="A384" s="356"/>
      <c r="B384" s="357"/>
      <c r="C384" s="712"/>
      <c r="D384" s="715"/>
      <c r="E384" s="717"/>
      <c r="F384" s="715"/>
      <c r="G384" s="717"/>
      <c r="H384" s="717"/>
      <c r="I384" s="715"/>
      <c r="J384" s="717"/>
      <c r="K384" s="715"/>
      <c r="L384" s="717"/>
      <c r="M384" s="735"/>
      <c r="N384" s="761"/>
      <c r="O384" s="764"/>
      <c r="P384" s="720"/>
      <c r="Q384" s="712"/>
      <c r="R384" s="740"/>
      <c r="S384" s="743"/>
      <c r="T384" s="758"/>
      <c r="U384" s="712"/>
      <c r="V384" s="740"/>
      <c r="W384" s="740"/>
      <c r="X384" s="755" t="str">
        <f>IF(A387="","",IF(OR(S383&gt;1,S385&gt;1),"ü",""))</f>
        <v/>
      </c>
      <c r="Y384" s="215"/>
    </row>
    <row r="385" spans="1:25" ht="6" customHeight="1">
      <c r="A385" s="356"/>
      <c r="B385" s="216"/>
      <c r="C385" s="712"/>
      <c r="D385" s="715"/>
      <c r="E385" s="717"/>
      <c r="F385" s="715"/>
      <c r="G385" s="717"/>
      <c r="H385" s="717"/>
      <c r="I385" s="715"/>
      <c r="J385" s="717"/>
      <c r="K385" s="715"/>
      <c r="L385" s="717"/>
      <c r="M385" s="735"/>
      <c r="N385" s="761"/>
      <c r="O385" s="765"/>
      <c r="P385" s="720">
        <f>IF(OR(A387="",D385="",I385=""),0,FLOOR(IF(I385&lt;D385,TIME(I385,K385,1)+1,TIME(I385,K385,1))-TIME(D385,F385,0)-TIME(0,O385,0),"0:15"))</f>
        <v>0</v>
      </c>
      <c r="Q385" s="712"/>
      <c r="R385" s="740"/>
      <c r="S385" s="737"/>
      <c r="T385" s="758"/>
      <c r="U385" s="712"/>
      <c r="V385" s="740"/>
      <c r="W385" s="740"/>
      <c r="X385" s="756"/>
      <c r="Y385" s="215"/>
    </row>
    <row r="386" spans="1:25" ht="9" customHeight="1">
      <c r="A386" s="356"/>
      <c r="B386" s="216"/>
      <c r="C386" s="713"/>
      <c r="D386" s="733"/>
      <c r="E386" s="718"/>
      <c r="F386" s="733"/>
      <c r="G386" s="718"/>
      <c r="H386" s="718"/>
      <c r="I386" s="733"/>
      <c r="J386" s="718"/>
      <c r="K386" s="733"/>
      <c r="L386" s="718"/>
      <c r="M386" s="736"/>
      <c r="N386" s="762"/>
      <c r="O386" s="766"/>
      <c r="P386" s="744"/>
      <c r="Q386" s="713"/>
      <c r="R386" s="741"/>
      <c r="S386" s="738"/>
      <c r="T386" s="759"/>
      <c r="U386" s="713"/>
      <c r="V386" s="741"/>
      <c r="W386" s="741"/>
      <c r="X386" s="217"/>
      <c r="Y386" s="218"/>
    </row>
    <row r="387" spans="1:25" ht="18" customHeight="1">
      <c r="A387" s="745" t="str">
        <f>IF(ISERROR(AG352),"",AG352)</f>
        <v/>
      </c>
      <c r="B387" s="746"/>
      <c r="C387" s="747" t="s">
        <v>247</v>
      </c>
      <c r="D387" s="748"/>
      <c r="E387" s="748"/>
      <c r="F387" s="748"/>
      <c r="G387" s="748"/>
      <c r="H387" s="748"/>
      <c r="I387" s="748"/>
      <c r="J387" s="748"/>
      <c r="K387" s="748"/>
      <c r="L387" s="749" t="str">
        <f>IF(A387="","",IF(OR(AND(P383&gt;0,S383=""),AND(P385&gt;0,S385="")),"研修人数を入力してください",""))</f>
        <v/>
      </c>
      <c r="M387" s="749"/>
      <c r="N387" s="749"/>
      <c r="O387" s="749"/>
      <c r="P387" s="749"/>
      <c r="Q387" s="749"/>
      <c r="R387" s="749"/>
      <c r="S387" s="749"/>
      <c r="T387" s="749"/>
      <c r="U387" s="749"/>
      <c r="V387" s="749"/>
      <c r="W387" s="749"/>
      <c r="X387" s="749"/>
      <c r="Y387" s="750"/>
    </row>
    <row r="388" spans="1:25" ht="18" customHeight="1">
      <c r="A388" s="751" t="str">
        <f>IF(A387="","","日")</f>
        <v/>
      </c>
      <c r="B388" s="752"/>
      <c r="C388" s="724"/>
      <c r="D388" s="725"/>
      <c r="E388" s="725"/>
      <c r="F388" s="725"/>
      <c r="G388" s="725"/>
      <c r="H388" s="725"/>
      <c r="I388" s="725"/>
      <c r="J388" s="725"/>
      <c r="K388" s="725"/>
      <c r="L388" s="725"/>
      <c r="M388" s="725"/>
      <c r="N388" s="725"/>
      <c r="O388" s="725"/>
      <c r="P388" s="725"/>
      <c r="Q388" s="725"/>
      <c r="R388" s="725"/>
      <c r="S388" s="725"/>
      <c r="T388" s="725"/>
      <c r="U388" s="725"/>
      <c r="V388" s="725"/>
      <c r="W388" s="725"/>
      <c r="X388" s="725"/>
      <c r="Y388" s="726"/>
    </row>
    <row r="389" spans="1:25" ht="18" customHeight="1">
      <c r="A389" s="753" t="s">
        <v>240</v>
      </c>
      <c r="B389" s="754"/>
      <c r="C389" s="724"/>
      <c r="D389" s="725"/>
      <c r="E389" s="725"/>
      <c r="F389" s="725"/>
      <c r="G389" s="725"/>
      <c r="H389" s="725"/>
      <c r="I389" s="725"/>
      <c r="J389" s="725"/>
      <c r="K389" s="725"/>
      <c r="L389" s="725"/>
      <c r="M389" s="725"/>
      <c r="N389" s="725"/>
      <c r="O389" s="725"/>
      <c r="P389" s="725"/>
      <c r="Q389" s="725"/>
      <c r="R389" s="725"/>
      <c r="S389" s="725"/>
      <c r="T389" s="725"/>
      <c r="U389" s="725"/>
      <c r="V389" s="725"/>
      <c r="W389" s="725"/>
      <c r="X389" s="725"/>
      <c r="Y389" s="726"/>
    </row>
    <row r="390" spans="1:25" ht="9.9499999999999993" customHeight="1">
      <c r="A390" s="219"/>
      <c r="B390" s="220"/>
      <c r="C390" s="727"/>
      <c r="D390" s="728"/>
      <c r="E390" s="728"/>
      <c r="F390" s="728"/>
      <c r="G390" s="728"/>
      <c r="H390" s="728"/>
      <c r="I390" s="728"/>
      <c r="J390" s="728"/>
      <c r="K390" s="728"/>
      <c r="L390" s="728"/>
      <c r="M390" s="728"/>
      <c r="N390" s="728"/>
      <c r="O390" s="728"/>
      <c r="P390" s="728"/>
      <c r="Q390" s="728"/>
      <c r="R390" s="728"/>
      <c r="S390" s="728"/>
      <c r="T390" s="728"/>
      <c r="U390" s="728"/>
      <c r="V390" s="728"/>
      <c r="W390" s="728"/>
      <c r="X390" s="728"/>
      <c r="Y390" s="729"/>
    </row>
    <row r="391" spans="1:25" ht="9" customHeight="1">
      <c r="A391" s="211"/>
      <c r="B391" s="212"/>
      <c r="C391" s="711" t="s">
        <v>221</v>
      </c>
      <c r="D391" s="714"/>
      <c r="E391" s="716" t="s">
        <v>222</v>
      </c>
      <c r="F391" s="714"/>
      <c r="G391" s="716" t="s">
        <v>223</v>
      </c>
      <c r="H391" s="716"/>
      <c r="I391" s="714"/>
      <c r="J391" s="716" t="s">
        <v>222</v>
      </c>
      <c r="K391" s="714"/>
      <c r="L391" s="716" t="s">
        <v>224</v>
      </c>
      <c r="M391" s="734"/>
      <c r="N391" s="760" t="s">
        <v>225</v>
      </c>
      <c r="O391" s="763"/>
      <c r="P391" s="719">
        <f>IF(OR(A395="",D391="",I391=""),0,FLOOR(IF(I391&lt;D391,TIME(I391,K391,1)+1,TIME(I391,K391,1))-TIME(D391,F391,0)-TIME(0,O391,0),"0:15"))</f>
        <v>0</v>
      </c>
      <c r="Q391" s="711" t="s">
        <v>226</v>
      </c>
      <c r="R391" s="739"/>
      <c r="S391" s="742"/>
      <c r="T391" s="757" t="s">
        <v>142</v>
      </c>
      <c r="U391" s="711" t="s">
        <v>228</v>
      </c>
      <c r="V391" s="739"/>
      <c r="W391" s="739"/>
      <c r="X391" s="213"/>
      <c r="Y391" s="214"/>
    </row>
    <row r="392" spans="1:25" ht="6" customHeight="1">
      <c r="A392" s="356"/>
      <c r="B392" s="357"/>
      <c r="C392" s="712"/>
      <c r="D392" s="715"/>
      <c r="E392" s="717"/>
      <c r="F392" s="715"/>
      <c r="G392" s="717"/>
      <c r="H392" s="717"/>
      <c r="I392" s="715"/>
      <c r="J392" s="717"/>
      <c r="K392" s="715"/>
      <c r="L392" s="717"/>
      <c r="M392" s="735"/>
      <c r="N392" s="761"/>
      <c r="O392" s="764"/>
      <c r="P392" s="720"/>
      <c r="Q392" s="712"/>
      <c r="R392" s="740"/>
      <c r="S392" s="743"/>
      <c r="T392" s="758"/>
      <c r="U392" s="712"/>
      <c r="V392" s="740"/>
      <c r="W392" s="740"/>
      <c r="X392" s="755" t="str">
        <f>IF(A395="","",IF(OR(S391&gt;1,S393&gt;1),"ü",""))</f>
        <v/>
      </c>
      <c r="Y392" s="215"/>
    </row>
    <row r="393" spans="1:25" ht="6" customHeight="1">
      <c r="A393" s="356"/>
      <c r="B393" s="216"/>
      <c r="C393" s="712"/>
      <c r="D393" s="715"/>
      <c r="E393" s="717"/>
      <c r="F393" s="715"/>
      <c r="G393" s="717"/>
      <c r="H393" s="717"/>
      <c r="I393" s="715"/>
      <c r="J393" s="717"/>
      <c r="K393" s="715"/>
      <c r="L393" s="717"/>
      <c r="M393" s="735"/>
      <c r="N393" s="761"/>
      <c r="O393" s="765"/>
      <c r="P393" s="720">
        <f>IF(OR(A395="",D393="",I393=""),0,FLOOR(IF(I393&lt;D393,TIME(I393,K393,1)+1,TIME(I393,K393,1))-TIME(D393,F393,0)-TIME(0,O393,0),"0:15"))</f>
        <v>0</v>
      </c>
      <c r="Q393" s="712"/>
      <c r="R393" s="740"/>
      <c r="S393" s="737"/>
      <c r="T393" s="758"/>
      <c r="U393" s="712"/>
      <c r="V393" s="740"/>
      <c r="W393" s="740"/>
      <c r="X393" s="756"/>
      <c r="Y393" s="215"/>
    </row>
    <row r="394" spans="1:25" ht="9" customHeight="1">
      <c r="A394" s="356"/>
      <c r="B394" s="216"/>
      <c r="C394" s="713"/>
      <c r="D394" s="733"/>
      <c r="E394" s="718"/>
      <c r="F394" s="733"/>
      <c r="G394" s="718"/>
      <c r="H394" s="718"/>
      <c r="I394" s="733"/>
      <c r="J394" s="718"/>
      <c r="K394" s="733"/>
      <c r="L394" s="718"/>
      <c r="M394" s="736"/>
      <c r="N394" s="762"/>
      <c r="O394" s="766"/>
      <c r="P394" s="744"/>
      <c r="Q394" s="713"/>
      <c r="R394" s="741"/>
      <c r="S394" s="738"/>
      <c r="T394" s="759"/>
      <c r="U394" s="713"/>
      <c r="V394" s="741"/>
      <c r="W394" s="741"/>
      <c r="X394" s="217"/>
      <c r="Y394" s="218"/>
    </row>
    <row r="395" spans="1:25" ht="18" customHeight="1">
      <c r="A395" s="745" t="str">
        <f>IF(ISERROR(AG353),"",AG353)</f>
        <v/>
      </c>
      <c r="B395" s="746"/>
      <c r="C395" s="747" t="s">
        <v>247</v>
      </c>
      <c r="D395" s="748"/>
      <c r="E395" s="748"/>
      <c r="F395" s="748"/>
      <c r="G395" s="748"/>
      <c r="H395" s="748"/>
      <c r="I395" s="748"/>
      <c r="J395" s="748"/>
      <c r="K395" s="748"/>
      <c r="L395" s="749" t="str">
        <f>IF(A395="","",IF(OR(AND(P391&gt;0,S391=""),AND(P393&gt;0,S393="")),"研修人数を入力してください",""))</f>
        <v/>
      </c>
      <c r="M395" s="749"/>
      <c r="N395" s="749"/>
      <c r="O395" s="749"/>
      <c r="P395" s="749"/>
      <c r="Q395" s="749"/>
      <c r="R395" s="749"/>
      <c r="S395" s="749"/>
      <c r="T395" s="749"/>
      <c r="U395" s="749"/>
      <c r="V395" s="749"/>
      <c r="W395" s="749"/>
      <c r="X395" s="749"/>
      <c r="Y395" s="750"/>
    </row>
    <row r="396" spans="1:25" ht="18" customHeight="1">
      <c r="A396" s="751" t="str">
        <f>IF(A395="","","日")</f>
        <v/>
      </c>
      <c r="B396" s="752"/>
      <c r="C396" s="724"/>
      <c r="D396" s="725"/>
      <c r="E396" s="725"/>
      <c r="F396" s="725"/>
      <c r="G396" s="725"/>
      <c r="H396" s="725"/>
      <c r="I396" s="725"/>
      <c r="J396" s="725"/>
      <c r="K396" s="725"/>
      <c r="L396" s="725"/>
      <c r="M396" s="725"/>
      <c r="N396" s="725"/>
      <c r="O396" s="725"/>
      <c r="P396" s="725"/>
      <c r="Q396" s="725"/>
      <c r="R396" s="725"/>
      <c r="S396" s="725"/>
      <c r="T396" s="725"/>
      <c r="U396" s="725"/>
      <c r="V396" s="725"/>
      <c r="W396" s="725"/>
      <c r="X396" s="725"/>
      <c r="Y396" s="726"/>
    </row>
    <row r="397" spans="1:25" ht="18" customHeight="1">
      <c r="A397" s="753" t="s">
        <v>248</v>
      </c>
      <c r="B397" s="754"/>
      <c r="C397" s="724"/>
      <c r="D397" s="725"/>
      <c r="E397" s="725"/>
      <c r="F397" s="725"/>
      <c r="G397" s="725"/>
      <c r="H397" s="725"/>
      <c r="I397" s="725"/>
      <c r="J397" s="725"/>
      <c r="K397" s="725"/>
      <c r="L397" s="725"/>
      <c r="M397" s="725"/>
      <c r="N397" s="725"/>
      <c r="O397" s="725"/>
      <c r="P397" s="725"/>
      <c r="Q397" s="725"/>
      <c r="R397" s="725"/>
      <c r="S397" s="725"/>
      <c r="T397" s="725"/>
      <c r="U397" s="725"/>
      <c r="V397" s="725"/>
      <c r="W397" s="725"/>
      <c r="X397" s="725"/>
      <c r="Y397" s="726"/>
    </row>
    <row r="398" spans="1:25" ht="9.9499999999999993" customHeight="1">
      <c r="A398" s="219"/>
      <c r="B398" s="220"/>
      <c r="C398" s="727"/>
      <c r="D398" s="728"/>
      <c r="E398" s="728"/>
      <c r="F398" s="728"/>
      <c r="G398" s="728"/>
      <c r="H398" s="728"/>
      <c r="I398" s="728"/>
      <c r="J398" s="728"/>
      <c r="K398" s="728"/>
      <c r="L398" s="728"/>
      <c r="M398" s="728"/>
      <c r="N398" s="728"/>
      <c r="O398" s="728"/>
      <c r="P398" s="728"/>
      <c r="Q398" s="728"/>
      <c r="R398" s="728"/>
      <c r="S398" s="728"/>
      <c r="T398" s="728"/>
      <c r="U398" s="728"/>
      <c r="V398" s="728"/>
      <c r="W398" s="728"/>
      <c r="X398" s="728"/>
      <c r="Y398" s="729"/>
    </row>
    <row r="399" spans="1:25" ht="18" customHeight="1">
      <c r="A399" s="169"/>
      <c r="B399" s="169"/>
      <c r="C399" s="169"/>
      <c r="D399" s="169"/>
      <c r="E399" s="169"/>
      <c r="F399" s="169"/>
      <c r="G399" s="169"/>
      <c r="H399" s="169"/>
      <c r="I399" s="169"/>
      <c r="J399" s="169"/>
      <c r="K399" s="169"/>
      <c r="L399" s="169"/>
      <c r="M399" s="169"/>
      <c r="N399" s="169"/>
      <c r="O399" s="169"/>
      <c r="P399" s="169"/>
      <c r="Q399" s="169"/>
      <c r="R399" s="169"/>
      <c r="S399" s="169"/>
      <c r="T399" s="169"/>
      <c r="U399" s="169"/>
      <c r="V399" s="169"/>
      <c r="W399" s="169"/>
      <c r="X399" s="169"/>
      <c r="Y399" s="169"/>
    </row>
    <row r="400" spans="1:25" ht="18" customHeight="1">
      <c r="A400" s="169" t="s">
        <v>242</v>
      </c>
      <c r="B400" s="169"/>
      <c r="C400" s="169"/>
      <c r="D400" s="169"/>
      <c r="E400" s="169"/>
      <c r="F400" s="169"/>
      <c r="G400" s="169"/>
      <c r="H400" s="169"/>
      <c r="I400" s="169"/>
      <c r="J400" s="169"/>
      <c r="K400" s="169"/>
      <c r="L400" s="169"/>
      <c r="M400" s="169"/>
      <c r="N400" s="169"/>
      <c r="O400" s="169"/>
      <c r="P400" s="169"/>
      <c r="Q400" s="169"/>
      <c r="R400" s="169"/>
      <c r="S400" s="169"/>
      <c r="T400" s="169"/>
      <c r="U400" s="169"/>
      <c r="V400" s="169"/>
      <c r="W400" s="169"/>
      <c r="X400" s="169"/>
      <c r="Y400" s="169"/>
    </row>
    <row r="401" spans="1:33" ht="87.75" customHeight="1">
      <c r="A401" s="721"/>
      <c r="B401" s="722"/>
      <c r="C401" s="722"/>
      <c r="D401" s="722"/>
      <c r="E401" s="722"/>
      <c r="F401" s="722"/>
      <c r="G401" s="722"/>
      <c r="H401" s="722"/>
      <c r="I401" s="722"/>
      <c r="J401" s="722"/>
      <c r="K401" s="722"/>
      <c r="L401" s="722"/>
      <c r="M401" s="722"/>
      <c r="N401" s="722"/>
      <c r="O401" s="722"/>
      <c r="P401" s="722"/>
      <c r="Q401" s="722"/>
      <c r="R401" s="722"/>
      <c r="S401" s="722"/>
      <c r="T401" s="722"/>
      <c r="U401" s="722"/>
      <c r="V401" s="722"/>
      <c r="W401" s="722"/>
      <c r="X401" s="722"/>
      <c r="Y401" s="723"/>
    </row>
    <row r="402" spans="1:33" ht="18" customHeight="1">
      <c r="A402" s="169" t="s">
        <v>243</v>
      </c>
      <c r="B402" s="169"/>
      <c r="C402" s="169"/>
      <c r="D402" s="169"/>
      <c r="E402" s="169"/>
      <c r="F402" s="169"/>
      <c r="G402" s="169"/>
      <c r="H402" s="169"/>
      <c r="I402" s="169"/>
      <c r="J402" s="169"/>
      <c r="K402" s="169"/>
      <c r="L402" s="169"/>
      <c r="M402" s="169"/>
      <c r="N402" s="169"/>
      <c r="O402" s="169"/>
      <c r="P402" s="169"/>
      <c r="Q402" s="169"/>
      <c r="R402" s="169"/>
      <c r="S402" s="169"/>
      <c r="T402" s="169"/>
      <c r="U402" s="169"/>
      <c r="V402" s="169"/>
      <c r="W402" s="169"/>
      <c r="X402" s="169"/>
      <c r="Y402" s="169"/>
    </row>
    <row r="403" spans="1:33" ht="90" customHeight="1">
      <c r="A403" s="721"/>
      <c r="B403" s="722"/>
      <c r="C403" s="722"/>
      <c r="D403" s="722"/>
      <c r="E403" s="722"/>
      <c r="F403" s="722"/>
      <c r="G403" s="722"/>
      <c r="H403" s="722"/>
      <c r="I403" s="722"/>
      <c r="J403" s="722"/>
      <c r="K403" s="722"/>
      <c r="L403" s="722"/>
      <c r="M403" s="722"/>
      <c r="N403" s="722"/>
      <c r="O403" s="722"/>
      <c r="P403" s="722"/>
      <c r="Q403" s="722"/>
      <c r="R403" s="722"/>
      <c r="S403" s="722"/>
      <c r="T403" s="722"/>
      <c r="U403" s="722"/>
      <c r="V403" s="722"/>
      <c r="W403" s="722"/>
      <c r="X403" s="722"/>
      <c r="Y403" s="723"/>
    </row>
    <row r="404" spans="1:33" ht="18" customHeight="1">
      <c r="A404" s="9"/>
      <c r="B404" s="354" t="s">
        <v>156</v>
      </c>
      <c r="C404" s="155">
        <f>IF(SUMIF($S343:$S394,1,$P343:$P394)=0,0,SUMIF($S343:$S394,1,$P343:$P394))</f>
        <v>0</v>
      </c>
      <c r="D404" s="767">
        <f>IF(C404=0,0,C404*2400*24)</f>
        <v>0</v>
      </c>
      <c r="E404" s="767"/>
      <c r="F404" s="364" t="str">
        <f>IF(OR(L395&lt;&gt;"",L387&lt;&gt;"",L379&lt;&gt;"",L371&lt;&gt;"",L363&lt;&gt;"",L355&lt;&gt;"",L347&lt;&gt;""),"研修人数が未入力のセルがあります","")</f>
        <v/>
      </c>
      <c r="G404" s="9"/>
      <c r="H404" s="9"/>
      <c r="I404" s="9"/>
      <c r="J404" s="9"/>
      <c r="K404" s="9"/>
      <c r="L404" s="9"/>
      <c r="M404" s="9"/>
      <c r="N404" s="9"/>
      <c r="O404" s="9"/>
      <c r="P404" s="9"/>
      <c r="Q404" s="9"/>
      <c r="R404" s="9"/>
      <c r="S404" s="9"/>
      <c r="T404" s="9"/>
      <c r="U404" s="9"/>
      <c r="V404" s="9"/>
      <c r="W404" s="9"/>
      <c r="X404" s="9"/>
      <c r="Y404" s="9"/>
    </row>
    <row r="405" spans="1:33" ht="18" customHeight="1">
      <c r="A405" s="9"/>
      <c r="B405" s="354" t="s">
        <v>157</v>
      </c>
      <c r="C405" s="155">
        <f>IF(SUMIF($S343:$S394,2,$P343:$P394)=0,0,SUMIF($S343:$S394,2,$P343:$P394))</f>
        <v>0</v>
      </c>
      <c r="D405" s="730">
        <f>IF(C405=0,0,C405*1200*24)</f>
        <v>0</v>
      </c>
      <c r="E405" s="730"/>
      <c r="F405" s="9"/>
      <c r="G405" s="9"/>
      <c r="H405" s="9"/>
      <c r="I405" s="868" t="s">
        <v>244</v>
      </c>
      <c r="J405" s="868"/>
      <c r="K405" s="868"/>
      <c r="L405" s="868"/>
      <c r="M405" s="868"/>
      <c r="N405" s="358"/>
      <c r="O405" s="358"/>
      <c r="P405" s="137"/>
      <c r="Q405" s="137"/>
      <c r="R405" s="132"/>
      <c r="S405" s="132"/>
      <c r="T405" s="132"/>
      <c r="U405" s="132"/>
      <c r="V405" s="132"/>
      <c r="W405" s="132"/>
      <c r="X405" s="132"/>
      <c r="Y405" s="132"/>
    </row>
    <row r="406" spans="1:33" ht="18" customHeight="1">
      <c r="A406" s="9"/>
      <c r="B406" s="354" t="s">
        <v>158</v>
      </c>
      <c r="C406" s="155">
        <f>IF(SUMIF($S343:$S394,3,$P343:$P394)=0,0,SUMIF($S343:$S394,3,$P343:$P394))</f>
        <v>0</v>
      </c>
      <c r="D406" s="730">
        <f>IF(C406=0,0,C406*800*24)</f>
        <v>0</v>
      </c>
      <c r="E406" s="730"/>
      <c r="F406" s="9"/>
      <c r="G406" s="9"/>
      <c r="H406" s="9"/>
      <c r="I406" s="358"/>
      <c r="J406" s="358"/>
      <c r="K406" s="358"/>
      <c r="L406" s="358"/>
      <c r="M406" s="358"/>
      <c r="N406" s="358"/>
      <c r="O406" s="358"/>
      <c r="P406" s="9"/>
      <c r="Q406" s="9"/>
      <c r="R406" s="9"/>
      <c r="S406" s="9"/>
      <c r="T406" s="9"/>
      <c r="U406" s="9"/>
      <c r="V406" s="9"/>
      <c r="W406" s="9"/>
      <c r="X406" s="9"/>
      <c r="Y406" s="9"/>
    </row>
    <row r="407" spans="1:33" ht="18" customHeight="1">
      <c r="A407" s="9"/>
      <c r="B407" s="6"/>
      <c r="C407" s="155">
        <f>SUM(C404:C406)</f>
        <v>0</v>
      </c>
      <c r="D407" s="730">
        <f>SUM(D404:D406)</f>
        <v>0</v>
      </c>
      <c r="E407" s="731"/>
      <c r="F407" s="9"/>
      <c r="G407" s="9"/>
      <c r="H407" s="9"/>
      <c r="I407" s="868" t="s">
        <v>245</v>
      </c>
      <c r="J407" s="868"/>
      <c r="K407" s="868"/>
      <c r="L407" s="868"/>
      <c r="M407" s="868"/>
      <c r="N407" s="358"/>
      <c r="O407" s="358"/>
      <c r="P407" s="137"/>
      <c r="Q407" s="137"/>
      <c r="R407" s="132"/>
      <c r="S407" s="132"/>
      <c r="T407" s="132"/>
      <c r="U407" s="132"/>
      <c r="V407" s="132"/>
      <c r="W407" s="132"/>
      <c r="X407" s="132"/>
      <c r="Y407" s="132"/>
    </row>
    <row r="408" spans="1:33" s="235" customFormat="1" ht="6" customHeight="1">
      <c r="A408" s="131"/>
      <c r="B408" s="131"/>
      <c r="C408" s="131"/>
      <c r="D408" s="131"/>
      <c r="E408" s="131"/>
      <c r="F408" s="131"/>
      <c r="G408" s="131"/>
      <c r="H408" s="131"/>
      <c r="I408" s="133"/>
      <c r="J408" s="133"/>
      <c r="K408" s="133"/>
      <c r="L408" s="133"/>
      <c r="M408" s="133"/>
      <c r="N408" s="133"/>
      <c r="O408" s="133"/>
      <c r="P408" s="133"/>
      <c r="Q408" s="133"/>
      <c r="R408" s="131"/>
      <c r="S408" s="131"/>
      <c r="T408" s="131"/>
      <c r="U408" s="131"/>
      <c r="V408" s="131"/>
      <c r="W408" s="131"/>
      <c r="X408" s="131"/>
      <c r="Y408" s="131"/>
      <c r="AA408" s="17"/>
      <c r="AF408" s="258"/>
      <c r="AG408" s="254"/>
    </row>
    <row r="409" spans="1:33" ht="39.950000000000003" customHeight="1">
      <c r="A409" s="9"/>
      <c r="B409" s="9"/>
      <c r="C409" s="382" t="str">
        <f>IF('10号'!$E$18="","",'10号'!$E$18)</f>
        <v/>
      </c>
      <c r="D409" s="9"/>
      <c r="E409" s="9"/>
      <c r="F409" s="9"/>
      <c r="G409" s="9"/>
      <c r="H409" s="9"/>
      <c r="I409" s="9"/>
      <c r="J409" s="9"/>
      <c r="K409" s="9"/>
      <c r="L409" s="9"/>
      <c r="M409" s="9"/>
      <c r="N409" s="9"/>
      <c r="O409" s="9"/>
      <c r="P409" s="381"/>
      <c r="Q409" s="9"/>
      <c r="R409" s="9"/>
      <c r="S409" s="9"/>
      <c r="T409" s="9"/>
      <c r="U409" s="9"/>
      <c r="V409" s="9"/>
      <c r="W409" s="9"/>
      <c r="X409" s="9"/>
      <c r="Y409" s="131"/>
    </row>
    <row r="410" spans="1:33">
      <c r="A410" s="801" t="s">
        <v>253</v>
      </c>
      <c r="B410" s="801"/>
      <c r="C410" s="801"/>
      <c r="D410" s="801"/>
      <c r="E410" s="801"/>
      <c r="F410" s="801"/>
      <c r="G410" s="801"/>
      <c r="H410" s="801"/>
      <c r="I410" s="801"/>
      <c r="J410" s="132"/>
      <c r="K410" s="131"/>
      <c r="L410" s="131"/>
      <c r="M410" s="131"/>
      <c r="N410" s="131"/>
      <c r="O410" s="131"/>
      <c r="P410" s="131"/>
      <c r="Q410" s="131"/>
      <c r="R410" s="873" t="str">
        <f>IF(R7="","平成　　年　　月分",R7)</f>
        <v>平成　　年　　月分</v>
      </c>
      <c r="S410" s="873"/>
      <c r="T410" s="873"/>
      <c r="U410" s="873"/>
      <c r="V410" s="873"/>
      <c r="W410" s="131"/>
      <c r="X410" s="131"/>
      <c r="Y410" s="133" t="s">
        <v>254</v>
      </c>
      <c r="Z410" s="235"/>
    </row>
    <row r="411" spans="1:33" ht="24.95" customHeight="1">
      <c r="A411" s="857" t="s">
        <v>255</v>
      </c>
      <c r="B411" s="858"/>
      <c r="C411" s="858"/>
      <c r="D411" s="857" t="s">
        <v>256</v>
      </c>
      <c r="E411" s="858"/>
      <c r="F411" s="858"/>
      <c r="G411" s="858"/>
      <c r="H411" s="858"/>
      <c r="I411" s="858"/>
      <c r="J411" s="860"/>
      <c r="K411" s="862" t="s">
        <v>257</v>
      </c>
      <c r="L411" s="863"/>
      <c r="M411" s="863"/>
      <c r="N411" s="863"/>
      <c r="O411" s="863"/>
      <c r="P411" s="862" t="s">
        <v>258</v>
      </c>
      <c r="Q411" s="863"/>
      <c r="R411" s="863"/>
      <c r="S411" s="863"/>
      <c r="T411" s="863"/>
      <c r="U411" s="863"/>
      <c r="V411" s="863"/>
      <c r="W411" s="863"/>
      <c r="X411" s="863"/>
      <c r="Y411" s="866"/>
      <c r="Z411" s="235"/>
    </row>
    <row r="412" spans="1:33" ht="24.95" customHeight="1">
      <c r="A412" s="859"/>
      <c r="B412" s="801"/>
      <c r="C412" s="801"/>
      <c r="D412" s="859"/>
      <c r="E412" s="801"/>
      <c r="F412" s="801"/>
      <c r="G412" s="801"/>
      <c r="H412" s="801"/>
      <c r="I412" s="801"/>
      <c r="J412" s="861"/>
      <c r="K412" s="864"/>
      <c r="L412" s="865"/>
      <c r="M412" s="865"/>
      <c r="N412" s="865"/>
      <c r="O412" s="865"/>
      <c r="P412" s="864"/>
      <c r="Q412" s="865"/>
      <c r="R412" s="865"/>
      <c r="S412" s="865"/>
      <c r="T412" s="865"/>
      <c r="U412" s="865"/>
      <c r="V412" s="865"/>
      <c r="W412" s="865"/>
      <c r="X412" s="865"/>
      <c r="Y412" s="867"/>
      <c r="Z412" s="235"/>
    </row>
    <row r="413" spans="1:33" ht="45" customHeight="1">
      <c r="A413" s="853" t="s">
        <v>259</v>
      </c>
      <c r="B413" s="854"/>
      <c r="C413" s="854"/>
      <c r="D413" s="846">
        <f>SUMIF($S$8:$S$394,1,$P$8:$P$394)</f>
        <v>0</v>
      </c>
      <c r="E413" s="847"/>
      <c r="F413" s="847"/>
      <c r="G413" s="847"/>
      <c r="H413" s="847"/>
      <c r="I413" s="847"/>
      <c r="J413" s="848"/>
      <c r="K413" s="849" t="s">
        <v>260</v>
      </c>
      <c r="L413" s="850"/>
      <c r="M413" s="850"/>
      <c r="N413" s="850"/>
      <c r="O413" s="850"/>
      <c r="P413" s="851">
        <f>D413*2400*24</f>
        <v>0</v>
      </c>
      <c r="Q413" s="852"/>
      <c r="R413" s="852"/>
      <c r="S413" s="852"/>
      <c r="T413" s="852"/>
      <c r="U413" s="852"/>
      <c r="V413" s="852"/>
      <c r="W413" s="852"/>
      <c r="X413" s="842" t="s">
        <v>143</v>
      </c>
      <c r="Y413" s="843"/>
      <c r="Z413" s="235"/>
    </row>
    <row r="414" spans="1:33" ht="45" customHeight="1">
      <c r="A414" s="869" t="s">
        <v>261</v>
      </c>
      <c r="B414" s="870"/>
      <c r="C414" s="870"/>
      <c r="D414" s="831">
        <f>SUMIF($S$8:$S$394,2,$P$8:$P$394)</f>
        <v>0</v>
      </c>
      <c r="E414" s="832"/>
      <c r="F414" s="832"/>
      <c r="G414" s="832"/>
      <c r="H414" s="832"/>
      <c r="I414" s="832"/>
      <c r="J414" s="833"/>
      <c r="K414" s="834" t="s">
        <v>262</v>
      </c>
      <c r="L414" s="835"/>
      <c r="M414" s="835"/>
      <c r="N414" s="835"/>
      <c r="O414" s="835"/>
      <c r="P414" s="855">
        <f>D414*1200*24</f>
        <v>0</v>
      </c>
      <c r="Q414" s="856"/>
      <c r="R414" s="856"/>
      <c r="S414" s="856"/>
      <c r="T414" s="856"/>
      <c r="U414" s="856"/>
      <c r="V414" s="856"/>
      <c r="W414" s="856"/>
      <c r="X414" s="871" t="s">
        <v>143</v>
      </c>
      <c r="Y414" s="872"/>
      <c r="Z414" s="235"/>
    </row>
    <row r="415" spans="1:33" ht="45" customHeight="1" thickBot="1">
      <c r="A415" s="827" t="s">
        <v>263</v>
      </c>
      <c r="B415" s="828"/>
      <c r="C415" s="828"/>
      <c r="D415" s="789">
        <f>SUMIF($S$8:$S$394,3,$P$8:$P$394)</f>
        <v>0</v>
      </c>
      <c r="E415" s="790"/>
      <c r="F415" s="790"/>
      <c r="G415" s="790"/>
      <c r="H415" s="790"/>
      <c r="I415" s="790"/>
      <c r="J415" s="791"/>
      <c r="K415" s="792" t="s">
        <v>264</v>
      </c>
      <c r="L415" s="793"/>
      <c r="M415" s="793"/>
      <c r="N415" s="793"/>
      <c r="O415" s="793"/>
      <c r="P415" s="794">
        <f>D415*800*24</f>
        <v>0</v>
      </c>
      <c r="Q415" s="795"/>
      <c r="R415" s="795"/>
      <c r="S415" s="795"/>
      <c r="T415" s="795"/>
      <c r="U415" s="795"/>
      <c r="V415" s="795"/>
      <c r="W415" s="795"/>
      <c r="X415" s="829" t="s">
        <v>143</v>
      </c>
      <c r="Y415" s="830"/>
      <c r="Z415" s="235"/>
    </row>
    <row r="416" spans="1:33" ht="45" customHeight="1" thickTop="1">
      <c r="A416" s="796" t="s">
        <v>265</v>
      </c>
      <c r="B416" s="797"/>
      <c r="C416" s="797"/>
      <c r="D416" s="798">
        <f>SUM(D413:F415)</f>
        <v>0</v>
      </c>
      <c r="E416" s="799"/>
      <c r="F416" s="799"/>
      <c r="G416" s="799"/>
      <c r="H416" s="799"/>
      <c r="I416" s="799"/>
      <c r="J416" s="800"/>
      <c r="K416" s="802"/>
      <c r="L416" s="803"/>
      <c r="M416" s="803"/>
      <c r="N416" s="803"/>
      <c r="O416" s="803"/>
      <c r="P416" s="804">
        <f>SUM(P413:W415)</f>
        <v>0</v>
      </c>
      <c r="Q416" s="805"/>
      <c r="R416" s="805"/>
      <c r="S416" s="805"/>
      <c r="T416" s="805"/>
      <c r="U416" s="805"/>
      <c r="V416" s="805"/>
      <c r="W416" s="805"/>
      <c r="X416" s="838" t="s">
        <v>143</v>
      </c>
      <c r="Y416" s="839"/>
      <c r="Z416" s="235"/>
    </row>
    <row r="417" spans="1:49" ht="18" customHeight="1">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235"/>
    </row>
    <row r="418" spans="1:49">
      <c r="A418" s="801" t="s">
        <v>266</v>
      </c>
      <c r="B418" s="801"/>
      <c r="C418" s="801"/>
      <c r="D418" s="801"/>
      <c r="E418" s="801"/>
      <c r="F418" s="801"/>
      <c r="G418" s="801" t="s">
        <v>267</v>
      </c>
      <c r="H418" s="801"/>
      <c r="I418" s="801"/>
      <c r="J418" s="801"/>
      <c r="K418" s="801"/>
      <c r="L418" s="801"/>
      <c r="M418" s="801"/>
      <c r="N418" s="801"/>
      <c r="O418" s="801"/>
      <c r="P418" s="801"/>
      <c r="Q418" s="801"/>
      <c r="R418" s="132"/>
      <c r="S418" s="132"/>
      <c r="T418" s="132"/>
      <c r="U418" s="812" t="s">
        <v>268</v>
      </c>
      <c r="V418" s="812"/>
      <c r="W418" s="812"/>
      <c r="X418" s="812"/>
      <c r="Y418" s="812"/>
      <c r="Z418" s="235"/>
    </row>
    <row r="419" spans="1:49" ht="35.1" customHeight="1">
      <c r="A419" s="819"/>
      <c r="B419" s="820"/>
      <c r="C419" s="820"/>
      <c r="D419" s="134" t="s">
        <v>109</v>
      </c>
      <c r="E419" s="840" t="s">
        <v>269</v>
      </c>
      <c r="F419" s="841"/>
      <c r="G419" s="816"/>
      <c r="H419" s="817"/>
      <c r="I419" s="817"/>
      <c r="J419" s="817"/>
      <c r="K419" s="817"/>
      <c r="L419" s="817"/>
      <c r="M419" s="817"/>
      <c r="N419" s="817"/>
      <c r="O419" s="817"/>
      <c r="P419" s="818"/>
      <c r="Q419" s="806"/>
      <c r="R419" s="807"/>
      <c r="S419" s="807"/>
      <c r="T419" s="807"/>
      <c r="U419" s="807"/>
      <c r="V419" s="807"/>
      <c r="W419" s="807"/>
      <c r="X419" s="842" t="s">
        <v>143</v>
      </c>
      <c r="Y419" s="843"/>
      <c r="Z419" s="235"/>
    </row>
    <row r="420" spans="1:49" ht="35.1" customHeight="1">
      <c r="A420" s="844"/>
      <c r="B420" s="845"/>
      <c r="C420" s="845"/>
      <c r="D420" s="135" t="s">
        <v>109</v>
      </c>
      <c r="E420" s="822" t="s">
        <v>269</v>
      </c>
      <c r="F420" s="823"/>
      <c r="G420" s="824"/>
      <c r="H420" s="825"/>
      <c r="I420" s="825"/>
      <c r="J420" s="825"/>
      <c r="K420" s="825"/>
      <c r="L420" s="825"/>
      <c r="M420" s="825"/>
      <c r="N420" s="825"/>
      <c r="O420" s="825"/>
      <c r="P420" s="826"/>
      <c r="Q420" s="808"/>
      <c r="R420" s="809"/>
      <c r="S420" s="809"/>
      <c r="T420" s="809"/>
      <c r="U420" s="809"/>
      <c r="V420" s="809"/>
      <c r="W420" s="809"/>
      <c r="X420" s="836" t="s">
        <v>143</v>
      </c>
      <c r="Y420" s="837"/>
      <c r="Z420" s="235"/>
    </row>
    <row r="421" spans="1:49" ht="35.1" customHeight="1">
      <c r="A421" s="775"/>
      <c r="B421" s="776"/>
      <c r="C421" s="776"/>
      <c r="D421" s="136" t="s">
        <v>109</v>
      </c>
      <c r="E421" s="777" t="s">
        <v>269</v>
      </c>
      <c r="F421" s="778"/>
      <c r="G421" s="786"/>
      <c r="H421" s="787"/>
      <c r="I421" s="787"/>
      <c r="J421" s="787"/>
      <c r="K421" s="787"/>
      <c r="L421" s="787"/>
      <c r="M421" s="787"/>
      <c r="N421" s="787"/>
      <c r="O421" s="787"/>
      <c r="P421" s="788"/>
      <c r="Q421" s="810"/>
      <c r="R421" s="811"/>
      <c r="S421" s="811"/>
      <c r="T421" s="811"/>
      <c r="U421" s="811"/>
      <c r="V421" s="811"/>
      <c r="W421" s="811"/>
      <c r="X421" s="813" t="s">
        <v>143</v>
      </c>
      <c r="Y421" s="814"/>
      <c r="Z421" s="235"/>
    </row>
    <row r="422" spans="1:49" ht="18" customHeight="1">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235"/>
    </row>
    <row r="423" spans="1:49" ht="18" customHeight="1">
      <c r="A423" s="815" t="s">
        <v>270</v>
      </c>
      <c r="B423" s="815"/>
      <c r="C423" s="815"/>
      <c r="D423" s="815"/>
      <c r="E423" s="815"/>
      <c r="F423" s="815"/>
      <c r="G423" s="815"/>
      <c r="H423" s="815"/>
      <c r="I423" s="815"/>
      <c r="J423" s="815"/>
      <c r="K423" s="815"/>
      <c r="L423" s="815"/>
      <c r="M423" s="815"/>
      <c r="N423" s="815"/>
      <c r="O423" s="815"/>
      <c r="P423" s="815"/>
      <c r="Q423" s="815"/>
      <c r="R423" s="815"/>
      <c r="S423" s="815"/>
      <c r="T423" s="815"/>
      <c r="U423" s="815"/>
      <c r="V423" s="815"/>
      <c r="W423" s="815"/>
      <c r="X423" s="815"/>
      <c r="Y423" s="815"/>
      <c r="Z423" s="235"/>
    </row>
    <row r="424" spans="1:49" ht="69" customHeight="1">
      <c r="A424" s="131"/>
      <c r="B424" s="131"/>
      <c r="C424" s="779" t="s">
        <v>271</v>
      </c>
      <c r="D424" s="780"/>
      <c r="E424" s="780"/>
      <c r="F424" s="780"/>
      <c r="G424" s="780"/>
      <c r="H424" s="780"/>
      <c r="I424" s="780"/>
      <c r="J424" s="781"/>
      <c r="K424" s="782" t="str">
        <f>IF('10号'!$J$4="","",IF(P416+SUM(Q419:W421)&gt;=IF(K428&lt;=IF(COUNTIF(Y3,"*法*"),48000,97000),K428,IF(COUNTIF(Y3,"*法*"),48000,97000)),IF(K428&lt;=(IF(COUNTIF(Y3,"*法*"),48000,97000)),K428,IF(COUNTIF(Y3,"*法*"),48000,97000)),P416+SUM(Q419:W421)))</f>
        <v/>
      </c>
      <c r="L424" s="783"/>
      <c r="M424" s="783"/>
      <c r="N424" s="783"/>
      <c r="O424" s="783"/>
      <c r="P424" s="783"/>
      <c r="Q424" s="783"/>
      <c r="R424" s="784" t="s">
        <v>143</v>
      </c>
      <c r="S424" s="785"/>
      <c r="T424" s="131"/>
      <c r="U424" s="131"/>
      <c r="V424" s="131"/>
      <c r="W424" s="131"/>
      <c r="X424" s="131"/>
      <c r="Y424" s="131"/>
      <c r="Z424" s="235"/>
      <c r="AA424" s="238"/>
      <c r="AB424" s="238"/>
      <c r="AC424" s="238"/>
      <c r="AD424" s="238"/>
      <c r="AE424" s="238"/>
      <c r="AF424" s="270"/>
      <c r="AG424" s="271"/>
      <c r="AW424" s="274"/>
    </row>
    <row r="425" spans="1:49" ht="18" customHeight="1">
      <c r="A425" s="9"/>
      <c r="B425" s="9"/>
      <c r="C425" s="821" t="str">
        <f>IF(COUNTIF(Y3,"*法*"),"※上限額：９７，０００円（３年目以降は４８，０００円）または、研修実施月に支払われた月額給与のいずれか低い方","※上限額：９７，０００円または、研修実施月に支払われた月額給与のいずれか低い方")</f>
        <v>※上限額：９７，０００円または、研修実施月に支払われた月額給与のいずれか低い方</v>
      </c>
      <c r="D425" s="821"/>
      <c r="E425" s="821"/>
      <c r="F425" s="821"/>
      <c r="G425" s="821"/>
      <c r="H425" s="821"/>
      <c r="I425" s="821"/>
      <c r="J425" s="821"/>
      <c r="K425" s="821"/>
      <c r="L425" s="821"/>
      <c r="M425" s="821"/>
      <c r="N425" s="821"/>
      <c r="O425" s="821"/>
      <c r="P425" s="821"/>
      <c r="Q425" s="821"/>
      <c r="R425" s="821"/>
      <c r="S425" s="821"/>
      <c r="T425" s="821"/>
      <c r="U425" s="821"/>
      <c r="V425" s="821"/>
      <c r="W425" s="821"/>
      <c r="X425" s="9"/>
      <c r="Y425" s="9"/>
    </row>
    <row r="426" spans="1:49" ht="18" customHeight="1">
      <c r="A426" s="9"/>
      <c r="B426" s="9"/>
      <c r="C426" s="821"/>
      <c r="D426" s="821"/>
      <c r="E426" s="821"/>
      <c r="F426" s="821"/>
      <c r="G426" s="821"/>
      <c r="H426" s="821"/>
      <c r="I426" s="821"/>
      <c r="J426" s="821"/>
      <c r="K426" s="821"/>
      <c r="L426" s="821"/>
      <c r="M426" s="821"/>
      <c r="N426" s="821"/>
      <c r="O426" s="821"/>
      <c r="P426" s="821"/>
      <c r="Q426" s="821"/>
      <c r="R426" s="821"/>
      <c r="S426" s="821"/>
      <c r="T426" s="821"/>
      <c r="U426" s="821"/>
      <c r="V426" s="821"/>
      <c r="W426" s="821"/>
      <c r="X426" s="9"/>
      <c r="Y426" s="9"/>
    </row>
    <row r="427" spans="1:49">
      <c r="A427" s="9"/>
      <c r="B427" s="9"/>
      <c r="C427" s="821"/>
      <c r="D427" s="821"/>
      <c r="E427" s="821"/>
      <c r="F427" s="821"/>
      <c r="G427" s="821"/>
      <c r="H427" s="821"/>
      <c r="I427" s="821"/>
      <c r="J427" s="821"/>
      <c r="K427" s="821"/>
      <c r="L427" s="821"/>
      <c r="M427" s="821"/>
      <c r="N427" s="821"/>
      <c r="O427" s="821"/>
      <c r="P427" s="821"/>
      <c r="Q427" s="821"/>
      <c r="R427" s="821"/>
      <c r="S427" s="821"/>
      <c r="T427" s="821"/>
      <c r="U427" s="821"/>
      <c r="V427" s="821"/>
      <c r="W427" s="821"/>
      <c r="X427" s="9"/>
      <c r="Y427" s="9"/>
    </row>
    <row r="428" spans="1:49" ht="60" customHeight="1">
      <c r="A428" s="9"/>
      <c r="B428" s="9"/>
      <c r="C428" s="768" t="str">
        <f>IF(R7="平成　　年　　月分","平成　　年　　月支払給与額",R7)</f>
        <v>平成　　年　　月支払給与額</v>
      </c>
      <c r="D428" s="769"/>
      <c r="E428" s="769"/>
      <c r="F428" s="769"/>
      <c r="G428" s="769"/>
      <c r="H428" s="769"/>
      <c r="I428" s="769"/>
      <c r="J428" s="770"/>
      <c r="K428" s="771"/>
      <c r="L428" s="772"/>
      <c r="M428" s="772"/>
      <c r="N428" s="772"/>
      <c r="O428" s="772"/>
      <c r="P428" s="772"/>
      <c r="Q428" s="772"/>
      <c r="R428" s="773" t="s">
        <v>143</v>
      </c>
      <c r="S428" s="774"/>
      <c r="T428" s="9"/>
      <c r="U428" s="9"/>
      <c r="V428" s="9"/>
      <c r="W428" s="9"/>
      <c r="X428" s="9"/>
      <c r="Y428" s="9"/>
    </row>
    <row r="429" spans="1:49">
      <c r="A429" s="9"/>
      <c r="B429" s="9"/>
      <c r="C429" s="9"/>
      <c r="D429" s="9"/>
      <c r="E429" s="9"/>
      <c r="F429" s="9"/>
      <c r="G429" s="9"/>
      <c r="H429" s="9"/>
      <c r="I429" s="9"/>
      <c r="J429" s="9"/>
      <c r="K429" s="9"/>
      <c r="L429" s="9"/>
      <c r="M429" s="9"/>
      <c r="N429" s="9"/>
      <c r="O429" s="9"/>
      <c r="P429" s="9"/>
      <c r="Q429" s="9"/>
      <c r="R429" s="9"/>
      <c r="S429" s="9"/>
      <c r="T429" s="9"/>
      <c r="U429" s="9"/>
      <c r="V429" s="9"/>
      <c r="W429" s="9"/>
      <c r="X429" s="9"/>
      <c r="Y429" s="9"/>
    </row>
    <row r="430" spans="1:49">
      <c r="A430" s="9"/>
      <c r="B430" s="9"/>
      <c r="C430" s="9"/>
      <c r="D430" s="9"/>
      <c r="E430" s="9"/>
      <c r="F430" s="9"/>
      <c r="G430" s="9"/>
      <c r="H430" s="9"/>
      <c r="I430" s="9"/>
      <c r="J430" s="9"/>
      <c r="K430" s="9"/>
      <c r="L430" s="9"/>
      <c r="M430" s="9"/>
      <c r="N430" s="9"/>
      <c r="O430" s="9"/>
      <c r="P430" s="9"/>
      <c r="Q430" s="9"/>
      <c r="R430" s="9"/>
      <c r="S430" s="9"/>
      <c r="T430" s="9"/>
      <c r="U430" s="9"/>
      <c r="V430" s="9"/>
      <c r="W430" s="9"/>
      <c r="X430" s="9"/>
      <c r="Y430" s="9"/>
    </row>
    <row r="431" spans="1:49">
      <c r="A431" s="9"/>
      <c r="B431" s="9"/>
      <c r="C431" s="9"/>
      <c r="D431" s="9"/>
      <c r="E431" s="9"/>
      <c r="F431" s="9"/>
      <c r="G431" s="9"/>
      <c r="H431" s="9"/>
      <c r="I431" s="9"/>
      <c r="J431" s="9"/>
      <c r="K431" s="9"/>
      <c r="L431" s="9"/>
      <c r="M431" s="9"/>
      <c r="N431" s="9"/>
      <c r="O431" s="9"/>
      <c r="P431" s="9"/>
      <c r="Q431" s="9"/>
      <c r="R431" s="9"/>
      <c r="S431" s="9"/>
      <c r="T431" s="9"/>
      <c r="U431" s="9"/>
      <c r="V431" s="9"/>
      <c r="W431" s="9"/>
      <c r="X431" s="9"/>
      <c r="Y431" s="9"/>
    </row>
  </sheetData>
  <sheetProtection password="ECA8" sheet="1" objects="1" scenarios="1" selectLockedCells="1"/>
  <mergeCells count="1367">
    <mergeCell ref="C348:Y350"/>
    <mergeCell ref="A269:Y269"/>
    <mergeCell ref="A261:B261"/>
    <mergeCell ref="C261:K261"/>
    <mergeCell ref="C364:Y366"/>
    <mergeCell ref="D367:D368"/>
    <mergeCell ref="T351:T354"/>
    <mergeCell ref="P414:W414"/>
    <mergeCell ref="A411:C412"/>
    <mergeCell ref="D411:J412"/>
    <mergeCell ref="K411:O412"/>
    <mergeCell ref="P411:Y412"/>
    <mergeCell ref="D404:E404"/>
    <mergeCell ref="D405:E405"/>
    <mergeCell ref="I405:M405"/>
    <mergeCell ref="D406:E406"/>
    <mergeCell ref="D407:E407"/>
    <mergeCell ref="I407:M407"/>
    <mergeCell ref="R342:V342"/>
    <mergeCell ref="L343:M346"/>
    <mergeCell ref="K345:K346"/>
    <mergeCell ref="A395:B395"/>
    <mergeCell ref="C395:K395"/>
    <mergeCell ref="L395:Y395"/>
    <mergeCell ref="A396:B396"/>
    <mergeCell ref="A397:B397"/>
    <mergeCell ref="A403:Y403"/>
    <mergeCell ref="X413:Y413"/>
    <mergeCell ref="A414:C414"/>
    <mergeCell ref="X414:Y414"/>
    <mergeCell ref="A410:I410"/>
    <mergeCell ref="R410:V410"/>
    <mergeCell ref="D414:J414"/>
    <mergeCell ref="K414:O414"/>
    <mergeCell ref="X420:Y420"/>
    <mergeCell ref="X416:Y416"/>
    <mergeCell ref="E419:F419"/>
    <mergeCell ref="X419:Y419"/>
    <mergeCell ref="A420:C420"/>
    <mergeCell ref="D391:D392"/>
    <mergeCell ref="N391:N394"/>
    <mergeCell ref="D413:J413"/>
    <mergeCell ref="K413:O413"/>
    <mergeCell ref="P413:W413"/>
    <mergeCell ref="A413:C413"/>
    <mergeCell ref="U391:W394"/>
    <mergeCell ref="X392:X393"/>
    <mergeCell ref="D393:D394"/>
    <mergeCell ref="F393:F394"/>
    <mergeCell ref="I393:I394"/>
    <mergeCell ref="K393:K394"/>
    <mergeCell ref="L261:Y261"/>
    <mergeCell ref="A262:B262"/>
    <mergeCell ref="A263:B263"/>
    <mergeCell ref="C262:Y264"/>
    <mergeCell ref="T257:T260"/>
    <mergeCell ref="U292:W295"/>
    <mergeCell ref="N217:N220"/>
    <mergeCell ref="O217:O218"/>
    <mergeCell ref="O219:O220"/>
    <mergeCell ref="T233:T236"/>
    <mergeCell ref="U233:W236"/>
    <mergeCell ref="T284:T287"/>
    <mergeCell ref="C214:Y216"/>
    <mergeCell ref="C222:Y224"/>
    <mergeCell ref="C238:Y240"/>
    <mergeCell ref="C281:Y283"/>
    <mergeCell ref="C289:Y291"/>
    <mergeCell ref="C246:Y248"/>
    <mergeCell ref="C254:Y256"/>
    <mergeCell ref="O284:O285"/>
    <mergeCell ref="O251:O252"/>
    <mergeCell ref="N225:N228"/>
    <mergeCell ref="O225:O226"/>
    <mergeCell ref="O227:O228"/>
    <mergeCell ref="N241:N244"/>
    <mergeCell ref="O241:O242"/>
    <mergeCell ref="O243:O244"/>
    <mergeCell ref="X234:X235"/>
    <mergeCell ref="C230:Y232"/>
    <mergeCell ref="N233:N236"/>
    <mergeCell ref="O233:O234"/>
    <mergeCell ref="A288:B288"/>
    <mergeCell ref="Q233:R236"/>
    <mergeCell ref="S233:S234"/>
    <mergeCell ref="C187:Y189"/>
    <mergeCell ref="T158:T161"/>
    <mergeCell ref="O158:O159"/>
    <mergeCell ref="N150:N153"/>
    <mergeCell ref="C171:Y173"/>
    <mergeCell ref="C179:Y181"/>
    <mergeCell ref="O176:O177"/>
    <mergeCell ref="L209:M212"/>
    <mergeCell ref="K211:K212"/>
    <mergeCell ref="T182:T185"/>
    <mergeCell ref="U174:W177"/>
    <mergeCell ref="X175:X176"/>
    <mergeCell ref="D176:D177"/>
    <mergeCell ref="F176:F177"/>
    <mergeCell ref="I176:I177"/>
    <mergeCell ref="K176:K177"/>
    <mergeCell ref="P176:P177"/>
    <mergeCell ref="S176:S177"/>
    <mergeCell ref="J174:J177"/>
    <mergeCell ref="F235:F236"/>
    <mergeCell ref="I235:I236"/>
    <mergeCell ref="K235:K236"/>
    <mergeCell ref="P235:P236"/>
    <mergeCell ref="S235:S236"/>
    <mergeCell ref="J233:J236"/>
    <mergeCell ref="C182:C185"/>
    <mergeCell ref="E182:E185"/>
    <mergeCell ref="F182:F183"/>
    <mergeCell ref="G182:H185"/>
    <mergeCell ref="I182:I183"/>
    <mergeCell ref="C21:Y23"/>
    <mergeCell ref="C29:Y31"/>
    <mergeCell ref="T32:T35"/>
    <mergeCell ref="U32:W35"/>
    <mergeCell ref="N40:N43"/>
    <mergeCell ref="O40:O41"/>
    <mergeCell ref="O42:O43"/>
    <mergeCell ref="C37:Y39"/>
    <mergeCell ref="T40:T43"/>
    <mergeCell ref="U40:W43"/>
    <mergeCell ref="N8:N11"/>
    <mergeCell ref="O8:O9"/>
    <mergeCell ref="O10:O11"/>
    <mergeCell ref="N16:N19"/>
    <mergeCell ref="O16:O17"/>
    <mergeCell ref="O18:O19"/>
    <mergeCell ref="C13:Y15"/>
    <mergeCell ref="U16:W19"/>
    <mergeCell ref="X17:X18"/>
    <mergeCell ref="D18:D19"/>
    <mergeCell ref="S40:S41"/>
    <mergeCell ref="G40:H43"/>
    <mergeCell ref="I40:I41"/>
    <mergeCell ref="S34:S35"/>
    <mergeCell ref="J32:J35"/>
    <mergeCell ref="D32:D33"/>
    <mergeCell ref="E40:E43"/>
    <mergeCell ref="F40:F41"/>
    <mergeCell ref="L28:Y28"/>
    <mergeCell ref="F26:F27"/>
    <mergeCell ref="I26:I27"/>
    <mergeCell ref="K26:K27"/>
    <mergeCell ref="C428:J428"/>
    <mergeCell ref="K428:Q428"/>
    <mergeCell ref="R428:S428"/>
    <mergeCell ref="A421:C421"/>
    <mergeCell ref="E421:F421"/>
    <mergeCell ref="C424:J424"/>
    <mergeCell ref="K424:Q424"/>
    <mergeCell ref="R424:S424"/>
    <mergeCell ref="G421:P421"/>
    <mergeCell ref="D415:J415"/>
    <mergeCell ref="K415:O415"/>
    <mergeCell ref="P415:W415"/>
    <mergeCell ref="A416:C416"/>
    <mergeCell ref="D416:J416"/>
    <mergeCell ref="A418:F418"/>
    <mergeCell ref="K416:O416"/>
    <mergeCell ref="P416:W416"/>
    <mergeCell ref="Q419:W419"/>
    <mergeCell ref="Q420:W420"/>
    <mergeCell ref="Q421:W421"/>
    <mergeCell ref="G418:Q418"/>
    <mergeCell ref="U418:Y418"/>
    <mergeCell ref="X421:Y421"/>
    <mergeCell ref="A423:Y423"/>
    <mergeCell ref="G419:P419"/>
    <mergeCell ref="A419:C419"/>
    <mergeCell ref="C425:W427"/>
    <mergeCell ref="E420:F420"/>
    <mergeCell ref="G420:P420"/>
    <mergeCell ref="A415:C415"/>
    <mergeCell ref="X415:Y415"/>
    <mergeCell ref="P26:P27"/>
    <mergeCell ref="S26:S27"/>
    <mergeCell ref="N182:N185"/>
    <mergeCell ref="O182:O183"/>
    <mergeCell ref="O184:O185"/>
    <mergeCell ref="C155:Y157"/>
    <mergeCell ref="C163:Y165"/>
    <mergeCell ref="O174:O175"/>
    <mergeCell ref="S168:S169"/>
    <mergeCell ref="J166:J169"/>
    <mergeCell ref="D166:D167"/>
    <mergeCell ref="E166:E169"/>
    <mergeCell ref="F166:F167"/>
    <mergeCell ref="G166:H169"/>
    <mergeCell ref="I166:I167"/>
    <mergeCell ref="K166:K167"/>
    <mergeCell ref="P393:P394"/>
    <mergeCell ref="S393:S394"/>
    <mergeCell ref="J391:J394"/>
    <mergeCell ref="S377:S378"/>
    <mergeCell ref="J375:J378"/>
    <mergeCell ref="C375:C378"/>
    <mergeCell ref="D375:D376"/>
    <mergeCell ref="E375:E378"/>
    <mergeCell ref="F375:F376"/>
    <mergeCell ref="G375:H378"/>
    <mergeCell ref="I375:I376"/>
    <mergeCell ref="D377:D378"/>
    <mergeCell ref="F377:F378"/>
    <mergeCell ref="I377:I378"/>
    <mergeCell ref="F383:F384"/>
    <mergeCell ref="G383:H386"/>
    <mergeCell ref="A387:B387"/>
    <mergeCell ref="C387:K387"/>
    <mergeCell ref="L387:Y387"/>
    <mergeCell ref="A388:B388"/>
    <mergeCell ref="A389:B389"/>
    <mergeCell ref="P391:P392"/>
    <mergeCell ref="Q391:R394"/>
    <mergeCell ref="S391:S392"/>
    <mergeCell ref="C391:C394"/>
    <mergeCell ref="N383:N386"/>
    <mergeCell ref="O383:O384"/>
    <mergeCell ref="O385:O386"/>
    <mergeCell ref="D385:D386"/>
    <mergeCell ref="F385:F386"/>
    <mergeCell ref="I385:I386"/>
    <mergeCell ref="K385:K386"/>
    <mergeCell ref="P385:P386"/>
    <mergeCell ref="S385:S386"/>
    <mergeCell ref="T383:T386"/>
    <mergeCell ref="J383:J386"/>
    <mergeCell ref="P383:P384"/>
    <mergeCell ref="Q383:R386"/>
    <mergeCell ref="E391:E394"/>
    <mergeCell ref="F391:F392"/>
    <mergeCell ref="G391:H394"/>
    <mergeCell ref="I391:I392"/>
    <mergeCell ref="K391:K392"/>
    <mergeCell ref="T391:T394"/>
    <mergeCell ref="O391:O392"/>
    <mergeCell ref="O393:O394"/>
    <mergeCell ref="L391:M394"/>
    <mergeCell ref="I383:I384"/>
    <mergeCell ref="C380:Y382"/>
    <mergeCell ref="U383:W386"/>
    <mergeCell ref="X384:X385"/>
    <mergeCell ref="S383:S384"/>
    <mergeCell ref="N375:N378"/>
    <mergeCell ref="O375:O376"/>
    <mergeCell ref="A371:B371"/>
    <mergeCell ref="C371:K371"/>
    <mergeCell ref="L371:Y371"/>
    <mergeCell ref="A372:B372"/>
    <mergeCell ref="A373:B373"/>
    <mergeCell ref="K375:K376"/>
    <mergeCell ref="L375:M378"/>
    <mergeCell ref="P375:P376"/>
    <mergeCell ref="Q375:R378"/>
    <mergeCell ref="S375:S376"/>
    <mergeCell ref="A379:B379"/>
    <mergeCell ref="C379:K379"/>
    <mergeCell ref="L379:Y379"/>
    <mergeCell ref="A380:B380"/>
    <mergeCell ref="A381:B381"/>
    <mergeCell ref="K383:K384"/>
    <mergeCell ref="L383:M386"/>
    <mergeCell ref="C383:C386"/>
    <mergeCell ref="D383:D384"/>
    <mergeCell ref="E383:E386"/>
    <mergeCell ref="U367:W370"/>
    <mergeCell ref="X368:X369"/>
    <mergeCell ref="D369:D370"/>
    <mergeCell ref="F369:F370"/>
    <mergeCell ref="I369:I370"/>
    <mergeCell ref="K369:K370"/>
    <mergeCell ref="P369:P370"/>
    <mergeCell ref="S369:S370"/>
    <mergeCell ref="J367:J370"/>
    <mergeCell ref="G367:H370"/>
    <mergeCell ref="I367:I368"/>
    <mergeCell ref="K367:K368"/>
    <mergeCell ref="N367:N370"/>
    <mergeCell ref="O367:O368"/>
    <mergeCell ref="O369:O370"/>
    <mergeCell ref="T375:T378"/>
    <mergeCell ref="U375:W378"/>
    <mergeCell ref="X376:X377"/>
    <mergeCell ref="C372:Y374"/>
    <mergeCell ref="O377:O378"/>
    <mergeCell ref="K377:K378"/>
    <mergeCell ref="P377:P378"/>
    <mergeCell ref="A363:B363"/>
    <mergeCell ref="C363:K363"/>
    <mergeCell ref="T367:T370"/>
    <mergeCell ref="L363:Y363"/>
    <mergeCell ref="A364:B364"/>
    <mergeCell ref="A365:B365"/>
    <mergeCell ref="L367:M370"/>
    <mergeCell ref="P367:P368"/>
    <mergeCell ref="Q367:R370"/>
    <mergeCell ref="S367:S368"/>
    <mergeCell ref="C367:C370"/>
    <mergeCell ref="E367:E370"/>
    <mergeCell ref="F367:F368"/>
    <mergeCell ref="U359:W362"/>
    <mergeCell ref="C359:C362"/>
    <mergeCell ref="F359:F360"/>
    <mergeCell ref="G359:H362"/>
    <mergeCell ref="I359:I360"/>
    <mergeCell ref="X360:X361"/>
    <mergeCell ref="D361:D362"/>
    <mergeCell ref="F361:F362"/>
    <mergeCell ref="I361:I362"/>
    <mergeCell ref="K361:K362"/>
    <mergeCell ref="P361:P362"/>
    <mergeCell ref="S361:S362"/>
    <mergeCell ref="J359:J362"/>
    <mergeCell ref="D359:D360"/>
    <mergeCell ref="E359:E362"/>
    <mergeCell ref="T359:T362"/>
    <mergeCell ref="N359:N362"/>
    <mergeCell ref="O359:O360"/>
    <mergeCell ref="O361:O362"/>
    <mergeCell ref="A355:B355"/>
    <mergeCell ref="C355:K355"/>
    <mergeCell ref="L355:Y355"/>
    <mergeCell ref="A356:B356"/>
    <mergeCell ref="A357:B357"/>
    <mergeCell ref="K359:K360"/>
    <mergeCell ref="L359:M362"/>
    <mergeCell ref="P359:P360"/>
    <mergeCell ref="Q359:R362"/>
    <mergeCell ref="S359:S360"/>
    <mergeCell ref="U351:W354"/>
    <mergeCell ref="X352:X353"/>
    <mergeCell ref="D353:D354"/>
    <mergeCell ref="F353:F354"/>
    <mergeCell ref="I353:I354"/>
    <mergeCell ref="K353:K354"/>
    <mergeCell ref="P353:P354"/>
    <mergeCell ref="S353:S354"/>
    <mergeCell ref="J351:J354"/>
    <mergeCell ref="O353:O354"/>
    <mergeCell ref="C351:C354"/>
    <mergeCell ref="D351:D352"/>
    <mergeCell ref="E351:E354"/>
    <mergeCell ref="F351:F352"/>
    <mergeCell ref="G351:H354"/>
    <mergeCell ref="I351:I352"/>
    <mergeCell ref="N351:N354"/>
    <mergeCell ref="O351:O352"/>
    <mergeCell ref="C356:Y358"/>
    <mergeCell ref="A347:B347"/>
    <mergeCell ref="C347:K347"/>
    <mergeCell ref="L347:Y347"/>
    <mergeCell ref="A348:B348"/>
    <mergeCell ref="A349:B349"/>
    <mergeCell ref="K351:K352"/>
    <mergeCell ref="L351:M354"/>
    <mergeCell ref="P351:P352"/>
    <mergeCell ref="Q351:R354"/>
    <mergeCell ref="S351:S352"/>
    <mergeCell ref="P345:P346"/>
    <mergeCell ref="S345:S346"/>
    <mergeCell ref="N343:N346"/>
    <mergeCell ref="O343:O344"/>
    <mergeCell ref="O345:O346"/>
    <mergeCell ref="P343:P344"/>
    <mergeCell ref="Q343:R346"/>
    <mergeCell ref="S343:S344"/>
    <mergeCell ref="T343:T346"/>
    <mergeCell ref="U343:W346"/>
    <mergeCell ref="X344:X345"/>
    <mergeCell ref="C343:C346"/>
    <mergeCell ref="D343:D344"/>
    <mergeCell ref="E343:E346"/>
    <mergeCell ref="F343:F344"/>
    <mergeCell ref="G343:H346"/>
    <mergeCell ref="I343:I344"/>
    <mergeCell ref="D345:D346"/>
    <mergeCell ref="F345:F346"/>
    <mergeCell ref="I345:I346"/>
    <mergeCell ref="J343:J346"/>
    <mergeCell ref="K343:K344"/>
    <mergeCell ref="I340:M340"/>
    <mergeCell ref="A328:B328"/>
    <mergeCell ref="C328:K328"/>
    <mergeCell ref="L328:Y328"/>
    <mergeCell ref="A329:B329"/>
    <mergeCell ref="A330:B330"/>
    <mergeCell ref="C329:Y331"/>
    <mergeCell ref="T324:T327"/>
    <mergeCell ref="U324:W327"/>
    <mergeCell ref="X325:X326"/>
    <mergeCell ref="D326:D327"/>
    <mergeCell ref="F326:F327"/>
    <mergeCell ref="I326:I327"/>
    <mergeCell ref="K326:K327"/>
    <mergeCell ref="P326:P327"/>
    <mergeCell ref="S326:S327"/>
    <mergeCell ref="J324:J327"/>
    <mergeCell ref="D324:D325"/>
    <mergeCell ref="E324:E327"/>
    <mergeCell ref="F324:F325"/>
    <mergeCell ref="G324:H327"/>
    <mergeCell ref="I324:I325"/>
    <mergeCell ref="K324:K325"/>
    <mergeCell ref="D338:E338"/>
    <mergeCell ref="N324:N327"/>
    <mergeCell ref="O324:O325"/>
    <mergeCell ref="O326:O327"/>
    <mergeCell ref="A336:Y336"/>
    <mergeCell ref="D337:E337"/>
    <mergeCell ref="I338:M338"/>
    <mergeCell ref="D339:E339"/>
    <mergeCell ref="D340:E340"/>
    <mergeCell ref="A320:B320"/>
    <mergeCell ref="C320:K320"/>
    <mergeCell ref="L320:Y320"/>
    <mergeCell ref="A321:B321"/>
    <mergeCell ref="A322:B322"/>
    <mergeCell ref="L324:M327"/>
    <mergeCell ref="P324:P325"/>
    <mergeCell ref="Q324:R327"/>
    <mergeCell ref="S324:S325"/>
    <mergeCell ref="C324:C327"/>
    <mergeCell ref="T316:T319"/>
    <mergeCell ref="U316:W319"/>
    <mergeCell ref="X317:X318"/>
    <mergeCell ref="D318:D319"/>
    <mergeCell ref="F318:F319"/>
    <mergeCell ref="I318:I319"/>
    <mergeCell ref="K318:K319"/>
    <mergeCell ref="P318:P319"/>
    <mergeCell ref="S318:S319"/>
    <mergeCell ref="J316:J319"/>
    <mergeCell ref="C316:C319"/>
    <mergeCell ref="D316:D317"/>
    <mergeCell ref="E316:E319"/>
    <mergeCell ref="F316:F317"/>
    <mergeCell ref="G316:H319"/>
    <mergeCell ref="I316:I317"/>
    <mergeCell ref="O316:O317"/>
    <mergeCell ref="C321:Y323"/>
    <mergeCell ref="N316:N319"/>
    <mergeCell ref="O318:O319"/>
    <mergeCell ref="A312:B312"/>
    <mergeCell ref="C312:K312"/>
    <mergeCell ref="L312:Y312"/>
    <mergeCell ref="A313:B313"/>
    <mergeCell ref="A314:B314"/>
    <mergeCell ref="K316:K317"/>
    <mergeCell ref="L316:M319"/>
    <mergeCell ref="P316:P317"/>
    <mergeCell ref="Q316:R319"/>
    <mergeCell ref="S316:S317"/>
    <mergeCell ref="T308:T311"/>
    <mergeCell ref="U308:W311"/>
    <mergeCell ref="X309:X310"/>
    <mergeCell ref="D310:D311"/>
    <mergeCell ref="F310:F311"/>
    <mergeCell ref="I310:I311"/>
    <mergeCell ref="K310:K311"/>
    <mergeCell ref="P310:P311"/>
    <mergeCell ref="S310:S311"/>
    <mergeCell ref="J308:J311"/>
    <mergeCell ref="C308:C311"/>
    <mergeCell ref="D308:D309"/>
    <mergeCell ref="E308:E311"/>
    <mergeCell ref="F308:F309"/>
    <mergeCell ref="G308:H311"/>
    <mergeCell ref="I308:I309"/>
    <mergeCell ref="N308:N311"/>
    <mergeCell ref="O308:O309"/>
    <mergeCell ref="C313:Y315"/>
    <mergeCell ref="O310:O311"/>
    <mergeCell ref="A304:B304"/>
    <mergeCell ref="C304:K304"/>
    <mergeCell ref="L304:Y304"/>
    <mergeCell ref="A305:B305"/>
    <mergeCell ref="A306:B306"/>
    <mergeCell ref="K308:K309"/>
    <mergeCell ref="L308:M311"/>
    <mergeCell ref="P308:P309"/>
    <mergeCell ref="Q308:R311"/>
    <mergeCell ref="S308:S309"/>
    <mergeCell ref="T300:T303"/>
    <mergeCell ref="U300:W303"/>
    <mergeCell ref="X301:X302"/>
    <mergeCell ref="D302:D303"/>
    <mergeCell ref="F302:F303"/>
    <mergeCell ref="I302:I303"/>
    <mergeCell ref="K302:K303"/>
    <mergeCell ref="P302:P303"/>
    <mergeCell ref="S302:S303"/>
    <mergeCell ref="J300:J303"/>
    <mergeCell ref="D300:D301"/>
    <mergeCell ref="E300:E303"/>
    <mergeCell ref="F300:F301"/>
    <mergeCell ref="G300:H303"/>
    <mergeCell ref="I300:I301"/>
    <mergeCell ref="K300:K301"/>
    <mergeCell ref="O302:O303"/>
    <mergeCell ref="N300:N303"/>
    <mergeCell ref="O300:O301"/>
    <mergeCell ref="C305:Y307"/>
    <mergeCell ref="A296:B296"/>
    <mergeCell ref="C296:K296"/>
    <mergeCell ref="L296:Y296"/>
    <mergeCell ref="A297:B297"/>
    <mergeCell ref="A298:B298"/>
    <mergeCell ref="L300:M303"/>
    <mergeCell ref="P300:P301"/>
    <mergeCell ref="Q300:R303"/>
    <mergeCell ref="S300:S301"/>
    <mergeCell ref="C300:C303"/>
    <mergeCell ref="X293:X294"/>
    <mergeCell ref="D294:D295"/>
    <mergeCell ref="F294:F295"/>
    <mergeCell ref="I294:I295"/>
    <mergeCell ref="K294:K295"/>
    <mergeCell ref="P294:P295"/>
    <mergeCell ref="S294:S295"/>
    <mergeCell ref="J292:J295"/>
    <mergeCell ref="O294:O295"/>
    <mergeCell ref="O292:O293"/>
    <mergeCell ref="C292:C295"/>
    <mergeCell ref="D292:D293"/>
    <mergeCell ref="E292:E295"/>
    <mergeCell ref="F292:F293"/>
    <mergeCell ref="G292:H295"/>
    <mergeCell ref="I292:I293"/>
    <mergeCell ref="N292:N295"/>
    <mergeCell ref="T292:T295"/>
    <mergeCell ref="C297:Y299"/>
    <mergeCell ref="C288:K288"/>
    <mergeCell ref="L288:Y288"/>
    <mergeCell ref="A289:B289"/>
    <mergeCell ref="A290:B290"/>
    <mergeCell ref="K292:K293"/>
    <mergeCell ref="L292:M295"/>
    <mergeCell ref="P292:P293"/>
    <mergeCell ref="Q292:R295"/>
    <mergeCell ref="S292:S293"/>
    <mergeCell ref="X285:X286"/>
    <mergeCell ref="D286:D287"/>
    <mergeCell ref="F286:F287"/>
    <mergeCell ref="I286:I287"/>
    <mergeCell ref="K286:K287"/>
    <mergeCell ref="P286:P287"/>
    <mergeCell ref="S286:S287"/>
    <mergeCell ref="J284:J287"/>
    <mergeCell ref="C284:C287"/>
    <mergeCell ref="D284:D285"/>
    <mergeCell ref="E284:E287"/>
    <mergeCell ref="F284:F285"/>
    <mergeCell ref="G284:H287"/>
    <mergeCell ref="I284:I285"/>
    <mergeCell ref="O286:O287"/>
    <mergeCell ref="N284:N287"/>
    <mergeCell ref="U284:W287"/>
    <mergeCell ref="A280:B280"/>
    <mergeCell ref="C280:K280"/>
    <mergeCell ref="L280:Y280"/>
    <mergeCell ref="A281:B281"/>
    <mergeCell ref="A282:B282"/>
    <mergeCell ref="K284:K285"/>
    <mergeCell ref="L284:M287"/>
    <mergeCell ref="P284:P285"/>
    <mergeCell ref="Q284:R287"/>
    <mergeCell ref="S284:S285"/>
    <mergeCell ref="N276:N279"/>
    <mergeCell ref="O276:O277"/>
    <mergeCell ref="O278:O279"/>
    <mergeCell ref="P276:P277"/>
    <mergeCell ref="Q276:R279"/>
    <mergeCell ref="S276:S277"/>
    <mergeCell ref="T276:T279"/>
    <mergeCell ref="U276:W279"/>
    <mergeCell ref="X277:X278"/>
    <mergeCell ref="P278:P279"/>
    <mergeCell ref="S278:S279"/>
    <mergeCell ref="R275:V275"/>
    <mergeCell ref="C276:C279"/>
    <mergeCell ref="D276:D277"/>
    <mergeCell ref="E276:E279"/>
    <mergeCell ref="F276:F277"/>
    <mergeCell ref="G276:H279"/>
    <mergeCell ref="I276:I277"/>
    <mergeCell ref="D278:D279"/>
    <mergeCell ref="F278:F279"/>
    <mergeCell ref="I278:I279"/>
    <mergeCell ref="J276:J279"/>
    <mergeCell ref="K276:K277"/>
    <mergeCell ref="L276:M279"/>
    <mergeCell ref="K278:K279"/>
    <mergeCell ref="D270:E270"/>
    <mergeCell ref="D271:E271"/>
    <mergeCell ref="I271:M271"/>
    <mergeCell ref="D272:E272"/>
    <mergeCell ref="D273:E273"/>
    <mergeCell ref="I273:M273"/>
    <mergeCell ref="X258:X259"/>
    <mergeCell ref="D259:D260"/>
    <mergeCell ref="F259:F260"/>
    <mergeCell ref="I259:I260"/>
    <mergeCell ref="K259:K260"/>
    <mergeCell ref="P259:P260"/>
    <mergeCell ref="S259:S260"/>
    <mergeCell ref="J257:J260"/>
    <mergeCell ref="D257:D258"/>
    <mergeCell ref="G257:H260"/>
    <mergeCell ref="I257:I258"/>
    <mergeCell ref="K257:K258"/>
    <mergeCell ref="A253:B253"/>
    <mergeCell ref="C253:K253"/>
    <mergeCell ref="U257:W260"/>
    <mergeCell ref="L253:Y253"/>
    <mergeCell ref="A254:B254"/>
    <mergeCell ref="A255:B255"/>
    <mergeCell ref="L257:M260"/>
    <mergeCell ref="P257:P258"/>
    <mergeCell ref="Q257:R260"/>
    <mergeCell ref="S257:S258"/>
    <mergeCell ref="C257:C260"/>
    <mergeCell ref="E257:E260"/>
    <mergeCell ref="F257:F258"/>
    <mergeCell ref="N257:N260"/>
    <mergeCell ref="O257:O258"/>
    <mergeCell ref="O259:O260"/>
    <mergeCell ref="T249:T252"/>
    <mergeCell ref="C249:C252"/>
    <mergeCell ref="E249:E252"/>
    <mergeCell ref="F249:F250"/>
    <mergeCell ref="G249:H252"/>
    <mergeCell ref="U249:W252"/>
    <mergeCell ref="X250:X251"/>
    <mergeCell ref="D251:D252"/>
    <mergeCell ref="F251:F252"/>
    <mergeCell ref="I251:I252"/>
    <mergeCell ref="K251:K252"/>
    <mergeCell ref="P251:P252"/>
    <mergeCell ref="S251:S252"/>
    <mergeCell ref="J249:J252"/>
    <mergeCell ref="D249:D250"/>
    <mergeCell ref="I249:I250"/>
    <mergeCell ref="A245:B245"/>
    <mergeCell ref="C245:K245"/>
    <mergeCell ref="L245:Y245"/>
    <mergeCell ref="A246:B246"/>
    <mergeCell ref="A247:B247"/>
    <mergeCell ref="K249:K250"/>
    <mergeCell ref="L249:M252"/>
    <mergeCell ref="P249:P250"/>
    <mergeCell ref="Q249:R252"/>
    <mergeCell ref="S249:S250"/>
    <mergeCell ref="N249:N252"/>
    <mergeCell ref="O249:O250"/>
    <mergeCell ref="T241:T244"/>
    <mergeCell ref="U241:W244"/>
    <mergeCell ref="X242:X243"/>
    <mergeCell ref="D243:D244"/>
    <mergeCell ref="F243:F244"/>
    <mergeCell ref="I243:I244"/>
    <mergeCell ref="K243:K244"/>
    <mergeCell ref="P243:P244"/>
    <mergeCell ref="S243:S244"/>
    <mergeCell ref="J241:J244"/>
    <mergeCell ref="C241:C244"/>
    <mergeCell ref="D241:D242"/>
    <mergeCell ref="E241:E244"/>
    <mergeCell ref="F241:F242"/>
    <mergeCell ref="G241:H244"/>
    <mergeCell ref="I241:I242"/>
    <mergeCell ref="A237:B237"/>
    <mergeCell ref="C237:K237"/>
    <mergeCell ref="L237:Y237"/>
    <mergeCell ref="A238:B238"/>
    <mergeCell ref="A239:B239"/>
    <mergeCell ref="K241:K242"/>
    <mergeCell ref="L241:M244"/>
    <mergeCell ref="P241:P242"/>
    <mergeCell ref="Q241:R244"/>
    <mergeCell ref="S241:S242"/>
    <mergeCell ref="A229:B229"/>
    <mergeCell ref="C229:K229"/>
    <mergeCell ref="L229:Y229"/>
    <mergeCell ref="A230:B230"/>
    <mergeCell ref="A231:B231"/>
    <mergeCell ref="L233:M236"/>
    <mergeCell ref="P233:P234"/>
    <mergeCell ref="C233:C236"/>
    <mergeCell ref="T225:T228"/>
    <mergeCell ref="U225:W228"/>
    <mergeCell ref="X226:X227"/>
    <mergeCell ref="D227:D228"/>
    <mergeCell ref="F227:F228"/>
    <mergeCell ref="I227:I228"/>
    <mergeCell ref="K227:K228"/>
    <mergeCell ref="P227:P228"/>
    <mergeCell ref="S227:S228"/>
    <mergeCell ref="J225:J228"/>
    <mergeCell ref="C225:C228"/>
    <mergeCell ref="D225:D226"/>
    <mergeCell ref="E225:E228"/>
    <mergeCell ref="F225:F226"/>
    <mergeCell ref="G225:H228"/>
    <mergeCell ref="I225:I226"/>
    <mergeCell ref="D233:D234"/>
    <mergeCell ref="E233:E236"/>
    <mergeCell ref="F233:F234"/>
    <mergeCell ref="G233:H236"/>
    <mergeCell ref="I233:I234"/>
    <mergeCell ref="K233:K234"/>
    <mergeCell ref="O235:O236"/>
    <mergeCell ref="D235:D236"/>
    <mergeCell ref="A221:B221"/>
    <mergeCell ref="C221:K221"/>
    <mergeCell ref="L221:Y221"/>
    <mergeCell ref="A222:B222"/>
    <mergeCell ref="A223:B223"/>
    <mergeCell ref="K225:K226"/>
    <mergeCell ref="L225:M228"/>
    <mergeCell ref="P225:P226"/>
    <mergeCell ref="Q225:R228"/>
    <mergeCell ref="S225:S226"/>
    <mergeCell ref="T217:T220"/>
    <mergeCell ref="U217:W220"/>
    <mergeCell ref="X218:X219"/>
    <mergeCell ref="D219:D220"/>
    <mergeCell ref="F219:F220"/>
    <mergeCell ref="I219:I220"/>
    <mergeCell ref="K219:K220"/>
    <mergeCell ref="P219:P220"/>
    <mergeCell ref="S219:S220"/>
    <mergeCell ref="J217:J220"/>
    <mergeCell ref="C217:C220"/>
    <mergeCell ref="D217:D218"/>
    <mergeCell ref="E217:E220"/>
    <mergeCell ref="F217:F218"/>
    <mergeCell ref="G217:H220"/>
    <mergeCell ref="I217:I218"/>
    <mergeCell ref="A213:B213"/>
    <mergeCell ref="C213:K213"/>
    <mergeCell ref="L213:Y213"/>
    <mergeCell ref="A214:B214"/>
    <mergeCell ref="A215:B215"/>
    <mergeCell ref="K217:K218"/>
    <mergeCell ref="L217:M220"/>
    <mergeCell ref="P217:P218"/>
    <mergeCell ref="Q217:R220"/>
    <mergeCell ref="S217:S218"/>
    <mergeCell ref="S211:S212"/>
    <mergeCell ref="N209:N212"/>
    <mergeCell ref="O209:O210"/>
    <mergeCell ref="O211:O212"/>
    <mergeCell ref="P209:P210"/>
    <mergeCell ref="Q209:R212"/>
    <mergeCell ref="S209:S210"/>
    <mergeCell ref="P211:P212"/>
    <mergeCell ref="T209:T212"/>
    <mergeCell ref="U209:W212"/>
    <mergeCell ref="X210:X211"/>
    <mergeCell ref="C209:C212"/>
    <mergeCell ref="D209:D210"/>
    <mergeCell ref="E209:E212"/>
    <mergeCell ref="F209:F210"/>
    <mergeCell ref="G209:H212"/>
    <mergeCell ref="I209:I210"/>
    <mergeCell ref="D211:D212"/>
    <mergeCell ref="F211:F212"/>
    <mergeCell ref="I211:I212"/>
    <mergeCell ref="J209:J212"/>
    <mergeCell ref="K209:K210"/>
    <mergeCell ref="A195:B195"/>
    <mergeCell ref="A196:B196"/>
    <mergeCell ref="C195:Y197"/>
    <mergeCell ref="A202:Y202"/>
    <mergeCell ref="D203:E203"/>
    <mergeCell ref="D204:E204"/>
    <mergeCell ref="I204:M204"/>
    <mergeCell ref="A194:B194"/>
    <mergeCell ref="C194:K194"/>
    <mergeCell ref="L194:Y194"/>
    <mergeCell ref="R208:V208"/>
    <mergeCell ref="D205:E205"/>
    <mergeCell ref="S190:S191"/>
    <mergeCell ref="T190:T193"/>
    <mergeCell ref="Q190:R193"/>
    <mergeCell ref="F192:F193"/>
    <mergeCell ref="I192:I193"/>
    <mergeCell ref="K192:K193"/>
    <mergeCell ref="P192:P193"/>
    <mergeCell ref="S192:S193"/>
    <mergeCell ref="J190:J193"/>
    <mergeCell ref="N190:N193"/>
    <mergeCell ref="O190:O191"/>
    <mergeCell ref="O192:O193"/>
    <mergeCell ref="D206:E206"/>
    <mergeCell ref="I206:M206"/>
    <mergeCell ref="A186:B186"/>
    <mergeCell ref="C186:K186"/>
    <mergeCell ref="I190:I191"/>
    <mergeCell ref="D192:D193"/>
    <mergeCell ref="D190:D191"/>
    <mergeCell ref="G190:H193"/>
    <mergeCell ref="K190:K191"/>
    <mergeCell ref="U190:W193"/>
    <mergeCell ref="L186:Y186"/>
    <mergeCell ref="A187:B187"/>
    <mergeCell ref="A188:B188"/>
    <mergeCell ref="L190:M193"/>
    <mergeCell ref="P190:P191"/>
    <mergeCell ref="X191:X192"/>
    <mergeCell ref="C190:C193"/>
    <mergeCell ref="E190:E193"/>
    <mergeCell ref="F190:F191"/>
    <mergeCell ref="U182:W185"/>
    <mergeCell ref="X183:X184"/>
    <mergeCell ref="D184:D185"/>
    <mergeCell ref="F184:F185"/>
    <mergeCell ref="I184:I185"/>
    <mergeCell ref="K184:K185"/>
    <mergeCell ref="P184:P185"/>
    <mergeCell ref="S184:S185"/>
    <mergeCell ref="J182:J185"/>
    <mergeCell ref="D182:D183"/>
    <mergeCell ref="A178:B178"/>
    <mergeCell ref="C178:K178"/>
    <mergeCell ref="L178:Y178"/>
    <mergeCell ref="A179:B179"/>
    <mergeCell ref="A180:B180"/>
    <mergeCell ref="K182:K183"/>
    <mergeCell ref="L182:M185"/>
    <mergeCell ref="P182:P183"/>
    <mergeCell ref="Q182:R185"/>
    <mergeCell ref="S182:S183"/>
    <mergeCell ref="C174:C177"/>
    <mergeCell ref="D174:D175"/>
    <mergeCell ref="E174:E177"/>
    <mergeCell ref="F174:F175"/>
    <mergeCell ref="G174:H177"/>
    <mergeCell ref="I174:I175"/>
    <mergeCell ref="A170:B170"/>
    <mergeCell ref="C170:K170"/>
    <mergeCell ref="L170:Y170"/>
    <mergeCell ref="A171:B171"/>
    <mergeCell ref="A172:B172"/>
    <mergeCell ref="K174:K175"/>
    <mergeCell ref="L174:M177"/>
    <mergeCell ref="P174:P175"/>
    <mergeCell ref="Q174:R177"/>
    <mergeCell ref="S174:S175"/>
    <mergeCell ref="A162:B162"/>
    <mergeCell ref="C162:K162"/>
    <mergeCell ref="A163:B163"/>
    <mergeCell ref="A164:B164"/>
    <mergeCell ref="L166:M169"/>
    <mergeCell ref="P166:P167"/>
    <mergeCell ref="Q166:R169"/>
    <mergeCell ref="S166:S167"/>
    <mergeCell ref="C166:C169"/>
    <mergeCell ref="O166:O167"/>
    <mergeCell ref="O168:O169"/>
    <mergeCell ref="N174:N177"/>
    <mergeCell ref="T174:T177"/>
    <mergeCell ref="T166:T169"/>
    <mergeCell ref="L162:Y162"/>
    <mergeCell ref="N166:N169"/>
    <mergeCell ref="X159:X160"/>
    <mergeCell ref="D160:D161"/>
    <mergeCell ref="F160:F161"/>
    <mergeCell ref="I160:I161"/>
    <mergeCell ref="K160:K161"/>
    <mergeCell ref="P160:P161"/>
    <mergeCell ref="S160:S161"/>
    <mergeCell ref="J158:J161"/>
    <mergeCell ref="O160:O161"/>
    <mergeCell ref="D158:D159"/>
    <mergeCell ref="I158:I159"/>
    <mergeCell ref="U166:W169"/>
    <mergeCell ref="X167:X168"/>
    <mergeCell ref="D168:D169"/>
    <mergeCell ref="F168:F169"/>
    <mergeCell ref="I168:I169"/>
    <mergeCell ref="K168:K169"/>
    <mergeCell ref="P168:P169"/>
    <mergeCell ref="N158:N161"/>
    <mergeCell ref="U158:W161"/>
    <mergeCell ref="A154:B154"/>
    <mergeCell ref="C154:K154"/>
    <mergeCell ref="L154:Y154"/>
    <mergeCell ref="A155:B155"/>
    <mergeCell ref="A156:B156"/>
    <mergeCell ref="K158:K159"/>
    <mergeCell ref="L158:M161"/>
    <mergeCell ref="P158:P159"/>
    <mergeCell ref="Q158:R161"/>
    <mergeCell ref="S158:S159"/>
    <mergeCell ref="T150:T153"/>
    <mergeCell ref="U150:W153"/>
    <mergeCell ref="X151:X152"/>
    <mergeCell ref="D152:D153"/>
    <mergeCell ref="F152:F153"/>
    <mergeCell ref="I152:I153"/>
    <mergeCell ref="K152:K153"/>
    <mergeCell ref="P152:P153"/>
    <mergeCell ref="S152:S153"/>
    <mergeCell ref="J150:J153"/>
    <mergeCell ref="C150:C153"/>
    <mergeCell ref="D150:D151"/>
    <mergeCell ref="E150:E153"/>
    <mergeCell ref="F150:F151"/>
    <mergeCell ref="G150:H153"/>
    <mergeCell ref="I150:I151"/>
    <mergeCell ref="O150:O151"/>
    <mergeCell ref="O152:O153"/>
    <mergeCell ref="C158:C161"/>
    <mergeCell ref="E158:E161"/>
    <mergeCell ref="F158:F159"/>
    <mergeCell ref="G158:H161"/>
    <mergeCell ref="A146:B146"/>
    <mergeCell ref="C146:K146"/>
    <mergeCell ref="L146:Y146"/>
    <mergeCell ref="A147:B147"/>
    <mergeCell ref="A148:B148"/>
    <mergeCell ref="K150:K151"/>
    <mergeCell ref="L150:M153"/>
    <mergeCell ref="P150:P151"/>
    <mergeCell ref="Q150:R153"/>
    <mergeCell ref="S150:S151"/>
    <mergeCell ref="P144:P145"/>
    <mergeCell ref="S144:S145"/>
    <mergeCell ref="N142:N145"/>
    <mergeCell ref="O142:O143"/>
    <mergeCell ref="O144:O145"/>
    <mergeCell ref="P142:P143"/>
    <mergeCell ref="Q142:R145"/>
    <mergeCell ref="S142:S143"/>
    <mergeCell ref="T142:T145"/>
    <mergeCell ref="U142:W145"/>
    <mergeCell ref="X143:X144"/>
    <mergeCell ref="C147:Y149"/>
    <mergeCell ref="R141:V141"/>
    <mergeCell ref="C142:C145"/>
    <mergeCell ref="D142:D143"/>
    <mergeCell ref="E142:E145"/>
    <mergeCell ref="F142:F143"/>
    <mergeCell ref="G142:H145"/>
    <mergeCell ref="I142:I143"/>
    <mergeCell ref="D138:E138"/>
    <mergeCell ref="D139:E139"/>
    <mergeCell ref="I139:M139"/>
    <mergeCell ref="D144:D145"/>
    <mergeCell ref="F144:F145"/>
    <mergeCell ref="I144:I145"/>
    <mergeCell ref="J142:J145"/>
    <mergeCell ref="K142:K143"/>
    <mergeCell ref="L142:M145"/>
    <mergeCell ref="K144:K145"/>
    <mergeCell ref="A128:B128"/>
    <mergeCell ref="A129:B129"/>
    <mergeCell ref="C128:Y130"/>
    <mergeCell ref="A135:Y135"/>
    <mergeCell ref="D136:E136"/>
    <mergeCell ref="D137:E137"/>
    <mergeCell ref="I137:M137"/>
    <mergeCell ref="A133:Y133"/>
    <mergeCell ref="A127:B127"/>
    <mergeCell ref="C127:K127"/>
    <mergeCell ref="L127:Y127"/>
    <mergeCell ref="N123:N126"/>
    <mergeCell ref="O123:O124"/>
    <mergeCell ref="K123:K124"/>
    <mergeCell ref="U123:W126"/>
    <mergeCell ref="T123:T126"/>
    <mergeCell ref="X124:X125"/>
    <mergeCell ref="D125:D126"/>
    <mergeCell ref="F125:F126"/>
    <mergeCell ref="I125:I126"/>
    <mergeCell ref="K125:K126"/>
    <mergeCell ref="P125:P126"/>
    <mergeCell ref="S125:S126"/>
    <mergeCell ref="J123:J126"/>
    <mergeCell ref="P123:P124"/>
    <mergeCell ref="O125:O126"/>
    <mergeCell ref="A121:B121"/>
    <mergeCell ref="L123:M126"/>
    <mergeCell ref="Q123:R126"/>
    <mergeCell ref="S123:S124"/>
    <mergeCell ref="C123:C126"/>
    <mergeCell ref="D123:D124"/>
    <mergeCell ref="E123:E126"/>
    <mergeCell ref="F123:F124"/>
    <mergeCell ref="G123:H126"/>
    <mergeCell ref="I123:I124"/>
    <mergeCell ref="P115:P116"/>
    <mergeCell ref="Q115:R118"/>
    <mergeCell ref="A119:B119"/>
    <mergeCell ref="C119:K119"/>
    <mergeCell ref="L119:Y119"/>
    <mergeCell ref="A120:B120"/>
    <mergeCell ref="N115:N118"/>
    <mergeCell ref="O115:O116"/>
    <mergeCell ref="O117:O118"/>
    <mergeCell ref="C120:Y122"/>
    <mergeCell ref="K115:K116"/>
    <mergeCell ref="L115:M118"/>
    <mergeCell ref="X116:X117"/>
    <mergeCell ref="D117:D118"/>
    <mergeCell ref="F117:F118"/>
    <mergeCell ref="I117:I118"/>
    <mergeCell ref="K117:K118"/>
    <mergeCell ref="P117:P118"/>
    <mergeCell ref="S117:S118"/>
    <mergeCell ref="J115:J118"/>
    <mergeCell ref="T115:T118"/>
    <mergeCell ref="U115:W118"/>
    <mergeCell ref="A112:B112"/>
    <mergeCell ref="A113:B113"/>
    <mergeCell ref="C112:Y114"/>
    <mergeCell ref="S115:S116"/>
    <mergeCell ref="C115:C118"/>
    <mergeCell ref="D115:D116"/>
    <mergeCell ref="E115:E118"/>
    <mergeCell ref="F115:F116"/>
    <mergeCell ref="G115:H118"/>
    <mergeCell ref="I115:I116"/>
    <mergeCell ref="A111:B111"/>
    <mergeCell ref="C111:K111"/>
    <mergeCell ref="L111:Y111"/>
    <mergeCell ref="S107:S108"/>
    <mergeCell ref="C107:C110"/>
    <mergeCell ref="D107:D108"/>
    <mergeCell ref="E107:E110"/>
    <mergeCell ref="F107:F108"/>
    <mergeCell ref="G107:H110"/>
    <mergeCell ref="I107:I108"/>
    <mergeCell ref="D109:D110"/>
    <mergeCell ref="F109:F110"/>
    <mergeCell ref="I109:I110"/>
    <mergeCell ref="N107:N110"/>
    <mergeCell ref="O107:O108"/>
    <mergeCell ref="O109:O110"/>
    <mergeCell ref="T107:T110"/>
    <mergeCell ref="U107:W110"/>
    <mergeCell ref="X108:X109"/>
    <mergeCell ref="K109:K110"/>
    <mergeCell ref="P109:P110"/>
    <mergeCell ref="S109:S110"/>
    <mergeCell ref="A103:B103"/>
    <mergeCell ref="C103:K103"/>
    <mergeCell ref="L103:Y103"/>
    <mergeCell ref="A104:B104"/>
    <mergeCell ref="A105:B105"/>
    <mergeCell ref="K107:K108"/>
    <mergeCell ref="L107:M110"/>
    <mergeCell ref="J107:J110"/>
    <mergeCell ref="P107:P108"/>
    <mergeCell ref="Q107:R110"/>
    <mergeCell ref="U99:W102"/>
    <mergeCell ref="X100:X101"/>
    <mergeCell ref="D101:D102"/>
    <mergeCell ref="F101:F102"/>
    <mergeCell ref="I101:I102"/>
    <mergeCell ref="K101:K102"/>
    <mergeCell ref="P101:P102"/>
    <mergeCell ref="S101:S102"/>
    <mergeCell ref="J99:J102"/>
    <mergeCell ref="N99:N102"/>
    <mergeCell ref="C99:C102"/>
    <mergeCell ref="D99:D100"/>
    <mergeCell ref="E99:E102"/>
    <mergeCell ref="F99:F100"/>
    <mergeCell ref="G99:H102"/>
    <mergeCell ref="I99:I100"/>
    <mergeCell ref="L99:M102"/>
    <mergeCell ref="O101:O102"/>
    <mergeCell ref="C104:Y106"/>
    <mergeCell ref="A95:B95"/>
    <mergeCell ref="C95:K95"/>
    <mergeCell ref="L95:Y95"/>
    <mergeCell ref="A96:B96"/>
    <mergeCell ref="A97:B97"/>
    <mergeCell ref="C96:Y98"/>
    <mergeCell ref="I93:I94"/>
    <mergeCell ref="K93:K94"/>
    <mergeCell ref="T91:T94"/>
    <mergeCell ref="P99:P100"/>
    <mergeCell ref="Q99:R102"/>
    <mergeCell ref="S99:S100"/>
    <mergeCell ref="K99:K100"/>
    <mergeCell ref="T99:T102"/>
    <mergeCell ref="O99:O100"/>
    <mergeCell ref="O91:O92"/>
    <mergeCell ref="O93:O94"/>
    <mergeCell ref="P93:P94"/>
    <mergeCell ref="U91:W94"/>
    <mergeCell ref="X92:X93"/>
    <mergeCell ref="D93:D94"/>
    <mergeCell ref="S93:S94"/>
    <mergeCell ref="E91:E94"/>
    <mergeCell ref="F91:F92"/>
    <mergeCell ref="G91:H94"/>
    <mergeCell ref="I91:I92"/>
    <mergeCell ref="N91:N94"/>
    <mergeCell ref="F93:F94"/>
    <mergeCell ref="J91:J94"/>
    <mergeCell ref="P91:P92"/>
    <mergeCell ref="Q91:R94"/>
    <mergeCell ref="A87:B87"/>
    <mergeCell ref="C87:K87"/>
    <mergeCell ref="L87:Y87"/>
    <mergeCell ref="A88:B88"/>
    <mergeCell ref="A89:B89"/>
    <mergeCell ref="K91:K92"/>
    <mergeCell ref="L91:M94"/>
    <mergeCell ref="S91:S92"/>
    <mergeCell ref="C91:C94"/>
    <mergeCell ref="D91:D92"/>
    <mergeCell ref="T83:T86"/>
    <mergeCell ref="U83:W86"/>
    <mergeCell ref="X84:X85"/>
    <mergeCell ref="D85:D86"/>
    <mergeCell ref="F85:F86"/>
    <mergeCell ref="I85:I86"/>
    <mergeCell ref="K85:K86"/>
    <mergeCell ref="P85:P86"/>
    <mergeCell ref="S85:S86"/>
    <mergeCell ref="J83:J86"/>
    <mergeCell ref="C83:C86"/>
    <mergeCell ref="D83:D84"/>
    <mergeCell ref="E83:E86"/>
    <mergeCell ref="F83:F84"/>
    <mergeCell ref="G83:H86"/>
    <mergeCell ref="I83:I84"/>
    <mergeCell ref="O85:O86"/>
    <mergeCell ref="O83:O84"/>
    <mergeCell ref="C88:Y90"/>
    <mergeCell ref="N83:N86"/>
    <mergeCell ref="A79:B79"/>
    <mergeCell ref="C79:K79"/>
    <mergeCell ref="L79:Y79"/>
    <mergeCell ref="A80:B80"/>
    <mergeCell ref="A81:B81"/>
    <mergeCell ref="K83:K84"/>
    <mergeCell ref="L83:M86"/>
    <mergeCell ref="P83:P84"/>
    <mergeCell ref="Q83:R86"/>
    <mergeCell ref="S83:S84"/>
    <mergeCell ref="P77:P78"/>
    <mergeCell ref="S77:S78"/>
    <mergeCell ref="N75:N78"/>
    <mergeCell ref="O75:O76"/>
    <mergeCell ref="O77:O78"/>
    <mergeCell ref="P75:P76"/>
    <mergeCell ref="Q75:R78"/>
    <mergeCell ref="S75:S76"/>
    <mergeCell ref="T75:T78"/>
    <mergeCell ref="U75:W78"/>
    <mergeCell ref="X76:X77"/>
    <mergeCell ref="C80:Y82"/>
    <mergeCell ref="R74:V74"/>
    <mergeCell ref="C75:C78"/>
    <mergeCell ref="D75:D76"/>
    <mergeCell ref="E75:E78"/>
    <mergeCell ref="F75:F76"/>
    <mergeCell ref="G75:H78"/>
    <mergeCell ref="I75:I76"/>
    <mergeCell ref="F77:F78"/>
    <mergeCell ref="I77:I78"/>
    <mergeCell ref="J75:J78"/>
    <mergeCell ref="K75:K76"/>
    <mergeCell ref="L75:M78"/>
    <mergeCell ref="K77:K78"/>
    <mergeCell ref="A68:Y68"/>
    <mergeCell ref="D69:E69"/>
    <mergeCell ref="D70:E70"/>
    <mergeCell ref="I70:M70"/>
    <mergeCell ref="D71:E71"/>
    <mergeCell ref="G56:H59"/>
    <mergeCell ref="I56:I57"/>
    <mergeCell ref="I58:I59"/>
    <mergeCell ref="K58:K59"/>
    <mergeCell ref="A60:B60"/>
    <mergeCell ref="A61:B61"/>
    <mergeCell ref="A62:B62"/>
    <mergeCell ref="T56:T59"/>
    <mergeCell ref="U56:W59"/>
    <mergeCell ref="X57:X58"/>
    <mergeCell ref="D58:D59"/>
    <mergeCell ref="F58:F59"/>
    <mergeCell ref="P58:P59"/>
    <mergeCell ref="C61:Y63"/>
    <mergeCell ref="K56:K57"/>
    <mergeCell ref="N56:N59"/>
    <mergeCell ref="O56:O57"/>
    <mergeCell ref="O58:O59"/>
    <mergeCell ref="C60:K60"/>
    <mergeCell ref="L60:Y60"/>
    <mergeCell ref="L56:M59"/>
    <mergeCell ref="C56:C59"/>
    <mergeCell ref="D56:D57"/>
    <mergeCell ref="E56:E59"/>
    <mergeCell ref="F56:F57"/>
    <mergeCell ref="S58:S59"/>
    <mergeCell ref="J56:J59"/>
    <mergeCell ref="P56:P57"/>
    <mergeCell ref="Q56:R59"/>
    <mergeCell ref="S56:S57"/>
    <mergeCell ref="J48:J51"/>
    <mergeCell ref="L48:M51"/>
    <mergeCell ref="P48:P49"/>
    <mergeCell ref="Q48:R51"/>
    <mergeCell ref="S48:S49"/>
    <mergeCell ref="A52:B52"/>
    <mergeCell ref="C52:K52"/>
    <mergeCell ref="L52:Y52"/>
    <mergeCell ref="A53:B53"/>
    <mergeCell ref="A54:B54"/>
    <mergeCell ref="N48:N51"/>
    <mergeCell ref="O48:O49"/>
    <mergeCell ref="O50:O51"/>
    <mergeCell ref="C53:Y55"/>
    <mergeCell ref="I48:I49"/>
    <mergeCell ref="T48:T51"/>
    <mergeCell ref="U48:W51"/>
    <mergeCell ref="X49:X50"/>
    <mergeCell ref="D50:D51"/>
    <mergeCell ref="F50:F51"/>
    <mergeCell ref="I50:I51"/>
    <mergeCell ref="K50:K51"/>
    <mergeCell ref="P50:P51"/>
    <mergeCell ref="S50:S51"/>
    <mergeCell ref="K48:K49"/>
    <mergeCell ref="C48:C51"/>
    <mergeCell ref="D48:D49"/>
    <mergeCell ref="E48:E51"/>
    <mergeCell ref="F48:F49"/>
    <mergeCell ref="G48:H51"/>
    <mergeCell ref="A29:B29"/>
    <mergeCell ref="A30:B30"/>
    <mergeCell ref="L32:M35"/>
    <mergeCell ref="P32:P33"/>
    <mergeCell ref="Q32:R35"/>
    <mergeCell ref="S32:S33"/>
    <mergeCell ref="C32:C35"/>
    <mergeCell ref="F32:F33"/>
    <mergeCell ref="G32:H35"/>
    <mergeCell ref="A44:B44"/>
    <mergeCell ref="C44:K44"/>
    <mergeCell ref="L44:Y44"/>
    <mergeCell ref="A45:B45"/>
    <mergeCell ref="A46:B46"/>
    <mergeCell ref="C45:Y47"/>
    <mergeCell ref="X41:X42"/>
    <mergeCell ref="D42:D43"/>
    <mergeCell ref="F42:F43"/>
    <mergeCell ref="I42:I43"/>
    <mergeCell ref="K42:K43"/>
    <mergeCell ref="P42:P43"/>
    <mergeCell ref="S42:S43"/>
    <mergeCell ref="J40:J43"/>
    <mergeCell ref="A37:B37"/>
    <mergeCell ref="A38:B38"/>
    <mergeCell ref="K40:K41"/>
    <mergeCell ref="L40:M43"/>
    <mergeCell ref="P40:P41"/>
    <mergeCell ref="Q40:R43"/>
    <mergeCell ref="C40:C43"/>
    <mergeCell ref="D40:D41"/>
    <mergeCell ref="E32:E35"/>
    <mergeCell ref="A22:B22"/>
    <mergeCell ref="I24:I25"/>
    <mergeCell ref="T24:T27"/>
    <mergeCell ref="U24:W27"/>
    <mergeCell ref="X25:X26"/>
    <mergeCell ref="D26:D27"/>
    <mergeCell ref="C16:C19"/>
    <mergeCell ref="D16:D17"/>
    <mergeCell ref="T16:T19"/>
    <mergeCell ref="J24:J27"/>
    <mergeCell ref="P24:P25"/>
    <mergeCell ref="Q24:R27"/>
    <mergeCell ref="S24:S25"/>
    <mergeCell ref="N24:N27"/>
    <mergeCell ref="O24:O25"/>
    <mergeCell ref="O26:O27"/>
    <mergeCell ref="A36:B36"/>
    <mergeCell ref="C36:K36"/>
    <mergeCell ref="L36:Y36"/>
    <mergeCell ref="N32:N35"/>
    <mergeCell ref="O32:O33"/>
    <mergeCell ref="O34:O35"/>
    <mergeCell ref="I32:I33"/>
    <mergeCell ref="K32:K33"/>
    <mergeCell ref="A28:B28"/>
    <mergeCell ref="C28:K28"/>
    <mergeCell ref="X33:X34"/>
    <mergeCell ref="D34:D35"/>
    <mergeCell ref="F34:F35"/>
    <mergeCell ref="I34:I35"/>
    <mergeCell ref="K34:K35"/>
    <mergeCell ref="P34:P35"/>
    <mergeCell ref="A13:B13"/>
    <mergeCell ref="I8:I9"/>
    <mergeCell ref="J8:J11"/>
    <mergeCell ref="A14:B14"/>
    <mergeCell ref="K16:K17"/>
    <mergeCell ref="X9:X10"/>
    <mergeCell ref="D10:D11"/>
    <mergeCell ref="F10:F11"/>
    <mergeCell ref="I10:I11"/>
    <mergeCell ref="K10:K11"/>
    <mergeCell ref="P10:P11"/>
    <mergeCell ref="S10:S11"/>
    <mergeCell ref="S8:S9"/>
    <mergeCell ref="T8:T11"/>
    <mergeCell ref="L8:M11"/>
    <mergeCell ref="U8:W11"/>
    <mergeCell ref="K24:K25"/>
    <mergeCell ref="L24:M27"/>
    <mergeCell ref="F18:F19"/>
    <mergeCell ref="I18:I19"/>
    <mergeCell ref="C24:C27"/>
    <mergeCell ref="D24:D25"/>
    <mergeCell ref="E24:E27"/>
    <mergeCell ref="F24:F25"/>
    <mergeCell ref="G24:H27"/>
    <mergeCell ref="E16:E19"/>
    <mergeCell ref="F16:F17"/>
    <mergeCell ref="G16:H19"/>
    <mergeCell ref="A20:B20"/>
    <mergeCell ref="C20:K20"/>
    <mergeCell ref="L20:Y20"/>
    <mergeCell ref="A21:B21"/>
    <mergeCell ref="J5:P5"/>
    <mergeCell ref="R7:V7"/>
    <mergeCell ref="C8:C11"/>
    <mergeCell ref="D8:D9"/>
    <mergeCell ref="E8:E11"/>
    <mergeCell ref="F8:F9"/>
    <mergeCell ref="G8:H11"/>
    <mergeCell ref="K8:K9"/>
    <mergeCell ref="P8:P9"/>
    <mergeCell ref="A66:Y66"/>
    <mergeCell ref="A200:Y200"/>
    <mergeCell ref="A267:Y267"/>
    <mergeCell ref="A334:Y334"/>
    <mergeCell ref="A401:Y401"/>
    <mergeCell ref="C388:Y390"/>
    <mergeCell ref="C396:Y398"/>
    <mergeCell ref="D72:E72"/>
    <mergeCell ref="I72:M72"/>
    <mergeCell ref="D77:D78"/>
    <mergeCell ref="L16:M19"/>
    <mergeCell ref="S18:S19"/>
    <mergeCell ref="J16:J19"/>
    <mergeCell ref="P16:P17"/>
    <mergeCell ref="Q16:R19"/>
    <mergeCell ref="S16:S17"/>
    <mergeCell ref="K18:K19"/>
    <mergeCell ref="P18:P19"/>
    <mergeCell ref="Q8:R11"/>
    <mergeCell ref="I16:I17"/>
    <mergeCell ref="A12:B12"/>
    <mergeCell ref="C12:K12"/>
    <mergeCell ref="L12:Y12"/>
  </mergeCells>
  <phoneticPr fontId="2"/>
  <dataValidations count="4">
    <dataValidation type="whole" imeMode="halfAlpha" allowBlank="1" showInputMessage="1" showErrorMessage="1" errorTitle="24時間制で入力" error="入力できる数字は 0 ～ 23 のみです" sqref="D324:D327 D56:D59 D32:D35 I32:I35 D40:D43 I40:I43 D24:D27 I24:I27 D300:D303 I56:I59 D8:D11 I8:I11 D48:D51 I48:I51 D257:D260 D233:D236 I233:I236 D241:D244 I241:I244 D225:D228 I225:I228 I257:I260 D209:D212 I209:I212 D249:D252 I249:I252 D217:D220 I217:I220 I300:I303 D308:D311 I308:I311 D292:D295 I292:I295 I324:I327 D276:D279 I276:I279 D316:D319 I316:I319 D284:D287 I284:I287 D16:D19 I16:I19 D123:D126 D99:D102 I99:I102 D107:D110 I107:I110 D91:D94 I91:I94 I123:I126 D75:D78 I75:I78 D115:D118 I115:I118 D83:D86 I83:I86 D190:D193 D166:D169 I166:I169 D174:D177 I174:I177 D158:D161 I158:I161 I190:I193 D142:D145 I142:I145 D182:D185 I182:I185 D150:D153 I150:I153 D391:D394 D367:D370 I367:I370 D375:D378 I375:I378 D359:D362 I359:I362 I391:I394 D343:D346 I343:I346 D383:D386 I383:I386 D351:D354 I351:I354">
      <formula1>0</formula1>
      <formula2>23</formula2>
    </dataValidation>
    <dataValidation type="list" imeMode="halfAlpha" allowBlank="1" showInputMessage="1" showErrorMessage="1" errorTitle="15分単位で入力" error="00、15、30、45 から選択してください" sqref="F300:F303 K300:K303 F32:F35 K32:K35 F40:F43 K40:K43 F24:F27 K24:K27 F56:F59 K56:K59 F8:F11 K8:K11 F48:F51 K48:K51 F233:F236 K233:K236 F241:F244 K241:K244 F225:F228 K225:K228 F257:F260 K257:K260 F209:F212 K209:K212 F249:F252 K249:K252 F217:F220 K217:K220 F308:F311 K308:K311 F292:F295 K292:K295 F324:F327 K324:K327 F276:F279 K276:K279 F316:F319 K316:K319 F284:F287 K284:K287 F16:F19 K16:K19 F99:F102 K99:K102 F107:F110 K107:K110 F91:F94 K91:K94 F123:F126 K123:K126 F75:F78 K75:K78 F115:F118 K115:K118 F83:F86 K83:K86 F166:F169 K166:K169 F174:F177 K174:K177 F158:F161 K158:K161 F190:F193 K190:K193 F142:F145 K142:K145 F182:F185 K182:K185 F150:F153 K150:K153 F367:F370 K367:K370 F375:F378 K375:K378 F359:F362 K359:K362 F391:F394 K391:K394 F343:F346 K343:K346 F383:F386 K383:K386 F351:F354 K351:K354">
      <formula1>"00,15,30,45"</formula1>
    </dataValidation>
    <dataValidation type="whole" allowBlank="1" showInputMessage="1" showErrorMessage="1" errorTitle="無効な入力" error="入力は 1～3 のみ" sqref="S292:S295 S24:S27 S32:S35 S40:S43 S56:S59 S8:S11 S48:S51 S225:S228 S233:S236 S241:S244 S257:S260 S300:S303 S209:S212 S249:S252 S308:S311 S324:S327 S276:S279 S316:S319 S284:S287 S16:S19 S91:S94 S99:S102 S107:S110 S123:S126 S75:S78 S115:S118 S83:S86 S158:S161 S166:S169 S174:S177 S190:S193 S142:S145 S182:S185 S217:S220 S150:S153 S359:S362 S367:S370 S375:S378 S391:S394 S343:S346 S383:S386 S351:S354">
      <formula1>1</formula1>
      <formula2>3</formula2>
    </dataValidation>
    <dataValidation type="custom" allowBlank="1" showInputMessage="1" showErrorMessage="1" error="時間は15分単位で入力してください。" sqref="O300:O303 O32:O35 O40:O43 O24:O27 O56:O59 O8:O11 O48:O51 O233:O236 O241:O244 O225:O228 O257:O260 O209:O212 O249:O252 O217:O220 O308:O311 O292:O295 O324:O327 O276:O279 O316:O319 O284:O287 O16:O19 O99:O102 O107:O110 O91:O94 O123:O126 O75:O78 O115:O118 O83:O86 O166:O169 O174:O177 O158:O161 O190:O193 O142:O145 O182:O185 O150:O153 O367:O370 O375:O378 O359:O362 O391:O394 O343:O346 O383:O386 O351:O354">
      <formula1>MOD(O8,15)=0</formula1>
    </dataValidation>
  </dataValidations>
  <printOptions horizontalCentered="1"/>
  <pageMargins left="0.19685039370078741" right="0.19685039370078741" top="0.31496062992125984"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6" manualBreakCount="6">
    <brk id="73" max="16383" man="1"/>
    <brk id="140" max="16383" man="1"/>
    <brk id="207" max="16383" man="1"/>
    <brk id="274" max="16383" man="1"/>
    <brk id="341" max="16383" man="1"/>
    <brk id="408"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D9FFD9"/>
  </sheetPr>
  <dimension ref="A1:AU431"/>
  <sheetViews>
    <sheetView showGridLines="0" view="pageBreakPreview" zoomScale="70" zoomScaleNormal="70" zoomScaleSheetLayoutView="70" workbookViewId="0"/>
  </sheetViews>
  <sheetFormatPr defaultRowHeight="13.5"/>
  <cols>
    <col min="1" max="2" width="3.125" style="11" customWidth="1"/>
    <col min="3" max="3" width="8.625" style="11" customWidth="1"/>
    <col min="4" max="4" width="5.625" style="11" customWidth="1"/>
    <col min="5" max="5" width="3.625" style="11" customWidth="1"/>
    <col min="6" max="6" width="5.625" style="11" customWidth="1"/>
    <col min="7" max="8" width="3.625" style="11" customWidth="1"/>
    <col min="9" max="9" width="5.625" style="11" customWidth="1"/>
    <col min="10" max="10" width="3.625" style="11" customWidth="1"/>
    <col min="11" max="11" width="5.625" style="11" customWidth="1"/>
    <col min="12" max="13" width="3.625" style="11" customWidth="1"/>
    <col min="14" max="15" width="5.75" style="11" customWidth="1"/>
    <col min="16" max="16" width="13.625" style="11" customWidth="1"/>
    <col min="17" max="17" width="3.875" style="11" customWidth="1"/>
    <col min="18" max="18" width="4.625" style="11" customWidth="1"/>
    <col min="19" max="19" width="3.625" style="11" customWidth="1"/>
    <col min="20" max="20" width="3.375" style="11" customWidth="1"/>
    <col min="21" max="21" width="2.625" style="11" customWidth="1"/>
    <col min="22" max="23" width="3.375" style="11" customWidth="1"/>
    <col min="24" max="25" width="2.125" style="11" customWidth="1"/>
    <col min="26" max="26" width="1.625" style="17" customWidth="1"/>
    <col min="27" max="27" width="3.625" style="231" customWidth="1"/>
    <col min="28" max="28" width="40.625" style="17" customWidth="1"/>
    <col min="29" max="29" width="4.375" style="17" hidden="1" customWidth="1"/>
    <col min="30" max="30" width="3.625" style="17" hidden="1" customWidth="1"/>
    <col min="31" max="31" width="2.375" style="17" hidden="1" customWidth="1"/>
    <col min="32" max="32" width="15" style="239" hidden="1" customWidth="1"/>
    <col min="33" max="33" width="16.5" style="240" hidden="1" customWidth="1"/>
    <col min="34" max="34" width="5" style="17" hidden="1" customWidth="1"/>
    <col min="35" max="35" width="3.625" style="17" customWidth="1"/>
    <col min="36" max="36" width="16.25" style="17" customWidth="1"/>
    <col min="37" max="37" width="4.25" style="17" customWidth="1"/>
    <col min="38" max="38" width="3" style="17" customWidth="1"/>
    <col min="39" max="39" width="3.125" style="17" customWidth="1"/>
    <col min="40" max="40" width="3" style="17" customWidth="1"/>
    <col min="41" max="42" width="3.125" style="17" customWidth="1"/>
    <col min="43" max="43" width="17.125" style="17" customWidth="1"/>
    <col min="44" max="45" width="9" style="17" customWidth="1"/>
    <col min="46" max="16384" width="9" style="17"/>
  </cols>
  <sheetData>
    <row r="1" spans="1:47" ht="16.5" customHeight="1">
      <c r="A1" s="156"/>
    </row>
    <row r="2" spans="1:47" ht="122.25" customHeight="1">
      <c r="AE2" s="241" t="e">
        <f>WEEKDAY(AF2)</f>
        <v>#VALUE!</v>
      </c>
      <c r="AF2" s="242" t="str">
        <f>'10号'!T26</f>
        <v/>
      </c>
      <c r="AG2" s="243" t="e">
        <f>WEEKDAY(AF2)</f>
        <v>#VALUE!</v>
      </c>
      <c r="AH2" s="241" t="e">
        <f>IF(AG2=1,"日",IF(AG2=2,"月",IF(AG2=3,"火",IF(AG2=4,"水",IF(AG2=5,"木",IF(AG2=6,"金",IF(AG2=7,"土","")))))))</f>
        <v>#VALUE!</v>
      </c>
    </row>
    <row r="3" spans="1:47" ht="17.25">
      <c r="A3" s="9"/>
      <c r="B3" s="9"/>
      <c r="C3" s="138"/>
      <c r="D3" s="139"/>
      <c r="E3" s="139"/>
      <c r="F3" s="139"/>
      <c r="G3" s="9"/>
      <c r="H3" s="139"/>
      <c r="I3" s="140"/>
      <c r="J3" s="141"/>
      <c r="K3" s="141"/>
      <c r="L3" s="141"/>
      <c r="M3" s="141"/>
      <c r="N3" s="141"/>
      <c r="O3" s="141"/>
      <c r="P3" s="169"/>
      <c r="Q3" s="9"/>
      <c r="R3" s="9"/>
      <c r="S3" s="9"/>
      <c r="T3" s="9"/>
      <c r="U3" s="9"/>
      <c r="V3" s="9"/>
      <c r="W3" s="9"/>
      <c r="X3" s="169"/>
      <c r="Y3" s="142" t="str">
        <f>'10号'!$P$3</f>
        <v>〈平成２８年度第５回〉</v>
      </c>
      <c r="AA3" s="326"/>
      <c r="AF3" s="240"/>
    </row>
    <row r="4" spans="1:47" ht="21">
      <c r="A4" s="9"/>
      <c r="B4" s="9"/>
      <c r="C4" s="87" t="str">
        <f>IF(COUNTIF('10号'!$A$4,"*被*"),"様式被第１１号－２","様式研第１１号－２")</f>
        <v>様式研第１１号－２</v>
      </c>
      <c r="D4" s="139"/>
      <c r="E4" s="139"/>
      <c r="F4" s="139"/>
      <c r="G4" s="139"/>
      <c r="H4" s="139"/>
      <c r="I4" s="9"/>
      <c r="J4" s="9"/>
      <c r="K4" s="9"/>
      <c r="L4" s="9"/>
      <c r="M4" s="9"/>
      <c r="N4" s="9"/>
      <c r="O4" s="9"/>
      <c r="P4" s="143"/>
      <c r="Q4" s="143"/>
      <c r="R4" s="9"/>
      <c r="S4" s="9"/>
      <c r="T4" s="9"/>
      <c r="U4" s="9"/>
      <c r="V4" s="9"/>
      <c r="W4" s="9"/>
      <c r="X4" s="169"/>
      <c r="Y4" s="9"/>
      <c r="AA4" s="327"/>
      <c r="AF4" s="240"/>
    </row>
    <row r="5" spans="1:47" ht="17.25" customHeight="1">
      <c r="A5" s="9"/>
      <c r="B5" s="9"/>
      <c r="C5" s="144" t="s">
        <v>148</v>
      </c>
      <c r="D5" s="145"/>
      <c r="E5" s="145"/>
      <c r="F5" s="145"/>
      <c r="G5" s="145"/>
      <c r="H5" s="145"/>
      <c r="I5" s="9"/>
      <c r="J5" s="874" t="str">
        <f>IF(MIN(A12:B60)=0,"（ 平成　　年　　月 ）",IF('10号'!T25="","（ 平成　　年　　月 ）",'10号'!T26))</f>
        <v>（ 平成　　年　　月 ）</v>
      </c>
      <c r="K5" s="874"/>
      <c r="L5" s="874"/>
      <c r="M5" s="874"/>
      <c r="N5" s="874"/>
      <c r="O5" s="874"/>
      <c r="P5" s="874"/>
      <c r="Q5" s="145"/>
      <c r="R5" s="9"/>
      <c r="S5" s="9"/>
      <c r="T5" s="9"/>
      <c r="U5" s="9"/>
      <c r="V5" s="9"/>
      <c r="W5" s="9"/>
      <c r="X5" s="169"/>
      <c r="Y5" s="9"/>
      <c r="AA5" s="232"/>
      <c r="AF5" s="240"/>
    </row>
    <row r="6" spans="1:47" ht="5.0999999999999996" customHeight="1">
      <c r="A6" s="9"/>
      <c r="B6" s="9"/>
      <c r="C6" s="146"/>
      <c r="D6" s="147"/>
      <c r="E6" s="147"/>
      <c r="F6" s="147"/>
      <c r="G6" s="147"/>
      <c r="H6" s="147"/>
      <c r="I6" s="147"/>
      <c r="J6" s="148"/>
      <c r="K6" s="147"/>
      <c r="L6" s="147"/>
      <c r="M6" s="147"/>
      <c r="N6" s="147"/>
      <c r="O6" s="147"/>
      <c r="P6" s="147"/>
      <c r="Q6" s="147"/>
      <c r="R6" s="9"/>
      <c r="S6" s="9"/>
      <c r="T6" s="9"/>
      <c r="U6" s="9"/>
      <c r="V6" s="9"/>
      <c r="W6" s="9"/>
      <c r="X6" s="169"/>
      <c r="Y6" s="9"/>
      <c r="AA6" s="233"/>
      <c r="AF6" s="240"/>
      <c r="AG6" s="239"/>
      <c r="AH6" s="244"/>
    </row>
    <row r="7" spans="1:47" ht="15.75" customHeight="1">
      <c r="A7" s="9"/>
      <c r="B7" s="9"/>
      <c r="C7" s="382" t="str">
        <f>IF('10号'!$E$18="","",'10号'!$E$18)</f>
        <v/>
      </c>
      <c r="D7" s="9"/>
      <c r="E7" s="9"/>
      <c r="F7" s="9"/>
      <c r="G7" s="9"/>
      <c r="H7" s="9"/>
      <c r="I7" s="9"/>
      <c r="J7" s="9"/>
      <c r="K7" s="9"/>
      <c r="L7" s="9"/>
      <c r="M7" s="9"/>
      <c r="N7" s="9"/>
      <c r="O7" s="9"/>
      <c r="P7" s="169"/>
      <c r="Q7" s="9"/>
      <c r="R7" s="873" t="str">
        <f>IF(MIN(A12:B60)=0,"平成　　年　　月分",MIN(A12:B60))</f>
        <v>平成　　年　　月分</v>
      </c>
      <c r="S7" s="873"/>
      <c r="T7" s="873"/>
      <c r="U7" s="873"/>
      <c r="V7" s="873"/>
      <c r="W7" s="9"/>
      <c r="X7" s="169"/>
      <c r="Y7" s="149" t="s">
        <v>139</v>
      </c>
      <c r="AA7" s="233"/>
      <c r="AF7" s="240"/>
      <c r="AQ7" s="245"/>
    </row>
    <row r="8" spans="1:47" ht="9" customHeight="1">
      <c r="A8" s="211"/>
      <c r="B8" s="212"/>
      <c r="C8" s="711" t="s">
        <v>221</v>
      </c>
      <c r="D8" s="714"/>
      <c r="E8" s="716" t="s">
        <v>222</v>
      </c>
      <c r="F8" s="714"/>
      <c r="G8" s="716" t="s">
        <v>223</v>
      </c>
      <c r="H8" s="716"/>
      <c r="I8" s="714"/>
      <c r="J8" s="716" t="s">
        <v>222</v>
      </c>
      <c r="K8" s="714"/>
      <c r="L8" s="716" t="s">
        <v>224</v>
      </c>
      <c r="M8" s="734"/>
      <c r="N8" s="760" t="s">
        <v>225</v>
      </c>
      <c r="O8" s="763"/>
      <c r="P8" s="719">
        <f>IF(OR(A12="",D8="",I8=""),0,FLOOR(IF(I8&lt;D8,TIME(I8,K8,1)+1,TIME(I8,K8,1))-TIME(D8,F8,0)-TIME(0,O8,0),"0:15"))</f>
        <v>0</v>
      </c>
      <c r="Q8" s="711" t="s">
        <v>226</v>
      </c>
      <c r="R8" s="739"/>
      <c r="S8" s="742"/>
      <c r="T8" s="757" t="s">
        <v>142</v>
      </c>
      <c r="U8" s="711" t="s">
        <v>228</v>
      </c>
      <c r="V8" s="739"/>
      <c r="W8" s="739"/>
      <c r="X8" s="213"/>
      <c r="Y8" s="214"/>
      <c r="AA8" s="233"/>
      <c r="AF8" s="240"/>
    </row>
    <row r="9" spans="1:47" ht="6" customHeight="1">
      <c r="A9" s="356"/>
      <c r="B9" s="357"/>
      <c r="C9" s="712"/>
      <c r="D9" s="715"/>
      <c r="E9" s="717"/>
      <c r="F9" s="715"/>
      <c r="G9" s="717"/>
      <c r="H9" s="717"/>
      <c r="I9" s="715"/>
      <c r="J9" s="717"/>
      <c r="K9" s="715"/>
      <c r="L9" s="717"/>
      <c r="M9" s="735"/>
      <c r="N9" s="761"/>
      <c r="O9" s="764"/>
      <c r="P9" s="720"/>
      <c r="Q9" s="712"/>
      <c r="R9" s="740"/>
      <c r="S9" s="743"/>
      <c r="T9" s="758"/>
      <c r="U9" s="712"/>
      <c r="V9" s="740"/>
      <c r="W9" s="740"/>
      <c r="X9" s="755" t="str">
        <f>IF(A12="","",IF(OR(S8&gt;1,S10&gt;1),"ü",""))</f>
        <v/>
      </c>
      <c r="Y9" s="215"/>
      <c r="AA9" s="233"/>
      <c r="AF9" s="240"/>
    </row>
    <row r="10" spans="1:47" ht="6" customHeight="1">
      <c r="A10" s="356"/>
      <c r="B10" s="216"/>
      <c r="C10" s="712"/>
      <c r="D10" s="715"/>
      <c r="E10" s="717"/>
      <c r="F10" s="715"/>
      <c r="G10" s="717"/>
      <c r="H10" s="717"/>
      <c r="I10" s="715"/>
      <c r="J10" s="717"/>
      <c r="K10" s="715"/>
      <c r="L10" s="717"/>
      <c r="M10" s="735"/>
      <c r="N10" s="761"/>
      <c r="O10" s="765"/>
      <c r="P10" s="720">
        <f>IF(OR(A12="",D10="",I10=""),0,FLOOR(IF(I10&lt;D10,TIME(I10,K10,1)+1,TIME(I10,K10,1))-TIME(D10,F10,0)-TIME(0,O10,0),"0:15"))</f>
        <v>0</v>
      </c>
      <c r="Q10" s="712"/>
      <c r="R10" s="740"/>
      <c r="S10" s="737"/>
      <c r="T10" s="758"/>
      <c r="U10" s="712"/>
      <c r="V10" s="740"/>
      <c r="W10" s="740"/>
      <c r="X10" s="756"/>
      <c r="Y10" s="215"/>
      <c r="AA10" s="233"/>
      <c r="AF10" s="240"/>
    </row>
    <row r="11" spans="1:47" ht="9" customHeight="1">
      <c r="A11" s="356"/>
      <c r="B11" s="216"/>
      <c r="C11" s="713"/>
      <c r="D11" s="733"/>
      <c r="E11" s="718"/>
      <c r="F11" s="733"/>
      <c r="G11" s="718"/>
      <c r="H11" s="718"/>
      <c r="I11" s="733"/>
      <c r="J11" s="718"/>
      <c r="K11" s="733"/>
      <c r="L11" s="718"/>
      <c r="M11" s="736"/>
      <c r="N11" s="762"/>
      <c r="O11" s="766"/>
      <c r="P11" s="744"/>
      <c r="Q11" s="713"/>
      <c r="R11" s="741"/>
      <c r="S11" s="738"/>
      <c r="T11" s="759"/>
      <c r="U11" s="713"/>
      <c r="V11" s="741"/>
      <c r="W11" s="741"/>
      <c r="X11" s="217"/>
      <c r="Y11" s="218"/>
      <c r="AA11" s="233"/>
      <c r="AF11" s="17"/>
      <c r="AH11" s="246"/>
    </row>
    <row r="12" spans="1:47" ht="18" customHeight="1">
      <c r="A12" s="745" t="str">
        <f>IF(ISERROR(AG12),"",AG12)</f>
        <v/>
      </c>
      <c r="B12" s="746"/>
      <c r="C12" s="747" t="s">
        <v>247</v>
      </c>
      <c r="D12" s="748"/>
      <c r="E12" s="748"/>
      <c r="F12" s="748"/>
      <c r="G12" s="748"/>
      <c r="H12" s="748"/>
      <c r="I12" s="748"/>
      <c r="J12" s="748"/>
      <c r="K12" s="748"/>
      <c r="L12" s="749" t="str">
        <f>IF(A12="","",IF(OR(AND(P8&gt;0,S8=""),AND(P10&gt;0,S10="")),"研修人数を入力してください",""))</f>
        <v/>
      </c>
      <c r="M12" s="749"/>
      <c r="N12" s="749"/>
      <c r="O12" s="749"/>
      <c r="P12" s="749"/>
      <c r="Q12" s="749"/>
      <c r="R12" s="749"/>
      <c r="S12" s="749"/>
      <c r="T12" s="749"/>
      <c r="U12" s="749"/>
      <c r="V12" s="749"/>
      <c r="W12" s="749"/>
      <c r="X12" s="749"/>
      <c r="Y12" s="750"/>
      <c r="AA12" s="237"/>
      <c r="AD12" s="234" t="str">
        <f>IF(AE12=1,"日",IF(AE12=2,"月",IF(AE12=3,"火",IF(AE12=4,"水",IF(AE12=5,"木",IF(AE12=6,"金",IF(AE12=7,"土","")))))))</f>
        <v>月</v>
      </c>
      <c r="AE12" s="247">
        <v>2</v>
      </c>
      <c r="AF12" s="248" t="str">
        <f>IF(ISERROR(VLOOKUP(AE12,$AE$2:$AH$2,2,0)),"",VLOOKUP(AE12,$AE$2:$AH$2,2,0))</f>
        <v/>
      </c>
      <c r="AG12" s="249" t="str">
        <f>AF12</f>
        <v/>
      </c>
      <c r="AH12" s="246"/>
      <c r="AQ12" s="250"/>
      <c r="AR12" s="251"/>
      <c r="AS12" s="252"/>
      <c r="AU12" s="252"/>
    </row>
    <row r="13" spans="1:47" ht="18" customHeight="1">
      <c r="A13" s="751" t="str">
        <f>IF(A12="","","日")</f>
        <v/>
      </c>
      <c r="B13" s="752"/>
      <c r="C13" s="724"/>
      <c r="D13" s="725"/>
      <c r="E13" s="725"/>
      <c r="F13" s="725"/>
      <c r="G13" s="725"/>
      <c r="H13" s="725"/>
      <c r="I13" s="725"/>
      <c r="J13" s="725"/>
      <c r="K13" s="725"/>
      <c r="L13" s="725"/>
      <c r="M13" s="725"/>
      <c r="N13" s="725"/>
      <c r="O13" s="725"/>
      <c r="P13" s="725"/>
      <c r="Q13" s="725"/>
      <c r="R13" s="725"/>
      <c r="S13" s="725"/>
      <c r="T13" s="725"/>
      <c r="U13" s="725"/>
      <c r="V13" s="725"/>
      <c r="W13" s="725"/>
      <c r="X13" s="725"/>
      <c r="Y13" s="726"/>
      <c r="AA13" s="237"/>
      <c r="AD13" s="234" t="str">
        <f t="shared" ref="AD13:AD18" si="0">IF(AE13=1,"日",IF(AE13=2,"月",IF(AE13=3,"火",IF(AE13=4,"水",IF(AE13=5,"木",IF(AE13=6,"金",IF(AE13=7,"土","")))))))</f>
        <v>火</v>
      </c>
      <c r="AE13" s="247">
        <v>3</v>
      </c>
      <c r="AF13" s="248" t="str">
        <f t="shared" ref="AF13:AF18" si="1">IF(ISERROR(VLOOKUP(AE13,$AE$2:$AH$2,2,0)),"",VLOOKUP(AE13,$AE$2:$AH$2,2,0))</f>
        <v/>
      </c>
      <c r="AG13" s="249" t="str">
        <f t="shared" ref="AG13:AG18" si="2">IF(AND(AF12="",AG12="",AF13=""),"",IF(AG12&lt;&gt;"",(AG12+1),AF13))</f>
        <v/>
      </c>
      <c r="AH13" s="246"/>
      <c r="AQ13" s="250"/>
      <c r="AR13" s="253"/>
      <c r="AS13" s="252"/>
      <c r="AU13" s="252"/>
    </row>
    <row r="14" spans="1:47" ht="18" customHeight="1">
      <c r="A14" s="753" t="s">
        <v>230</v>
      </c>
      <c r="B14" s="754"/>
      <c r="C14" s="724"/>
      <c r="D14" s="725"/>
      <c r="E14" s="725"/>
      <c r="F14" s="725"/>
      <c r="G14" s="725"/>
      <c r="H14" s="725"/>
      <c r="I14" s="725"/>
      <c r="J14" s="725"/>
      <c r="K14" s="725"/>
      <c r="L14" s="725"/>
      <c r="M14" s="725"/>
      <c r="N14" s="725"/>
      <c r="O14" s="725"/>
      <c r="P14" s="725"/>
      <c r="Q14" s="725"/>
      <c r="R14" s="725"/>
      <c r="S14" s="725"/>
      <c r="T14" s="725"/>
      <c r="U14" s="725"/>
      <c r="V14" s="725"/>
      <c r="W14" s="725"/>
      <c r="X14" s="725"/>
      <c r="Y14" s="726"/>
      <c r="AA14" s="237"/>
      <c r="AD14" s="234" t="str">
        <f t="shared" si="0"/>
        <v>水</v>
      </c>
      <c r="AE14" s="247">
        <v>4</v>
      </c>
      <c r="AF14" s="248" t="str">
        <f t="shared" si="1"/>
        <v/>
      </c>
      <c r="AG14" s="249" t="str">
        <f t="shared" si="2"/>
        <v/>
      </c>
      <c r="AH14" s="246"/>
      <c r="AQ14" s="250"/>
      <c r="AR14" s="253"/>
      <c r="AS14" s="252"/>
      <c r="AU14" s="252"/>
    </row>
    <row r="15" spans="1:47" ht="9.9499999999999993" customHeight="1">
      <c r="A15" s="219"/>
      <c r="B15" s="220"/>
      <c r="C15" s="727"/>
      <c r="D15" s="728"/>
      <c r="E15" s="728"/>
      <c r="F15" s="728"/>
      <c r="G15" s="728"/>
      <c r="H15" s="728"/>
      <c r="I15" s="728"/>
      <c r="J15" s="728"/>
      <c r="K15" s="728"/>
      <c r="L15" s="728"/>
      <c r="M15" s="728"/>
      <c r="N15" s="728"/>
      <c r="O15" s="728"/>
      <c r="P15" s="728"/>
      <c r="Q15" s="728"/>
      <c r="R15" s="728"/>
      <c r="S15" s="728"/>
      <c r="T15" s="728"/>
      <c r="U15" s="728"/>
      <c r="V15" s="728"/>
      <c r="W15" s="728"/>
      <c r="X15" s="728"/>
      <c r="Y15" s="729"/>
      <c r="AA15" s="237"/>
      <c r="AD15" s="234" t="str">
        <f t="shared" si="0"/>
        <v>木</v>
      </c>
      <c r="AE15" s="247">
        <v>5</v>
      </c>
      <c r="AF15" s="248" t="str">
        <f t="shared" si="1"/>
        <v/>
      </c>
      <c r="AG15" s="249" t="str">
        <f t="shared" si="2"/>
        <v/>
      </c>
      <c r="AH15" s="246"/>
      <c r="AQ15" s="250"/>
      <c r="AR15" s="253"/>
      <c r="AS15" s="252"/>
      <c r="AU15" s="252"/>
    </row>
    <row r="16" spans="1:47" ht="9" customHeight="1">
      <c r="A16" s="211"/>
      <c r="B16" s="212"/>
      <c r="C16" s="711" t="s">
        <v>221</v>
      </c>
      <c r="D16" s="714"/>
      <c r="E16" s="716" t="s">
        <v>222</v>
      </c>
      <c r="F16" s="714"/>
      <c r="G16" s="716" t="s">
        <v>223</v>
      </c>
      <c r="H16" s="716"/>
      <c r="I16" s="714"/>
      <c r="J16" s="716" t="s">
        <v>222</v>
      </c>
      <c r="K16" s="714"/>
      <c r="L16" s="716" t="s">
        <v>224</v>
      </c>
      <c r="M16" s="734"/>
      <c r="N16" s="760" t="s">
        <v>225</v>
      </c>
      <c r="O16" s="763"/>
      <c r="P16" s="719">
        <f>IF(OR(A20="",D16="",I16=""),0,FLOOR(IF(I16&lt;D16,TIME(I16,K16,1)+1,TIME(I16,K16,1))-TIME(D16,F16,0)-TIME(0,O16,0),"0:15"))</f>
        <v>0</v>
      </c>
      <c r="Q16" s="711" t="s">
        <v>226</v>
      </c>
      <c r="R16" s="739"/>
      <c r="S16" s="742"/>
      <c r="T16" s="757" t="s">
        <v>142</v>
      </c>
      <c r="U16" s="711" t="s">
        <v>228</v>
      </c>
      <c r="V16" s="739"/>
      <c r="W16" s="739"/>
      <c r="X16" s="213"/>
      <c r="Y16" s="214"/>
      <c r="AA16" s="233"/>
      <c r="AD16" s="234" t="str">
        <f t="shared" si="0"/>
        <v>金</v>
      </c>
      <c r="AE16" s="247">
        <v>6</v>
      </c>
      <c r="AF16" s="248" t="str">
        <f t="shared" si="1"/>
        <v/>
      </c>
      <c r="AG16" s="249" t="str">
        <f t="shared" si="2"/>
        <v/>
      </c>
      <c r="AH16" s="246"/>
      <c r="AQ16" s="250"/>
      <c r="AR16" s="253"/>
      <c r="AS16" s="252"/>
      <c r="AU16" s="252"/>
    </row>
    <row r="17" spans="1:47" ht="6" customHeight="1">
      <c r="A17" s="356"/>
      <c r="B17" s="357"/>
      <c r="C17" s="712"/>
      <c r="D17" s="715"/>
      <c r="E17" s="717"/>
      <c r="F17" s="715"/>
      <c r="G17" s="717"/>
      <c r="H17" s="717"/>
      <c r="I17" s="715"/>
      <c r="J17" s="717"/>
      <c r="K17" s="715"/>
      <c r="L17" s="717"/>
      <c r="M17" s="735"/>
      <c r="N17" s="761"/>
      <c r="O17" s="764"/>
      <c r="P17" s="720"/>
      <c r="Q17" s="712"/>
      <c r="R17" s="740"/>
      <c r="S17" s="743"/>
      <c r="T17" s="758"/>
      <c r="U17" s="712"/>
      <c r="V17" s="740"/>
      <c r="W17" s="740"/>
      <c r="X17" s="755" t="str">
        <f>IF(A20="","",IF(OR(S16&gt;1,S18&gt;1),"ü",""))</f>
        <v/>
      </c>
      <c r="Y17" s="215"/>
      <c r="AA17" s="233"/>
      <c r="AD17" s="234" t="str">
        <f t="shared" si="0"/>
        <v>土</v>
      </c>
      <c r="AE17" s="247">
        <v>7</v>
      </c>
      <c r="AF17" s="248" t="str">
        <f t="shared" si="1"/>
        <v/>
      </c>
      <c r="AG17" s="249" t="str">
        <f t="shared" si="2"/>
        <v/>
      </c>
      <c r="AH17" s="246"/>
      <c r="AQ17" s="250"/>
      <c r="AR17" s="253"/>
      <c r="AS17" s="252"/>
      <c r="AU17" s="252"/>
    </row>
    <row r="18" spans="1:47" ht="6" customHeight="1">
      <c r="A18" s="356"/>
      <c r="B18" s="216"/>
      <c r="C18" s="712"/>
      <c r="D18" s="715"/>
      <c r="E18" s="717"/>
      <c r="F18" s="715"/>
      <c r="G18" s="717"/>
      <c r="H18" s="717"/>
      <c r="I18" s="715"/>
      <c r="J18" s="717"/>
      <c r="K18" s="715"/>
      <c r="L18" s="717"/>
      <c r="M18" s="735"/>
      <c r="N18" s="761"/>
      <c r="O18" s="765"/>
      <c r="P18" s="720">
        <f>IF(OR(A20="",D18="",I18=""),0,FLOOR(IF(I18&lt;D18,TIME(I18,K18,1)+1,TIME(I18,K18,1))-TIME(D18,F18,0)-TIME(0,O18,0),"0:15"))</f>
        <v>0</v>
      </c>
      <c r="Q18" s="712"/>
      <c r="R18" s="740"/>
      <c r="S18" s="737"/>
      <c r="T18" s="758"/>
      <c r="U18" s="712"/>
      <c r="V18" s="740"/>
      <c r="W18" s="740"/>
      <c r="X18" s="756"/>
      <c r="Y18" s="215"/>
      <c r="AA18" s="233"/>
      <c r="AD18" s="234" t="str">
        <f t="shared" si="0"/>
        <v>日</v>
      </c>
      <c r="AE18" s="247">
        <v>1</v>
      </c>
      <c r="AF18" s="248" t="str">
        <f t="shared" si="1"/>
        <v/>
      </c>
      <c r="AG18" s="249" t="str">
        <f t="shared" si="2"/>
        <v/>
      </c>
      <c r="AQ18" s="250"/>
      <c r="AR18" s="253"/>
      <c r="AS18" s="252"/>
      <c r="AU18" s="252"/>
    </row>
    <row r="19" spans="1:47" ht="9" customHeight="1">
      <c r="A19" s="356"/>
      <c r="B19" s="216"/>
      <c r="C19" s="713"/>
      <c r="D19" s="733"/>
      <c r="E19" s="718"/>
      <c r="F19" s="733"/>
      <c r="G19" s="718"/>
      <c r="H19" s="718"/>
      <c r="I19" s="733"/>
      <c r="J19" s="718"/>
      <c r="K19" s="733"/>
      <c r="L19" s="718"/>
      <c r="M19" s="736"/>
      <c r="N19" s="762"/>
      <c r="O19" s="766"/>
      <c r="P19" s="744"/>
      <c r="Q19" s="713"/>
      <c r="R19" s="741"/>
      <c r="S19" s="738"/>
      <c r="T19" s="759"/>
      <c r="U19" s="713"/>
      <c r="V19" s="741"/>
      <c r="W19" s="741"/>
      <c r="X19" s="217"/>
      <c r="Y19" s="218"/>
      <c r="AA19" s="233"/>
    </row>
    <row r="20" spans="1:47" ht="18" customHeight="1">
      <c r="A20" s="745" t="str">
        <f>IF(ISERROR(AG13),"",AG13)</f>
        <v/>
      </c>
      <c r="B20" s="746"/>
      <c r="C20" s="747" t="s">
        <v>247</v>
      </c>
      <c r="D20" s="748"/>
      <c r="E20" s="748"/>
      <c r="F20" s="748"/>
      <c r="G20" s="748"/>
      <c r="H20" s="748"/>
      <c r="I20" s="748"/>
      <c r="J20" s="748"/>
      <c r="K20" s="748"/>
      <c r="L20" s="749" t="str">
        <f>IF(A20="","",IF(OR(AND(P16&gt;0,S16=""),AND(P18&gt;0,S18="")),"研修人数を入力してください",""))</f>
        <v/>
      </c>
      <c r="M20" s="749"/>
      <c r="N20" s="749"/>
      <c r="O20" s="749"/>
      <c r="P20" s="749"/>
      <c r="Q20" s="749"/>
      <c r="R20" s="749"/>
      <c r="S20" s="749"/>
      <c r="T20" s="749"/>
      <c r="U20" s="749"/>
      <c r="V20" s="749"/>
      <c r="W20" s="749"/>
      <c r="X20" s="749"/>
      <c r="Y20" s="750"/>
      <c r="AA20" s="237"/>
    </row>
    <row r="21" spans="1:47" ht="18" customHeight="1">
      <c r="A21" s="751" t="str">
        <f>IF(A20="","","日")</f>
        <v/>
      </c>
      <c r="B21" s="752"/>
      <c r="C21" s="724"/>
      <c r="D21" s="725"/>
      <c r="E21" s="725"/>
      <c r="F21" s="725"/>
      <c r="G21" s="725"/>
      <c r="H21" s="725"/>
      <c r="I21" s="725"/>
      <c r="J21" s="725"/>
      <c r="K21" s="725"/>
      <c r="L21" s="725"/>
      <c r="M21" s="725"/>
      <c r="N21" s="725"/>
      <c r="O21" s="725"/>
      <c r="P21" s="725"/>
      <c r="Q21" s="725"/>
      <c r="R21" s="725"/>
      <c r="S21" s="725"/>
      <c r="T21" s="725"/>
      <c r="U21" s="725"/>
      <c r="V21" s="725"/>
      <c r="W21" s="725"/>
      <c r="X21" s="725"/>
      <c r="Y21" s="726"/>
      <c r="AA21" s="237"/>
    </row>
    <row r="22" spans="1:47" ht="18" customHeight="1">
      <c r="A22" s="753" t="s">
        <v>231</v>
      </c>
      <c r="B22" s="754"/>
      <c r="C22" s="724"/>
      <c r="D22" s="725"/>
      <c r="E22" s="725"/>
      <c r="F22" s="725"/>
      <c r="G22" s="725"/>
      <c r="H22" s="725"/>
      <c r="I22" s="725"/>
      <c r="J22" s="725"/>
      <c r="K22" s="725"/>
      <c r="L22" s="725"/>
      <c r="M22" s="725"/>
      <c r="N22" s="725"/>
      <c r="O22" s="725"/>
      <c r="P22" s="725"/>
      <c r="Q22" s="725"/>
      <c r="R22" s="725"/>
      <c r="S22" s="725"/>
      <c r="T22" s="725"/>
      <c r="U22" s="725"/>
      <c r="V22" s="725"/>
      <c r="W22" s="725"/>
      <c r="X22" s="725"/>
      <c r="Y22" s="726"/>
    </row>
    <row r="23" spans="1:47" ht="9.9499999999999993" customHeight="1">
      <c r="A23" s="219"/>
      <c r="B23" s="220"/>
      <c r="C23" s="727"/>
      <c r="D23" s="728"/>
      <c r="E23" s="728"/>
      <c r="F23" s="728"/>
      <c r="G23" s="728"/>
      <c r="H23" s="728"/>
      <c r="I23" s="728"/>
      <c r="J23" s="728"/>
      <c r="K23" s="728"/>
      <c r="L23" s="728"/>
      <c r="M23" s="728"/>
      <c r="N23" s="728"/>
      <c r="O23" s="728"/>
      <c r="P23" s="728"/>
      <c r="Q23" s="728"/>
      <c r="R23" s="728"/>
      <c r="S23" s="728"/>
      <c r="T23" s="728"/>
      <c r="U23" s="728"/>
      <c r="V23" s="728"/>
      <c r="W23" s="728"/>
      <c r="X23" s="728"/>
      <c r="Y23" s="729"/>
    </row>
    <row r="24" spans="1:47" ht="9" customHeight="1">
      <c r="A24" s="211"/>
      <c r="B24" s="212"/>
      <c r="C24" s="711" t="s">
        <v>221</v>
      </c>
      <c r="D24" s="714"/>
      <c r="E24" s="716" t="s">
        <v>222</v>
      </c>
      <c r="F24" s="714"/>
      <c r="G24" s="716" t="s">
        <v>223</v>
      </c>
      <c r="H24" s="716"/>
      <c r="I24" s="714"/>
      <c r="J24" s="716" t="s">
        <v>222</v>
      </c>
      <c r="K24" s="714"/>
      <c r="L24" s="716" t="s">
        <v>224</v>
      </c>
      <c r="M24" s="734"/>
      <c r="N24" s="760" t="s">
        <v>225</v>
      </c>
      <c r="O24" s="763"/>
      <c r="P24" s="719">
        <f>IF(OR(A28="",D24="",I24=""),0,FLOOR(IF(I24&lt;D24,TIME(I24,K24,1)+1,TIME(I24,K24,1))-TIME(D24,F24,0)-TIME(0,O24,0),"0:15"))</f>
        <v>0</v>
      </c>
      <c r="Q24" s="711" t="s">
        <v>226</v>
      </c>
      <c r="R24" s="739"/>
      <c r="S24" s="742"/>
      <c r="T24" s="757" t="s">
        <v>142</v>
      </c>
      <c r="U24" s="711" t="s">
        <v>228</v>
      </c>
      <c r="V24" s="739"/>
      <c r="W24" s="739"/>
      <c r="X24" s="213"/>
      <c r="Y24" s="214"/>
    </row>
    <row r="25" spans="1:47" ht="6" customHeight="1">
      <c r="A25" s="356"/>
      <c r="B25" s="357"/>
      <c r="C25" s="712"/>
      <c r="D25" s="715"/>
      <c r="E25" s="717"/>
      <c r="F25" s="715"/>
      <c r="G25" s="717"/>
      <c r="H25" s="717"/>
      <c r="I25" s="715"/>
      <c r="J25" s="717"/>
      <c r="K25" s="715"/>
      <c r="L25" s="717"/>
      <c r="M25" s="735"/>
      <c r="N25" s="761"/>
      <c r="O25" s="764"/>
      <c r="P25" s="720"/>
      <c r="Q25" s="712"/>
      <c r="R25" s="740"/>
      <c r="S25" s="743"/>
      <c r="T25" s="758"/>
      <c r="U25" s="712"/>
      <c r="V25" s="740"/>
      <c r="W25" s="740"/>
      <c r="X25" s="755" t="str">
        <f>IF(A28="","",IF(OR(S24&gt;1,S26&gt;1),"ü",""))</f>
        <v/>
      </c>
      <c r="Y25" s="215"/>
    </row>
    <row r="26" spans="1:47" ht="6" customHeight="1">
      <c r="A26" s="356"/>
      <c r="B26" s="216"/>
      <c r="C26" s="712"/>
      <c r="D26" s="715"/>
      <c r="E26" s="717"/>
      <c r="F26" s="715"/>
      <c r="G26" s="717"/>
      <c r="H26" s="717"/>
      <c r="I26" s="715"/>
      <c r="J26" s="717"/>
      <c r="K26" s="715"/>
      <c r="L26" s="717"/>
      <c r="M26" s="735"/>
      <c r="N26" s="761"/>
      <c r="O26" s="765"/>
      <c r="P26" s="720">
        <f>IF(OR(A28="",D26="",I26=""),0,FLOOR(IF(I26&lt;D26,TIME(I26,K26,1)+1,TIME(I26,K26,1))-TIME(D26,F26,0)-TIME(0,O26,0),"0:15"))</f>
        <v>0</v>
      </c>
      <c r="Q26" s="712"/>
      <c r="R26" s="740"/>
      <c r="S26" s="737"/>
      <c r="T26" s="758"/>
      <c r="U26" s="712"/>
      <c r="V26" s="740"/>
      <c r="W26" s="740"/>
      <c r="X26" s="756"/>
      <c r="Y26" s="215"/>
    </row>
    <row r="27" spans="1:47" ht="9" customHeight="1">
      <c r="A27" s="356"/>
      <c r="B27" s="216"/>
      <c r="C27" s="713"/>
      <c r="D27" s="733"/>
      <c r="E27" s="718"/>
      <c r="F27" s="733"/>
      <c r="G27" s="718"/>
      <c r="H27" s="718"/>
      <c r="I27" s="733"/>
      <c r="J27" s="718"/>
      <c r="K27" s="733"/>
      <c r="L27" s="718"/>
      <c r="M27" s="736"/>
      <c r="N27" s="762"/>
      <c r="O27" s="766"/>
      <c r="P27" s="744"/>
      <c r="Q27" s="713"/>
      <c r="R27" s="741"/>
      <c r="S27" s="738"/>
      <c r="T27" s="759"/>
      <c r="U27" s="713"/>
      <c r="V27" s="741"/>
      <c r="W27" s="741"/>
      <c r="X27" s="217"/>
      <c r="Y27" s="218"/>
    </row>
    <row r="28" spans="1:47" ht="18" customHeight="1">
      <c r="A28" s="745" t="str">
        <f>IF(ISERROR(AG14),"",AG14)</f>
        <v/>
      </c>
      <c r="B28" s="746"/>
      <c r="C28" s="747" t="s">
        <v>247</v>
      </c>
      <c r="D28" s="748"/>
      <c r="E28" s="748"/>
      <c r="F28" s="748"/>
      <c r="G28" s="748"/>
      <c r="H28" s="748"/>
      <c r="I28" s="748"/>
      <c r="J28" s="748"/>
      <c r="K28" s="748"/>
      <c r="L28" s="749" t="str">
        <f>IF(A28="","",IF(OR(AND(P24&gt;0,S24=""),AND(P26&gt;0,S26="")),"研修人数を入力してください",""))</f>
        <v/>
      </c>
      <c r="M28" s="749"/>
      <c r="N28" s="749"/>
      <c r="O28" s="749"/>
      <c r="P28" s="749"/>
      <c r="Q28" s="749"/>
      <c r="R28" s="749"/>
      <c r="S28" s="749"/>
      <c r="T28" s="749"/>
      <c r="U28" s="749"/>
      <c r="V28" s="749"/>
      <c r="W28" s="749"/>
      <c r="X28" s="749"/>
      <c r="Y28" s="750"/>
    </row>
    <row r="29" spans="1:47" ht="18" customHeight="1">
      <c r="A29" s="751" t="str">
        <f>IF(A28="","","日")</f>
        <v/>
      </c>
      <c r="B29" s="752"/>
      <c r="C29" s="724"/>
      <c r="D29" s="725"/>
      <c r="E29" s="725"/>
      <c r="F29" s="725"/>
      <c r="G29" s="725"/>
      <c r="H29" s="725"/>
      <c r="I29" s="725"/>
      <c r="J29" s="725"/>
      <c r="K29" s="725"/>
      <c r="L29" s="725"/>
      <c r="M29" s="725"/>
      <c r="N29" s="725"/>
      <c r="O29" s="725"/>
      <c r="P29" s="725"/>
      <c r="Q29" s="725"/>
      <c r="R29" s="725"/>
      <c r="S29" s="725"/>
      <c r="T29" s="725"/>
      <c r="U29" s="725"/>
      <c r="V29" s="725"/>
      <c r="W29" s="725"/>
      <c r="X29" s="725"/>
      <c r="Y29" s="726"/>
    </row>
    <row r="30" spans="1:47" ht="18" customHeight="1">
      <c r="A30" s="753" t="s">
        <v>234</v>
      </c>
      <c r="B30" s="754"/>
      <c r="C30" s="724"/>
      <c r="D30" s="725"/>
      <c r="E30" s="725"/>
      <c r="F30" s="725"/>
      <c r="G30" s="725"/>
      <c r="H30" s="725"/>
      <c r="I30" s="725"/>
      <c r="J30" s="725"/>
      <c r="K30" s="725"/>
      <c r="L30" s="725"/>
      <c r="M30" s="725"/>
      <c r="N30" s="725"/>
      <c r="O30" s="725"/>
      <c r="P30" s="725"/>
      <c r="Q30" s="725"/>
      <c r="R30" s="725"/>
      <c r="S30" s="725"/>
      <c r="T30" s="725"/>
      <c r="U30" s="725"/>
      <c r="V30" s="725"/>
      <c r="W30" s="725"/>
      <c r="X30" s="725"/>
      <c r="Y30" s="726"/>
    </row>
    <row r="31" spans="1:47" ht="9.9499999999999993" customHeight="1">
      <c r="A31" s="219"/>
      <c r="B31" s="220"/>
      <c r="C31" s="727"/>
      <c r="D31" s="728"/>
      <c r="E31" s="728"/>
      <c r="F31" s="728"/>
      <c r="G31" s="728"/>
      <c r="H31" s="728"/>
      <c r="I31" s="728"/>
      <c r="J31" s="728"/>
      <c r="K31" s="728"/>
      <c r="L31" s="728"/>
      <c r="M31" s="728"/>
      <c r="N31" s="728"/>
      <c r="O31" s="728"/>
      <c r="P31" s="728"/>
      <c r="Q31" s="728"/>
      <c r="R31" s="728"/>
      <c r="S31" s="728"/>
      <c r="T31" s="728"/>
      <c r="U31" s="728"/>
      <c r="V31" s="728"/>
      <c r="W31" s="728"/>
      <c r="X31" s="728"/>
      <c r="Y31" s="729"/>
    </row>
    <row r="32" spans="1:47" ht="9" customHeight="1">
      <c r="A32" s="211"/>
      <c r="B32" s="212"/>
      <c r="C32" s="711" t="s">
        <v>221</v>
      </c>
      <c r="D32" s="714"/>
      <c r="E32" s="716" t="s">
        <v>222</v>
      </c>
      <c r="F32" s="714"/>
      <c r="G32" s="716" t="s">
        <v>223</v>
      </c>
      <c r="H32" s="716"/>
      <c r="I32" s="714"/>
      <c r="J32" s="716" t="s">
        <v>222</v>
      </c>
      <c r="K32" s="714"/>
      <c r="L32" s="716" t="s">
        <v>224</v>
      </c>
      <c r="M32" s="734"/>
      <c r="N32" s="760" t="s">
        <v>225</v>
      </c>
      <c r="O32" s="763"/>
      <c r="P32" s="719">
        <f>IF(OR(A36="",D32="",I32=""),0,FLOOR(IF(I32&lt;D32,TIME(I32,K32,1)+1,TIME(I32,K32,1))-TIME(D32,F32,0)-TIME(0,O32,0),"0:15"))</f>
        <v>0</v>
      </c>
      <c r="Q32" s="711" t="s">
        <v>226</v>
      </c>
      <c r="R32" s="739"/>
      <c r="S32" s="742"/>
      <c r="T32" s="757" t="s">
        <v>142</v>
      </c>
      <c r="U32" s="711" t="s">
        <v>228</v>
      </c>
      <c r="V32" s="739"/>
      <c r="W32" s="739"/>
      <c r="X32" s="213"/>
      <c r="Y32" s="214"/>
    </row>
    <row r="33" spans="1:35" ht="6" customHeight="1">
      <c r="A33" s="356"/>
      <c r="B33" s="357"/>
      <c r="C33" s="712"/>
      <c r="D33" s="715"/>
      <c r="E33" s="717"/>
      <c r="F33" s="715"/>
      <c r="G33" s="717"/>
      <c r="H33" s="717"/>
      <c r="I33" s="715"/>
      <c r="J33" s="717"/>
      <c r="K33" s="715"/>
      <c r="L33" s="717"/>
      <c r="M33" s="735"/>
      <c r="N33" s="761"/>
      <c r="O33" s="764"/>
      <c r="P33" s="720"/>
      <c r="Q33" s="712"/>
      <c r="R33" s="740"/>
      <c r="S33" s="743"/>
      <c r="T33" s="758"/>
      <c r="U33" s="712"/>
      <c r="V33" s="740"/>
      <c r="W33" s="740"/>
      <c r="X33" s="755" t="str">
        <f>IF(A36="","",IF(OR(S32&gt;1,S34&gt;1),"ü",""))</f>
        <v/>
      </c>
      <c r="Y33" s="215"/>
    </row>
    <row r="34" spans="1:35" ht="6" customHeight="1">
      <c r="A34" s="356"/>
      <c r="B34" s="216"/>
      <c r="C34" s="712"/>
      <c r="D34" s="715"/>
      <c r="E34" s="717"/>
      <c r="F34" s="715"/>
      <c r="G34" s="717"/>
      <c r="H34" s="717"/>
      <c r="I34" s="715"/>
      <c r="J34" s="717"/>
      <c r="K34" s="715"/>
      <c r="L34" s="717"/>
      <c r="M34" s="735"/>
      <c r="N34" s="761"/>
      <c r="O34" s="765"/>
      <c r="P34" s="720">
        <f>IF(OR(A36="",D34="",I34=""),0,FLOOR(IF(I34&lt;D34,TIME(I34,K34,1)+1,TIME(I34,K34,1))-TIME(D34,F34,0)-TIME(0,O34,0),"0:15"))</f>
        <v>0</v>
      </c>
      <c r="Q34" s="712"/>
      <c r="R34" s="740"/>
      <c r="S34" s="737"/>
      <c r="T34" s="758"/>
      <c r="U34" s="712"/>
      <c r="V34" s="740"/>
      <c r="W34" s="740"/>
      <c r="X34" s="756"/>
      <c r="Y34" s="215"/>
    </row>
    <row r="35" spans="1:35" ht="9" customHeight="1">
      <c r="A35" s="356"/>
      <c r="B35" s="216"/>
      <c r="C35" s="713"/>
      <c r="D35" s="733"/>
      <c r="E35" s="718"/>
      <c r="F35" s="733"/>
      <c r="G35" s="718"/>
      <c r="H35" s="718"/>
      <c r="I35" s="733"/>
      <c r="J35" s="718"/>
      <c r="K35" s="733"/>
      <c r="L35" s="718"/>
      <c r="M35" s="736"/>
      <c r="N35" s="762"/>
      <c r="O35" s="766"/>
      <c r="P35" s="744"/>
      <c r="Q35" s="713"/>
      <c r="R35" s="741"/>
      <c r="S35" s="738"/>
      <c r="T35" s="759"/>
      <c r="U35" s="713"/>
      <c r="V35" s="741"/>
      <c r="W35" s="741"/>
      <c r="X35" s="217"/>
      <c r="Y35" s="218"/>
    </row>
    <row r="36" spans="1:35" ht="18" customHeight="1">
      <c r="A36" s="745" t="str">
        <f>IF(ISERROR(AG15),"",AG15)</f>
        <v/>
      </c>
      <c r="B36" s="746"/>
      <c r="C36" s="747" t="s">
        <v>247</v>
      </c>
      <c r="D36" s="748"/>
      <c r="E36" s="748"/>
      <c r="F36" s="748"/>
      <c r="G36" s="748"/>
      <c r="H36" s="748"/>
      <c r="I36" s="748"/>
      <c r="J36" s="748"/>
      <c r="K36" s="748"/>
      <c r="L36" s="749" t="str">
        <f>IF(A36="","",IF(OR(AND(P32&gt;0,S32=""),AND(P34&gt;0,S34="")),"研修人数を入力してください",""))</f>
        <v/>
      </c>
      <c r="M36" s="749"/>
      <c r="N36" s="749"/>
      <c r="O36" s="749"/>
      <c r="P36" s="749"/>
      <c r="Q36" s="749"/>
      <c r="R36" s="749"/>
      <c r="S36" s="749"/>
      <c r="T36" s="749"/>
      <c r="U36" s="749"/>
      <c r="V36" s="749"/>
      <c r="W36" s="749"/>
      <c r="X36" s="749"/>
      <c r="Y36" s="750"/>
    </row>
    <row r="37" spans="1:35" ht="18" customHeight="1">
      <c r="A37" s="751" t="str">
        <f>IF(A36="","","日")</f>
        <v/>
      </c>
      <c r="B37" s="752"/>
      <c r="C37" s="724"/>
      <c r="D37" s="725"/>
      <c r="E37" s="725"/>
      <c r="F37" s="725"/>
      <c r="G37" s="725"/>
      <c r="H37" s="725"/>
      <c r="I37" s="725"/>
      <c r="J37" s="725"/>
      <c r="K37" s="725"/>
      <c r="L37" s="725"/>
      <c r="M37" s="725"/>
      <c r="N37" s="725"/>
      <c r="O37" s="725"/>
      <c r="P37" s="725"/>
      <c r="Q37" s="725"/>
      <c r="R37" s="725"/>
      <c r="S37" s="725"/>
      <c r="T37" s="725"/>
      <c r="U37" s="725"/>
      <c r="V37" s="725"/>
      <c r="W37" s="725"/>
      <c r="X37" s="725"/>
      <c r="Y37" s="726"/>
    </row>
    <row r="38" spans="1:35" ht="18" customHeight="1">
      <c r="A38" s="753" t="s">
        <v>236</v>
      </c>
      <c r="B38" s="754"/>
      <c r="C38" s="724"/>
      <c r="D38" s="725"/>
      <c r="E38" s="725"/>
      <c r="F38" s="725"/>
      <c r="G38" s="725"/>
      <c r="H38" s="725"/>
      <c r="I38" s="725"/>
      <c r="J38" s="725"/>
      <c r="K38" s="725"/>
      <c r="L38" s="725"/>
      <c r="M38" s="725"/>
      <c r="N38" s="725"/>
      <c r="O38" s="725"/>
      <c r="P38" s="725"/>
      <c r="Q38" s="725"/>
      <c r="R38" s="725"/>
      <c r="S38" s="725"/>
      <c r="T38" s="725"/>
      <c r="U38" s="725"/>
      <c r="V38" s="725"/>
      <c r="W38" s="725"/>
      <c r="X38" s="725"/>
      <c r="Y38" s="726"/>
    </row>
    <row r="39" spans="1:35" ht="9.9499999999999993" customHeight="1">
      <c r="A39" s="219"/>
      <c r="B39" s="220"/>
      <c r="C39" s="727"/>
      <c r="D39" s="728"/>
      <c r="E39" s="728"/>
      <c r="F39" s="728"/>
      <c r="G39" s="728"/>
      <c r="H39" s="728"/>
      <c r="I39" s="728"/>
      <c r="J39" s="728"/>
      <c r="K39" s="728"/>
      <c r="L39" s="728"/>
      <c r="M39" s="728"/>
      <c r="N39" s="728"/>
      <c r="O39" s="728"/>
      <c r="P39" s="728"/>
      <c r="Q39" s="728"/>
      <c r="R39" s="728"/>
      <c r="S39" s="728"/>
      <c r="T39" s="728"/>
      <c r="U39" s="728"/>
      <c r="V39" s="728"/>
      <c r="W39" s="728"/>
      <c r="X39" s="728"/>
      <c r="Y39" s="729"/>
    </row>
    <row r="40" spans="1:35" ht="9" customHeight="1">
      <c r="A40" s="211"/>
      <c r="B40" s="212"/>
      <c r="C40" s="711" t="s">
        <v>221</v>
      </c>
      <c r="D40" s="714"/>
      <c r="E40" s="716" t="s">
        <v>222</v>
      </c>
      <c r="F40" s="714"/>
      <c r="G40" s="716" t="s">
        <v>223</v>
      </c>
      <c r="H40" s="716"/>
      <c r="I40" s="714"/>
      <c r="J40" s="716" t="s">
        <v>222</v>
      </c>
      <c r="K40" s="714"/>
      <c r="L40" s="716" t="s">
        <v>224</v>
      </c>
      <c r="M40" s="734"/>
      <c r="N40" s="760" t="s">
        <v>225</v>
      </c>
      <c r="O40" s="763"/>
      <c r="P40" s="719">
        <f>IF(OR(A44="",D40="",I40=""),0,FLOOR(IF(I40&lt;D40,TIME(I40,K40,1)+1,TIME(I40,K40,1))-TIME(D40,F40,0)-TIME(0,O40,0),"0:15"))</f>
        <v>0</v>
      </c>
      <c r="Q40" s="711" t="s">
        <v>226</v>
      </c>
      <c r="R40" s="739"/>
      <c r="S40" s="742"/>
      <c r="T40" s="757" t="s">
        <v>142</v>
      </c>
      <c r="U40" s="711" t="s">
        <v>228</v>
      </c>
      <c r="V40" s="739"/>
      <c r="W40" s="739"/>
      <c r="X40" s="213"/>
      <c r="Y40" s="214"/>
    </row>
    <row r="41" spans="1:35" ht="6" customHeight="1">
      <c r="A41" s="356"/>
      <c r="B41" s="357"/>
      <c r="C41" s="712"/>
      <c r="D41" s="715"/>
      <c r="E41" s="717"/>
      <c r="F41" s="715"/>
      <c r="G41" s="717"/>
      <c r="H41" s="717"/>
      <c r="I41" s="715"/>
      <c r="J41" s="717"/>
      <c r="K41" s="715"/>
      <c r="L41" s="717"/>
      <c r="M41" s="735"/>
      <c r="N41" s="761"/>
      <c r="O41" s="764"/>
      <c r="P41" s="720"/>
      <c r="Q41" s="712"/>
      <c r="R41" s="740"/>
      <c r="S41" s="743"/>
      <c r="T41" s="758"/>
      <c r="U41" s="712"/>
      <c r="V41" s="740"/>
      <c r="W41" s="740"/>
      <c r="X41" s="755" t="str">
        <f>IF(A44="","",IF(OR(S40&gt;1,S42&gt;1),"ü",""))</f>
        <v/>
      </c>
      <c r="Y41" s="215"/>
    </row>
    <row r="42" spans="1:35" ht="6" customHeight="1">
      <c r="A42" s="356"/>
      <c r="B42" s="216"/>
      <c r="C42" s="712"/>
      <c r="D42" s="715"/>
      <c r="E42" s="717"/>
      <c r="F42" s="715"/>
      <c r="G42" s="717"/>
      <c r="H42" s="717"/>
      <c r="I42" s="715"/>
      <c r="J42" s="717"/>
      <c r="K42" s="715"/>
      <c r="L42" s="717"/>
      <c r="M42" s="735"/>
      <c r="N42" s="761"/>
      <c r="O42" s="765"/>
      <c r="P42" s="720">
        <f>IF(OR(A44="",D42="",I42=""),0,FLOOR(IF(I42&lt;D42,TIME(I42,K42,1)+1,TIME(I42,K42,1))-TIME(D42,F42,0)-TIME(0,O42,0),"0:15"))</f>
        <v>0</v>
      </c>
      <c r="Q42" s="712"/>
      <c r="R42" s="740"/>
      <c r="S42" s="737"/>
      <c r="T42" s="758"/>
      <c r="U42" s="712"/>
      <c r="V42" s="740"/>
      <c r="W42" s="740"/>
      <c r="X42" s="756"/>
      <c r="Y42" s="215"/>
    </row>
    <row r="43" spans="1:35" ht="9" customHeight="1">
      <c r="A43" s="356"/>
      <c r="B43" s="216"/>
      <c r="C43" s="713"/>
      <c r="D43" s="733"/>
      <c r="E43" s="718"/>
      <c r="F43" s="733"/>
      <c r="G43" s="718"/>
      <c r="H43" s="718"/>
      <c r="I43" s="733"/>
      <c r="J43" s="718"/>
      <c r="K43" s="733"/>
      <c r="L43" s="718"/>
      <c r="M43" s="736"/>
      <c r="N43" s="762"/>
      <c r="O43" s="766"/>
      <c r="P43" s="744"/>
      <c r="Q43" s="713"/>
      <c r="R43" s="741"/>
      <c r="S43" s="738"/>
      <c r="T43" s="759"/>
      <c r="U43" s="713"/>
      <c r="V43" s="741"/>
      <c r="W43" s="741"/>
      <c r="X43" s="217"/>
      <c r="Y43" s="218"/>
      <c r="AA43" s="233"/>
    </row>
    <row r="44" spans="1:35" ht="18" customHeight="1">
      <c r="A44" s="745" t="str">
        <f>IF(ISERROR(AG16),"",AG16)</f>
        <v/>
      </c>
      <c r="B44" s="746"/>
      <c r="C44" s="747" t="s">
        <v>247</v>
      </c>
      <c r="D44" s="748"/>
      <c r="E44" s="748"/>
      <c r="F44" s="748"/>
      <c r="G44" s="748"/>
      <c r="H44" s="748"/>
      <c r="I44" s="748"/>
      <c r="J44" s="748"/>
      <c r="K44" s="748"/>
      <c r="L44" s="749" t="str">
        <f>IF(A44="","",IF(OR(AND(P40&gt;0,S40=""),AND(P42&gt;0,S42="")),"研修人数を入力してください",""))</f>
        <v/>
      </c>
      <c r="M44" s="749"/>
      <c r="N44" s="749"/>
      <c r="O44" s="749"/>
      <c r="P44" s="749"/>
      <c r="Q44" s="749"/>
      <c r="R44" s="749"/>
      <c r="S44" s="749"/>
      <c r="T44" s="749"/>
      <c r="U44" s="749"/>
      <c r="V44" s="749"/>
      <c r="W44" s="749"/>
      <c r="X44" s="749"/>
      <c r="Y44" s="750"/>
    </row>
    <row r="45" spans="1:35" ht="18" customHeight="1">
      <c r="A45" s="751" t="str">
        <f>IF(A44="","","日")</f>
        <v/>
      </c>
      <c r="B45" s="752"/>
      <c r="C45" s="724"/>
      <c r="D45" s="725"/>
      <c r="E45" s="725"/>
      <c r="F45" s="725"/>
      <c r="G45" s="725"/>
      <c r="H45" s="725"/>
      <c r="I45" s="725"/>
      <c r="J45" s="725"/>
      <c r="K45" s="725"/>
      <c r="L45" s="725"/>
      <c r="M45" s="725"/>
      <c r="N45" s="725"/>
      <c r="O45" s="725"/>
      <c r="P45" s="725"/>
      <c r="Q45" s="725"/>
      <c r="R45" s="725"/>
      <c r="S45" s="725"/>
      <c r="T45" s="725"/>
      <c r="U45" s="725"/>
      <c r="V45" s="725"/>
      <c r="W45" s="725"/>
      <c r="X45" s="725"/>
      <c r="Y45" s="726"/>
      <c r="AA45" s="233"/>
    </row>
    <row r="46" spans="1:35" ht="18" customHeight="1">
      <c r="A46" s="753" t="s">
        <v>239</v>
      </c>
      <c r="B46" s="754"/>
      <c r="C46" s="724"/>
      <c r="D46" s="725"/>
      <c r="E46" s="725"/>
      <c r="F46" s="725"/>
      <c r="G46" s="725"/>
      <c r="H46" s="725"/>
      <c r="I46" s="725"/>
      <c r="J46" s="725"/>
      <c r="K46" s="725"/>
      <c r="L46" s="725"/>
      <c r="M46" s="725"/>
      <c r="N46" s="725"/>
      <c r="O46" s="725"/>
      <c r="P46" s="725"/>
      <c r="Q46" s="725"/>
      <c r="R46" s="725"/>
      <c r="S46" s="725"/>
      <c r="T46" s="725"/>
      <c r="U46" s="725"/>
      <c r="V46" s="725"/>
      <c r="W46" s="725"/>
      <c r="X46" s="725"/>
      <c r="Y46" s="726"/>
    </row>
    <row r="47" spans="1:35" ht="9.9499999999999993" customHeight="1">
      <c r="A47" s="219"/>
      <c r="B47" s="220"/>
      <c r="C47" s="727"/>
      <c r="D47" s="728"/>
      <c r="E47" s="728"/>
      <c r="F47" s="728"/>
      <c r="G47" s="728"/>
      <c r="H47" s="728"/>
      <c r="I47" s="728"/>
      <c r="J47" s="728"/>
      <c r="K47" s="728"/>
      <c r="L47" s="728"/>
      <c r="M47" s="728"/>
      <c r="N47" s="728"/>
      <c r="O47" s="728"/>
      <c r="P47" s="728"/>
      <c r="Q47" s="728"/>
      <c r="R47" s="728"/>
      <c r="S47" s="728"/>
      <c r="T47" s="728"/>
      <c r="U47" s="728"/>
      <c r="V47" s="728"/>
      <c r="W47" s="728"/>
      <c r="X47" s="728"/>
      <c r="Y47" s="729"/>
      <c r="AG47" s="254"/>
      <c r="AH47" s="235"/>
      <c r="AI47" s="235"/>
    </row>
    <row r="48" spans="1:35" ht="9" customHeight="1">
      <c r="A48" s="211"/>
      <c r="B48" s="212"/>
      <c r="C48" s="711" t="s">
        <v>221</v>
      </c>
      <c r="D48" s="714"/>
      <c r="E48" s="716" t="s">
        <v>222</v>
      </c>
      <c r="F48" s="714"/>
      <c r="G48" s="716" t="s">
        <v>223</v>
      </c>
      <c r="H48" s="716"/>
      <c r="I48" s="714"/>
      <c r="J48" s="716" t="s">
        <v>222</v>
      </c>
      <c r="K48" s="714"/>
      <c r="L48" s="716" t="s">
        <v>224</v>
      </c>
      <c r="M48" s="734"/>
      <c r="N48" s="760" t="s">
        <v>225</v>
      </c>
      <c r="O48" s="763"/>
      <c r="P48" s="719">
        <f>IF(OR(A52="",D48="",I48=""),0,FLOOR(IF(I48&lt;D48,TIME(I48,K48,1)+1,TIME(I48,K48,1))-TIME(D48,F48,0)-TIME(0,O48,0),"0:15"))</f>
        <v>0</v>
      </c>
      <c r="Q48" s="711" t="s">
        <v>226</v>
      </c>
      <c r="R48" s="739"/>
      <c r="S48" s="742"/>
      <c r="T48" s="757" t="s">
        <v>142</v>
      </c>
      <c r="U48" s="711" t="s">
        <v>228</v>
      </c>
      <c r="V48" s="739"/>
      <c r="W48" s="739"/>
      <c r="X48" s="213"/>
      <c r="Y48" s="214"/>
      <c r="AA48" s="233"/>
      <c r="AG48" s="254"/>
      <c r="AH48" s="235"/>
      <c r="AI48" s="235"/>
    </row>
    <row r="49" spans="1:35" ht="6" customHeight="1">
      <c r="A49" s="356"/>
      <c r="B49" s="357"/>
      <c r="C49" s="712"/>
      <c r="D49" s="715"/>
      <c r="E49" s="717"/>
      <c r="F49" s="715"/>
      <c r="G49" s="717"/>
      <c r="H49" s="717"/>
      <c r="I49" s="715"/>
      <c r="J49" s="717"/>
      <c r="K49" s="715"/>
      <c r="L49" s="717"/>
      <c r="M49" s="735"/>
      <c r="N49" s="761"/>
      <c r="O49" s="764"/>
      <c r="P49" s="720"/>
      <c r="Q49" s="712"/>
      <c r="R49" s="740"/>
      <c r="S49" s="743"/>
      <c r="T49" s="758"/>
      <c r="U49" s="712"/>
      <c r="V49" s="740"/>
      <c r="W49" s="740"/>
      <c r="X49" s="755" t="str">
        <f>IF(A52="","",IF(OR(S48&gt;1,S50&gt;1),"ü",""))</f>
        <v/>
      </c>
      <c r="Y49" s="215"/>
      <c r="AA49" s="233"/>
      <c r="AG49" s="254"/>
      <c r="AH49" s="235"/>
      <c r="AI49" s="235"/>
    </row>
    <row r="50" spans="1:35" ht="6" customHeight="1">
      <c r="A50" s="356"/>
      <c r="B50" s="216"/>
      <c r="C50" s="712"/>
      <c r="D50" s="715"/>
      <c r="E50" s="717"/>
      <c r="F50" s="715"/>
      <c r="G50" s="717"/>
      <c r="H50" s="717"/>
      <c r="I50" s="715"/>
      <c r="J50" s="717"/>
      <c r="K50" s="715"/>
      <c r="L50" s="717"/>
      <c r="M50" s="735"/>
      <c r="N50" s="761"/>
      <c r="O50" s="765"/>
      <c r="P50" s="720">
        <f>IF(OR(A52="",D50="",I50=""),0,FLOOR(IF(I50&lt;D50,TIME(I50,K50,1)+1,TIME(I50,K50,1))-TIME(D50,F50,0)-TIME(0,O50,0),"0:15"))</f>
        <v>0</v>
      </c>
      <c r="Q50" s="712"/>
      <c r="R50" s="740"/>
      <c r="S50" s="737"/>
      <c r="T50" s="758"/>
      <c r="U50" s="712"/>
      <c r="V50" s="740"/>
      <c r="W50" s="740"/>
      <c r="X50" s="756"/>
      <c r="Y50" s="215"/>
      <c r="AA50" s="233"/>
      <c r="AG50" s="254"/>
      <c r="AH50" s="235"/>
      <c r="AI50" s="235"/>
    </row>
    <row r="51" spans="1:35" ht="9" customHeight="1">
      <c r="A51" s="356"/>
      <c r="B51" s="216"/>
      <c r="C51" s="713"/>
      <c r="D51" s="733"/>
      <c r="E51" s="718"/>
      <c r="F51" s="733"/>
      <c r="G51" s="718"/>
      <c r="H51" s="718"/>
      <c r="I51" s="733"/>
      <c r="J51" s="718"/>
      <c r="K51" s="733"/>
      <c r="L51" s="718"/>
      <c r="M51" s="736"/>
      <c r="N51" s="762"/>
      <c r="O51" s="766"/>
      <c r="P51" s="744"/>
      <c r="Q51" s="713"/>
      <c r="R51" s="741"/>
      <c r="S51" s="738"/>
      <c r="T51" s="759"/>
      <c r="U51" s="713"/>
      <c r="V51" s="741"/>
      <c r="W51" s="741"/>
      <c r="X51" s="217"/>
      <c r="Y51" s="218"/>
      <c r="AA51" s="233"/>
      <c r="AG51" s="254"/>
      <c r="AH51" s="235"/>
      <c r="AI51" s="235"/>
    </row>
    <row r="52" spans="1:35" ht="18" customHeight="1">
      <c r="A52" s="745" t="str">
        <f>IF(ISERROR(AG17),"",AG17)</f>
        <v/>
      </c>
      <c r="B52" s="746"/>
      <c r="C52" s="747" t="s">
        <v>247</v>
      </c>
      <c r="D52" s="748"/>
      <c r="E52" s="748"/>
      <c r="F52" s="748"/>
      <c r="G52" s="748"/>
      <c r="H52" s="748"/>
      <c r="I52" s="748"/>
      <c r="J52" s="748"/>
      <c r="K52" s="748"/>
      <c r="L52" s="749" t="str">
        <f>IF(A52="","",IF(OR(AND(P48&gt;0,S48=""),AND(P50&gt;0,S50="")),"研修人数を入力してください",""))</f>
        <v/>
      </c>
      <c r="M52" s="749"/>
      <c r="N52" s="749"/>
      <c r="O52" s="749"/>
      <c r="P52" s="749"/>
      <c r="Q52" s="749"/>
      <c r="R52" s="749"/>
      <c r="S52" s="749"/>
      <c r="T52" s="749"/>
      <c r="U52" s="749"/>
      <c r="V52" s="749"/>
      <c r="W52" s="749"/>
      <c r="X52" s="749"/>
      <c r="Y52" s="750"/>
      <c r="AC52" s="235"/>
      <c r="AD52" s="235"/>
      <c r="AE52" s="235"/>
      <c r="AF52" s="255"/>
      <c r="AG52" s="256"/>
      <c r="AH52" s="235"/>
      <c r="AI52" s="235"/>
    </row>
    <row r="53" spans="1:35" ht="18" customHeight="1">
      <c r="A53" s="751" t="str">
        <f>IF(A52="","","日")</f>
        <v/>
      </c>
      <c r="B53" s="752"/>
      <c r="C53" s="724"/>
      <c r="D53" s="725"/>
      <c r="E53" s="725"/>
      <c r="F53" s="725"/>
      <c r="G53" s="725"/>
      <c r="H53" s="725"/>
      <c r="I53" s="725"/>
      <c r="J53" s="725"/>
      <c r="K53" s="725"/>
      <c r="L53" s="725"/>
      <c r="M53" s="725"/>
      <c r="N53" s="725"/>
      <c r="O53" s="725"/>
      <c r="P53" s="725"/>
      <c r="Q53" s="725"/>
      <c r="R53" s="725"/>
      <c r="S53" s="725"/>
      <c r="T53" s="725"/>
      <c r="U53" s="725"/>
      <c r="V53" s="725"/>
      <c r="W53" s="725"/>
      <c r="X53" s="725"/>
      <c r="Y53" s="726"/>
      <c r="AG53" s="254"/>
      <c r="AH53" s="235"/>
      <c r="AI53" s="235"/>
    </row>
    <row r="54" spans="1:35" ht="18" customHeight="1">
      <c r="A54" s="753" t="s">
        <v>240</v>
      </c>
      <c r="B54" s="754"/>
      <c r="C54" s="724"/>
      <c r="D54" s="725"/>
      <c r="E54" s="725"/>
      <c r="F54" s="725"/>
      <c r="G54" s="725"/>
      <c r="H54" s="725"/>
      <c r="I54" s="725"/>
      <c r="J54" s="725"/>
      <c r="K54" s="725"/>
      <c r="L54" s="725"/>
      <c r="M54" s="725"/>
      <c r="N54" s="725"/>
      <c r="O54" s="725"/>
      <c r="P54" s="725"/>
      <c r="Q54" s="725"/>
      <c r="R54" s="725"/>
      <c r="S54" s="725"/>
      <c r="T54" s="725"/>
      <c r="U54" s="725"/>
      <c r="V54" s="725"/>
      <c r="W54" s="725"/>
      <c r="X54" s="725"/>
      <c r="Y54" s="726"/>
      <c r="AG54" s="254"/>
      <c r="AH54" s="235"/>
      <c r="AI54" s="235"/>
    </row>
    <row r="55" spans="1:35" ht="9.9499999999999993" customHeight="1">
      <c r="A55" s="219"/>
      <c r="B55" s="220"/>
      <c r="C55" s="727"/>
      <c r="D55" s="728"/>
      <c r="E55" s="728"/>
      <c r="F55" s="728"/>
      <c r="G55" s="728"/>
      <c r="H55" s="728"/>
      <c r="I55" s="728"/>
      <c r="J55" s="728"/>
      <c r="K55" s="728"/>
      <c r="L55" s="728"/>
      <c r="M55" s="728"/>
      <c r="N55" s="728"/>
      <c r="O55" s="728"/>
      <c r="P55" s="728"/>
      <c r="Q55" s="728"/>
      <c r="R55" s="728"/>
      <c r="S55" s="728"/>
      <c r="T55" s="728"/>
      <c r="U55" s="728"/>
      <c r="V55" s="728"/>
      <c r="W55" s="728"/>
      <c r="X55" s="728"/>
      <c r="Y55" s="729"/>
      <c r="AG55" s="254"/>
      <c r="AH55" s="235"/>
      <c r="AI55" s="235"/>
    </row>
    <row r="56" spans="1:35" ht="9" customHeight="1">
      <c r="A56" s="211"/>
      <c r="B56" s="212"/>
      <c r="C56" s="711" t="s">
        <v>221</v>
      </c>
      <c r="D56" s="714"/>
      <c r="E56" s="716" t="s">
        <v>222</v>
      </c>
      <c r="F56" s="714"/>
      <c r="G56" s="716" t="s">
        <v>223</v>
      </c>
      <c r="H56" s="716"/>
      <c r="I56" s="714"/>
      <c r="J56" s="716" t="s">
        <v>222</v>
      </c>
      <c r="K56" s="714"/>
      <c r="L56" s="716" t="s">
        <v>224</v>
      </c>
      <c r="M56" s="734"/>
      <c r="N56" s="760" t="s">
        <v>225</v>
      </c>
      <c r="O56" s="763"/>
      <c r="P56" s="719">
        <f>IF(OR(A60="",D56="",I56=""),0,FLOOR(IF(I56&lt;D56,TIME(I56,K56,1)+1,TIME(I56,K56,1))-TIME(D56,F56,0)-TIME(0,O56,0),"0:15"))</f>
        <v>0</v>
      </c>
      <c r="Q56" s="711" t="s">
        <v>226</v>
      </c>
      <c r="R56" s="739"/>
      <c r="S56" s="742"/>
      <c r="T56" s="757" t="s">
        <v>142</v>
      </c>
      <c r="U56" s="711" t="s">
        <v>228</v>
      </c>
      <c r="V56" s="739"/>
      <c r="W56" s="739"/>
      <c r="X56" s="213"/>
      <c r="Y56" s="214"/>
      <c r="AA56" s="233"/>
      <c r="AG56" s="254"/>
      <c r="AH56" s="235"/>
      <c r="AI56" s="235"/>
    </row>
    <row r="57" spans="1:35" ht="6" customHeight="1">
      <c r="A57" s="356"/>
      <c r="B57" s="357"/>
      <c r="C57" s="712"/>
      <c r="D57" s="715"/>
      <c r="E57" s="717"/>
      <c r="F57" s="715"/>
      <c r="G57" s="717"/>
      <c r="H57" s="717"/>
      <c r="I57" s="715"/>
      <c r="J57" s="717"/>
      <c r="K57" s="715"/>
      <c r="L57" s="717"/>
      <c r="M57" s="735"/>
      <c r="N57" s="761"/>
      <c r="O57" s="764"/>
      <c r="P57" s="720"/>
      <c r="Q57" s="712"/>
      <c r="R57" s="740"/>
      <c r="S57" s="743"/>
      <c r="T57" s="758"/>
      <c r="U57" s="712"/>
      <c r="V57" s="740"/>
      <c r="W57" s="740"/>
      <c r="X57" s="755" t="str">
        <f>IF(A60="","",IF(OR(S56&gt;1,S58&gt;1),"ü",""))</f>
        <v/>
      </c>
      <c r="Y57" s="215"/>
      <c r="AA57" s="233"/>
      <c r="AG57" s="254"/>
      <c r="AH57" s="235"/>
      <c r="AI57" s="235"/>
    </row>
    <row r="58" spans="1:35" ht="6" customHeight="1">
      <c r="A58" s="356"/>
      <c r="B58" s="216"/>
      <c r="C58" s="712"/>
      <c r="D58" s="715"/>
      <c r="E58" s="717"/>
      <c r="F58" s="715"/>
      <c r="G58" s="717"/>
      <c r="H58" s="717"/>
      <c r="I58" s="715"/>
      <c r="J58" s="717"/>
      <c r="K58" s="715"/>
      <c r="L58" s="717"/>
      <c r="M58" s="735"/>
      <c r="N58" s="761"/>
      <c r="O58" s="765"/>
      <c r="P58" s="720">
        <f>IF(OR(A60="",D58="",I58=""),0,FLOOR(IF(I58&lt;D58,TIME(I58,K58,1)+1,TIME(I58,K58,1))-TIME(D58,F58,0)-TIME(0,O58,0),"0:15"))</f>
        <v>0</v>
      </c>
      <c r="Q58" s="712"/>
      <c r="R58" s="740"/>
      <c r="S58" s="737"/>
      <c r="T58" s="758"/>
      <c r="U58" s="712"/>
      <c r="V58" s="740"/>
      <c r="W58" s="740"/>
      <c r="X58" s="756"/>
      <c r="Y58" s="215"/>
      <c r="AA58" s="233"/>
    </row>
    <row r="59" spans="1:35" ht="9" customHeight="1">
      <c r="A59" s="356"/>
      <c r="B59" s="216"/>
      <c r="C59" s="713"/>
      <c r="D59" s="733"/>
      <c r="E59" s="718"/>
      <c r="F59" s="733"/>
      <c r="G59" s="718"/>
      <c r="H59" s="718"/>
      <c r="I59" s="733"/>
      <c r="J59" s="718"/>
      <c r="K59" s="733"/>
      <c r="L59" s="718"/>
      <c r="M59" s="736"/>
      <c r="N59" s="762"/>
      <c r="O59" s="766"/>
      <c r="P59" s="744"/>
      <c r="Q59" s="713"/>
      <c r="R59" s="741"/>
      <c r="S59" s="738"/>
      <c r="T59" s="759"/>
      <c r="U59" s="713"/>
      <c r="V59" s="741"/>
      <c r="W59" s="741"/>
      <c r="X59" s="217"/>
      <c r="Y59" s="218"/>
      <c r="AA59" s="233"/>
    </row>
    <row r="60" spans="1:35" ht="18" customHeight="1">
      <c r="A60" s="745" t="str">
        <f>IF(ISERROR(AG18),"",AG18)</f>
        <v/>
      </c>
      <c r="B60" s="746"/>
      <c r="C60" s="747" t="s">
        <v>247</v>
      </c>
      <c r="D60" s="748"/>
      <c r="E60" s="748"/>
      <c r="F60" s="748"/>
      <c r="G60" s="748"/>
      <c r="H60" s="748"/>
      <c r="I60" s="748"/>
      <c r="J60" s="748"/>
      <c r="K60" s="748"/>
      <c r="L60" s="749" t="str">
        <f>IF(A60="","",IF(OR(AND(P56&gt;0,S56=""),AND(P58&gt;0,S58="")),"研修人数を入力してください",""))</f>
        <v/>
      </c>
      <c r="M60" s="749"/>
      <c r="N60" s="749"/>
      <c r="O60" s="749"/>
      <c r="P60" s="749"/>
      <c r="Q60" s="749"/>
      <c r="R60" s="749"/>
      <c r="S60" s="749"/>
      <c r="T60" s="749"/>
      <c r="U60" s="749"/>
      <c r="V60" s="749"/>
      <c r="W60" s="749"/>
      <c r="X60" s="749"/>
      <c r="Y60" s="750"/>
    </row>
    <row r="61" spans="1:35" ht="18" customHeight="1">
      <c r="A61" s="751" t="str">
        <f>IF(A60="","","日")</f>
        <v/>
      </c>
      <c r="B61" s="752"/>
      <c r="C61" s="724"/>
      <c r="D61" s="725"/>
      <c r="E61" s="725"/>
      <c r="F61" s="725"/>
      <c r="G61" s="725"/>
      <c r="H61" s="725"/>
      <c r="I61" s="725"/>
      <c r="J61" s="725"/>
      <c r="K61" s="725"/>
      <c r="L61" s="725"/>
      <c r="M61" s="725"/>
      <c r="N61" s="725"/>
      <c r="O61" s="725"/>
      <c r="P61" s="725"/>
      <c r="Q61" s="725"/>
      <c r="R61" s="725"/>
      <c r="S61" s="725"/>
      <c r="T61" s="725"/>
      <c r="U61" s="725"/>
      <c r="V61" s="725"/>
      <c r="W61" s="725"/>
      <c r="X61" s="725"/>
      <c r="Y61" s="726"/>
      <c r="AF61" s="257"/>
    </row>
    <row r="62" spans="1:35" ht="18" customHeight="1">
      <c r="A62" s="753" t="s">
        <v>248</v>
      </c>
      <c r="B62" s="754"/>
      <c r="C62" s="724"/>
      <c r="D62" s="725"/>
      <c r="E62" s="725"/>
      <c r="F62" s="725"/>
      <c r="G62" s="725"/>
      <c r="H62" s="725"/>
      <c r="I62" s="725"/>
      <c r="J62" s="725"/>
      <c r="K62" s="725"/>
      <c r="L62" s="725"/>
      <c r="M62" s="725"/>
      <c r="N62" s="725"/>
      <c r="O62" s="725"/>
      <c r="P62" s="725"/>
      <c r="Q62" s="725"/>
      <c r="R62" s="725"/>
      <c r="S62" s="725"/>
      <c r="T62" s="725"/>
      <c r="U62" s="725"/>
      <c r="V62" s="725"/>
      <c r="W62" s="725"/>
      <c r="X62" s="725"/>
      <c r="Y62" s="726"/>
    </row>
    <row r="63" spans="1:35" ht="9.9499999999999993" customHeight="1">
      <c r="A63" s="219"/>
      <c r="B63" s="220"/>
      <c r="C63" s="727"/>
      <c r="D63" s="728"/>
      <c r="E63" s="728"/>
      <c r="F63" s="728"/>
      <c r="G63" s="728"/>
      <c r="H63" s="728"/>
      <c r="I63" s="728"/>
      <c r="J63" s="728"/>
      <c r="K63" s="728"/>
      <c r="L63" s="728"/>
      <c r="M63" s="728"/>
      <c r="N63" s="728"/>
      <c r="O63" s="728"/>
      <c r="P63" s="728"/>
      <c r="Q63" s="728"/>
      <c r="R63" s="728"/>
      <c r="S63" s="728"/>
      <c r="T63" s="728"/>
      <c r="U63" s="728"/>
      <c r="V63" s="728"/>
      <c r="W63" s="728"/>
      <c r="X63" s="728"/>
      <c r="Y63" s="729"/>
    </row>
    <row r="64" spans="1:35" ht="5.0999999999999996" customHeight="1">
      <c r="A64" s="169"/>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row>
    <row r="65" spans="1:47" ht="18" customHeight="1">
      <c r="A65" s="169" t="s">
        <v>242</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AA65" s="237"/>
    </row>
    <row r="66" spans="1:47" ht="87.75" customHeight="1">
      <c r="A66" s="721"/>
      <c r="B66" s="722"/>
      <c r="C66" s="722"/>
      <c r="D66" s="722"/>
      <c r="E66" s="722"/>
      <c r="F66" s="722"/>
      <c r="G66" s="722"/>
      <c r="H66" s="722"/>
      <c r="I66" s="722"/>
      <c r="J66" s="722"/>
      <c r="K66" s="722"/>
      <c r="L66" s="722"/>
      <c r="M66" s="722"/>
      <c r="N66" s="722"/>
      <c r="O66" s="722"/>
      <c r="P66" s="722"/>
      <c r="Q66" s="722"/>
      <c r="R66" s="722"/>
      <c r="S66" s="722"/>
      <c r="T66" s="722"/>
      <c r="U66" s="722"/>
      <c r="V66" s="722"/>
      <c r="W66" s="722"/>
      <c r="X66" s="722"/>
      <c r="Y66" s="723"/>
    </row>
    <row r="67" spans="1:47" ht="18" customHeight="1">
      <c r="A67" s="169" t="s">
        <v>243</v>
      </c>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AA67" s="237"/>
    </row>
    <row r="68" spans="1:47" ht="87.75" customHeight="1">
      <c r="A68" s="721"/>
      <c r="B68" s="722"/>
      <c r="C68" s="722"/>
      <c r="D68" s="722"/>
      <c r="E68" s="722"/>
      <c r="F68" s="722"/>
      <c r="G68" s="722"/>
      <c r="H68" s="722"/>
      <c r="I68" s="722"/>
      <c r="J68" s="722"/>
      <c r="K68" s="722"/>
      <c r="L68" s="722"/>
      <c r="M68" s="722"/>
      <c r="N68" s="722"/>
      <c r="O68" s="722"/>
      <c r="P68" s="722"/>
      <c r="Q68" s="722"/>
      <c r="R68" s="722"/>
      <c r="S68" s="722"/>
      <c r="T68" s="722"/>
      <c r="U68" s="722"/>
      <c r="V68" s="722"/>
      <c r="W68" s="722"/>
      <c r="X68" s="722"/>
      <c r="Y68" s="723"/>
    </row>
    <row r="69" spans="1:47" ht="18" customHeight="1">
      <c r="A69" s="169"/>
      <c r="B69" s="354" t="s">
        <v>156</v>
      </c>
      <c r="C69" s="155">
        <f>IF(SUMIF($S8:$S59,1,$P8:$P59)=0,0,SUMIF($S8:$S59,1,$P8:$P59))</f>
        <v>0</v>
      </c>
      <c r="D69" s="767">
        <f>IF(C69=0,0,C69*2400*24)</f>
        <v>0</v>
      </c>
      <c r="E69" s="767"/>
      <c r="F69" s="364" t="str">
        <f>IF(OR(L60&lt;&gt;"",L52&lt;&gt;"",L44&lt;&gt;"",L36&lt;&gt;"",L28&lt;&gt;"",L20&lt;&gt;"",L12&lt;&gt;""),"研修人数が未入力のセルがあります","")</f>
        <v/>
      </c>
      <c r="G69" s="169"/>
      <c r="H69" s="169"/>
      <c r="I69" s="169"/>
      <c r="J69" s="169"/>
      <c r="K69" s="169"/>
      <c r="L69" s="169"/>
      <c r="M69" s="169"/>
      <c r="N69" s="169"/>
      <c r="O69" s="169"/>
      <c r="P69" s="169"/>
      <c r="Q69" s="169"/>
      <c r="R69" s="169"/>
      <c r="S69" s="169"/>
      <c r="T69" s="169"/>
      <c r="U69" s="169"/>
      <c r="V69" s="169"/>
      <c r="W69" s="169"/>
      <c r="X69" s="169"/>
      <c r="Y69" s="169"/>
    </row>
    <row r="70" spans="1:47" ht="18" customHeight="1">
      <c r="A70" s="169"/>
      <c r="B70" s="354" t="s">
        <v>157</v>
      </c>
      <c r="C70" s="155">
        <f>IF(SUMIF($S8:$S59,2,$P8:$P59)=0,0,SUMIF($S8:$S59,2,$P8:$P59))</f>
        <v>0</v>
      </c>
      <c r="D70" s="730">
        <f>IF(C70=0,0,C70*1200*24)</f>
        <v>0</v>
      </c>
      <c r="E70" s="730"/>
      <c r="F70" s="169"/>
      <c r="G70" s="355"/>
      <c r="H70" s="355"/>
      <c r="I70" s="732" t="s">
        <v>244</v>
      </c>
      <c r="J70" s="732"/>
      <c r="K70" s="732"/>
      <c r="L70" s="732"/>
      <c r="M70" s="732"/>
      <c r="N70" s="355"/>
      <c r="O70" s="355"/>
      <c r="P70" s="221"/>
      <c r="Q70" s="221"/>
      <c r="R70" s="217"/>
      <c r="S70" s="217"/>
      <c r="T70" s="217"/>
      <c r="U70" s="217"/>
      <c r="V70" s="217"/>
      <c r="W70" s="217"/>
      <c r="X70" s="217"/>
      <c r="Y70" s="217"/>
    </row>
    <row r="71" spans="1:47" ht="18" customHeight="1">
      <c r="A71" s="169"/>
      <c r="B71" s="354" t="s">
        <v>158</v>
      </c>
      <c r="C71" s="155">
        <f>IF(SUMIF($S8:$S59,3,$P8:$P59)=0,0,SUMIF($S8:$S59,3,$P8:$P59))</f>
        <v>0</v>
      </c>
      <c r="D71" s="730">
        <f>IF(C71=0,0,C71*800*24)</f>
        <v>0</v>
      </c>
      <c r="E71" s="730"/>
      <c r="F71" s="169"/>
      <c r="G71" s="169"/>
      <c r="H71" s="169"/>
      <c r="I71" s="169"/>
      <c r="J71" s="169"/>
      <c r="K71" s="169"/>
      <c r="L71" s="169"/>
      <c r="M71" s="169"/>
      <c r="N71" s="169"/>
      <c r="O71" s="169"/>
      <c r="P71" s="169"/>
      <c r="Q71" s="169"/>
      <c r="R71" s="169"/>
      <c r="S71" s="169"/>
      <c r="T71" s="169"/>
      <c r="U71" s="169"/>
      <c r="V71" s="169"/>
      <c r="W71" s="169"/>
      <c r="X71" s="169"/>
      <c r="Y71" s="169"/>
    </row>
    <row r="72" spans="1:47" ht="18" customHeight="1">
      <c r="A72" s="169"/>
      <c r="B72" s="222"/>
      <c r="C72" s="155">
        <f>SUM(C69:C71)</f>
        <v>0</v>
      </c>
      <c r="D72" s="730">
        <f>SUM(D69:D71)</f>
        <v>0</v>
      </c>
      <c r="E72" s="731"/>
      <c r="F72" s="169"/>
      <c r="G72" s="355"/>
      <c r="H72" s="355"/>
      <c r="I72" s="732" t="s">
        <v>245</v>
      </c>
      <c r="J72" s="732"/>
      <c r="K72" s="732"/>
      <c r="L72" s="732"/>
      <c r="M72" s="732"/>
      <c r="N72" s="355"/>
      <c r="O72" s="355"/>
      <c r="P72" s="221"/>
      <c r="Q72" s="221"/>
      <c r="R72" s="217"/>
      <c r="S72" s="217"/>
      <c r="T72" s="217"/>
      <c r="U72" s="217"/>
      <c r="V72" s="217"/>
      <c r="W72" s="217"/>
      <c r="X72" s="217"/>
      <c r="Y72" s="217"/>
    </row>
    <row r="73" spans="1:47" s="235" customFormat="1" ht="6" customHeight="1">
      <c r="A73" s="223"/>
      <c r="B73" s="223"/>
      <c r="C73" s="223"/>
      <c r="D73" s="223"/>
      <c r="E73" s="223"/>
      <c r="F73" s="223"/>
      <c r="G73" s="224"/>
      <c r="H73" s="224"/>
      <c r="I73" s="224"/>
      <c r="J73" s="224"/>
      <c r="K73" s="224"/>
      <c r="L73" s="224"/>
      <c r="M73" s="224"/>
      <c r="N73" s="224"/>
      <c r="O73" s="224"/>
      <c r="P73" s="224"/>
      <c r="Q73" s="224"/>
      <c r="R73" s="223"/>
      <c r="S73" s="223"/>
      <c r="T73" s="223"/>
      <c r="U73" s="223"/>
      <c r="V73" s="223"/>
      <c r="W73" s="223"/>
      <c r="X73" s="223"/>
      <c r="Y73" s="223"/>
      <c r="AA73" s="236"/>
      <c r="AB73" s="17"/>
      <c r="AF73" s="258"/>
      <c r="AG73" s="254"/>
    </row>
    <row r="74" spans="1:47" ht="42" customHeight="1">
      <c r="A74" s="169"/>
      <c r="B74" s="169"/>
      <c r="C74" s="382" t="str">
        <f>IF('10号'!$E$18="","",'10号'!$E$18)</f>
        <v/>
      </c>
      <c r="D74" s="169"/>
      <c r="E74" s="169"/>
      <c r="F74" s="169"/>
      <c r="G74" s="169"/>
      <c r="H74" s="169"/>
      <c r="I74" s="169"/>
      <c r="J74" s="169"/>
      <c r="K74" s="169"/>
      <c r="L74" s="169"/>
      <c r="M74" s="169"/>
      <c r="N74" s="169"/>
      <c r="O74" s="169"/>
      <c r="P74" s="169"/>
      <c r="Q74" s="169"/>
      <c r="R74" s="710" t="str">
        <f>IF(MIN(A79:B127)=0,"平成　　年　　月分",MIN(A79:B127))</f>
        <v>平成　　年　　月分</v>
      </c>
      <c r="S74" s="710"/>
      <c r="T74" s="710"/>
      <c r="U74" s="710"/>
      <c r="V74" s="710"/>
      <c r="W74" s="169"/>
      <c r="X74" s="169"/>
      <c r="Y74" s="225" t="s">
        <v>272</v>
      </c>
    </row>
    <row r="75" spans="1:47" ht="9" customHeight="1">
      <c r="A75" s="211"/>
      <c r="B75" s="212"/>
      <c r="C75" s="711" t="s">
        <v>221</v>
      </c>
      <c r="D75" s="714"/>
      <c r="E75" s="716" t="s">
        <v>222</v>
      </c>
      <c r="F75" s="714"/>
      <c r="G75" s="716" t="s">
        <v>223</v>
      </c>
      <c r="H75" s="716"/>
      <c r="I75" s="714"/>
      <c r="J75" s="716" t="s">
        <v>222</v>
      </c>
      <c r="K75" s="714"/>
      <c r="L75" s="716" t="s">
        <v>224</v>
      </c>
      <c r="M75" s="734"/>
      <c r="N75" s="760" t="s">
        <v>225</v>
      </c>
      <c r="O75" s="763"/>
      <c r="P75" s="719">
        <f>IF(OR(A79="",D75="",I75=""),0,FLOOR(IF(I75&lt;D75,TIME(I75,K75,1)+1,TIME(I75,K75,1))-TIME(D75,F75,0)-TIME(0,O75,0),"0:15"))</f>
        <v>0</v>
      </c>
      <c r="Q75" s="711" t="s">
        <v>226</v>
      </c>
      <c r="R75" s="739"/>
      <c r="S75" s="742"/>
      <c r="T75" s="757" t="s">
        <v>142</v>
      </c>
      <c r="U75" s="711" t="s">
        <v>228</v>
      </c>
      <c r="V75" s="739"/>
      <c r="W75" s="739"/>
      <c r="X75" s="213"/>
      <c r="Y75" s="214"/>
      <c r="AA75" s="233"/>
    </row>
    <row r="76" spans="1:47" ht="6" customHeight="1">
      <c r="A76" s="356"/>
      <c r="B76" s="357"/>
      <c r="C76" s="712"/>
      <c r="D76" s="715"/>
      <c r="E76" s="717"/>
      <c r="F76" s="715"/>
      <c r="G76" s="717"/>
      <c r="H76" s="717"/>
      <c r="I76" s="715"/>
      <c r="J76" s="717"/>
      <c r="K76" s="715"/>
      <c r="L76" s="717"/>
      <c r="M76" s="735"/>
      <c r="N76" s="761"/>
      <c r="O76" s="764"/>
      <c r="P76" s="720"/>
      <c r="Q76" s="712"/>
      <c r="R76" s="740"/>
      <c r="S76" s="743"/>
      <c r="T76" s="758"/>
      <c r="U76" s="712"/>
      <c r="V76" s="740"/>
      <c r="W76" s="740"/>
      <c r="X76" s="755" t="str">
        <f>IF(A79="","",IF(OR(S75&gt;1,S77&gt;1),"ü",""))</f>
        <v/>
      </c>
      <c r="Y76" s="215"/>
      <c r="AA76" s="233"/>
    </row>
    <row r="77" spans="1:47" ht="6" customHeight="1">
      <c r="A77" s="356"/>
      <c r="B77" s="216"/>
      <c r="C77" s="712"/>
      <c r="D77" s="715"/>
      <c r="E77" s="717"/>
      <c r="F77" s="715"/>
      <c r="G77" s="717"/>
      <c r="H77" s="717"/>
      <c r="I77" s="715"/>
      <c r="J77" s="717"/>
      <c r="K77" s="715"/>
      <c r="L77" s="717"/>
      <c r="M77" s="735"/>
      <c r="N77" s="761"/>
      <c r="O77" s="765"/>
      <c r="P77" s="720">
        <f>IF(OR(A79="",D77="",I77=""),0,FLOOR(IF(I77&lt;D77,TIME(I77,K77,1)+1,TIME(I77,K77,1))-TIME(D77,F77,0)-TIME(0,O77,0),"0:15"))</f>
        <v>0</v>
      </c>
      <c r="Q77" s="712"/>
      <c r="R77" s="740"/>
      <c r="S77" s="737"/>
      <c r="T77" s="758"/>
      <c r="U77" s="712"/>
      <c r="V77" s="740"/>
      <c r="W77" s="740"/>
      <c r="X77" s="756"/>
      <c r="Y77" s="215"/>
      <c r="AA77" s="233"/>
    </row>
    <row r="78" spans="1:47" ht="9" customHeight="1">
      <c r="A78" s="356"/>
      <c r="B78" s="216"/>
      <c r="C78" s="713"/>
      <c r="D78" s="733"/>
      <c r="E78" s="718"/>
      <c r="F78" s="733"/>
      <c r="G78" s="718"/>
      <c r="H78" s="718"/>
      <c r="I78" s="733"/>
      <c r="J78" s="718"/>
      <c r="K78" s="733"/>
      <c r="L78" s="718"/>
      <c r="M78" s="736"/>
      <c r="N78" s="762"/>
      <c r="O78" s="766"/>
      <c r="P78" s="744"/>
      <c r="Q78" s="713"/>
      <c r="R78" s="741"/>
      <c r="S78" s="738"/>
      <c r="T78" s="759"/>
      <c r="U78" s="713"/>
      <c r="V78" s="741"/>
      <c r="W78" s="741"/>
      <c r="X78" s="217"/>
      <c r="Y78" s="218"/>
      <c r="AA78" s="233"/>
    </row>
    <row r="79" spans="1:47" ht="18" customHeight="1">
      <c r="A79" s="745" t="str">
        <f>IF(ISERROR(AG79),"",AG79)</f>
        <v/>
      </c>
      <c r="B79" s="746"/>
      <c r="C79" s="747" t="s">
        <v>247</v>
      </c>
      <c r="D79" s="748"/>
      <c r="E79" s="748"/>
      <c r="F79" s="748"/>
      <c r="G79" s="748"/>
      <c r="H79" s="748"/>
      <c r="I79" s="748"/>
      <c r="J79" s="748"/>
      <c r="K79" s="748"/>
      <c r="L79" s="749" t="str">
        <f>IF(A79="","",IF(OR(AND(P75&gt;0,S75=""),AND(P77&gt;0,S77="")),"研修人数を入力してください",""))</f>
        <v/>
      </c>
      <c r="M79" s="749"/>
      <c r="N79" s="749"/>
      <c r="O79" s="749"/>
      <c r="P79" s="749"/>
      <c r="Q79" s="749"/>
      <c r="R79" s="749"/>
      <c r="S79" s="749"/>
      <c r="T79" s="749"/>
      <c r="U79" s="749"/>
      <c r="V79" s="749"/>
      <c r="W79" s="749"/>
      <c r="X79" s="749"/>
      <c r="Y79" s="750"/>
      <c r="AG79" s="259" t="e">
        <f>AG18+1</f>
        <v>#VALUE!</v>
      </c>
      <c r="AQ79" s="250"/>
      <c r="AR79" s="260"/>
      <c r="AS79" s="252"/>
      <c r="AU79" s="252"/>
    </row>
    <row r="80" spans="1:47" ht="18" customHeight="1">
      <c r="A80" s="751" t="str">
        <f>IF(A79="","","日")</f>
        <v/>
      </c>
      <c r="B80" s="752"/>
      <c r="C80" s="724"/>
      <c r="D80" s="725"/>
      <c r="E80" s="725"/>
      <c r="F80" s="725"/>
      <c r="G80" s="725"/>
      <c r="H80" s="725"/>
      <c r="I80" s="725"/>
      <c r="J80" s="725"/>
      <c r="K80" s="725"/>
      <c r="L80" s="725"/>
      <c r="M80" s="725"/>
      <c r="N80" s="725"/>
      <c r="O80" s="725"/>
      <c r="P80" s="725"/>
      <c r="Q80" s="725"/>
      <c r="R80" s="725"/>
      <c r="S80" s="725"/>
      <c r="T80" s="725"/>
      <c r="U80" s="725"/>
      <c r="V80" s="725"/>
      <c r="W80" s="725"/>
      <c r="X80" s="725"/>
      <c r="Y80" s="726"/>
      <c r="AG80" s="259" t="e">
        <f t="shared" ref="AG80:AG85" si="3">AG79+1</f>
        <v>#VALUE!</v>
      </c>
      <c r="AQ80" s="250"/>
      <c r="AR80" s="260"/>
      <c r="AS80" s="252"/>
      <c r="AU80" s="252"/>
    </row>
    <row r="81" spans="1:47" ht="18" customHeight="1">
      <c r="A81" s="753" t="s">
        <v>230</v>
      </c>
      <c r="B81" s="754"/>
      <c r="C81" s="724"/>
      <c r="D81" s="725"/>
      <c r="E81" s="725"/>
      <c r="F81" s="725"/>
      <c r="G81" s="725"/>
      <c r="H81" s="725"/>
      <c r="I81" s="725"/>
      <c r="J81" s="725"/>
      <c r="K81" s="725"/>
      <c r="L81" s="725"/>
      <c r="M81" s="725"/>
      <c r="N81" s="725"/>
      <c r="O81" s="725"/>
      <c r="P81" s="725"/>
      <c r="Q81" s="725"/>
      <c r="R81" s="725"/>
      <c r="S81" s="725"/>
      <c r="T81" s="725"/>
      <c r="U81" s="725"/>
      <c r="V81" s="725"/>
      <c r="W81" s="725"/>
      <c r="X81" s="725"/>
      <c r="Y81" s="726"/>
      <c r="AG81" s="259" t="e">
        <f t="shared" si="3"/>
        <v>#VALUE!</v>
      </c>
      <c r="AQ81" s="250"/>
      <c r="AR81" s="260"/>
      <c r="AS81" s="252"/>
      <c r="AU81" s="252"/>
    </row>
    <row r="82" spans="1:47" ht="9.9499999999999993" customHeight="1">
      <c r="A82" s="219"/>
      <c r="B82" s="220"/>
      <c r="C82" s="727"/>
      <c r="D82" s="728"/>
      <c r="E82" s="728"/>
      <c r="F82" s="728"/>
      <c r="G82" s="728"/>
      <c r="H82" s="728"/>
      <c r="I82" s="728"/>
      <c r="J82" s="728"/>
      <c r="K82" s="728"/>
      <c r="L82" s="728"/>
      <c r="M82" s="728"/>
      <c r="N82" s="728"/>
      <c r="O82" s="728"/>
      <c r="P82" s="728"/>
      <c r="Q82" s="728"/>
      <c r="R82" s="728"/>
      <c r="S82" s="728"/>
      <c r="T82" s="728"/>
      <c r="U82" s="728"/>
      <c r="V82" s="728"/>
      <c r="W82" s="728"/>
      <c r="X82" s="728"/>
      <c r="Y82" s="729"/>
      <c r="AG82" s="259" t="e">
        <f t="shared" si="3"/>
        <v>#VALUE!</v>
      </c>
      <c r="AQ82" s="250"/>
      <c r="AR82" s="260"/>
      <c r="AS82" s="252"/>
      <c r="AU82" s="252"/>
    </row>
    <row r="83" spans="1:47" ht="9" customHeight="1">
      <c r="A83" s="211"/>
      <c r="B83" s="212"/>
      <c r="C83" s="711" t="s">
        <v>221</v>
      </c>
      <c r="D83" s="714"/>
      <c r="E83" s="716" t="s">
        <v>222</v>
      </c>
      <c r="F83" s="714"/>
      <c r="G83" s="716" t="s">
        <v>223</v>
      </c>
      <c r="H83" s="716"/>
      <c r="I83" s="714"/>
      <c r="J83" s="716" t="s">
        <v>222</v>
      </c>
      <c r="K83" s="714"/>
      <c r="L83" s="716" t="s">
        <v>224</v>
      </c>
      <c r="M83" s="734"/>
      <c r="N83" s="760" t="s">
        <v>225</v>
      </c>
      <c r="O83" s="763"/>
      <c r="P83" s="719">
        <f>IF(OR(A87="",D83="",I83=""),0,FLOOR(IF(I83&lt;D83,TIME(I83,K83,1)+1,TIME(I83,K83,1))-TIME(D83,F83,0)-TIME(0,O83,0),"0:15"))</f>
        <v>0</v>
      </c>
      <c r="Q83" s="711" t="s">
        <v>226</v>
      </c>
      <c r="R83" s="739"/>
      <c r="S83" s="742"/>
      <c r="T83" s="757" t="s">
        <v>142</v>
      </c>
      <c r="U83" s="711" t="s">
        <v>228</v>
      </c>
      <c r="V83" s="739"/>
      <c r="W83" s="739"/>
      <c r="X83" s="213"/>
      <c r="Y83" s="214"/>
      <c r="AG83" s="259" t="e">
        <f t="shared" si="3"/>
        <v>#VALUE!</v>
      </c>
      <c r="AQ83" s="250"/>
      <c r="AR83" s="260"/>
    </row>
    <row r="84" spans="1:47" ht="6" customHeight="1">
      <c r="A84" s="356"/>
      <c r="B84" s="357"/>
      <c r="C84" s="712"/>
      <c r="D84" s="715"/>
      <c r="E84" s="717"/>
      <c r="F84" s="715"/>
      <c r="G84" s="717"/>
      <c r="H84" s="717"/>
      <c r="I84" s="715"/>
      <c r="J84" s="717"/>
      <c r="K84" s="715"/>
      <c r="L84" s="717"/>
      <c r="M84" s="735"/>
      <c r="N84" s="761"/>
      <c r="O84" s="764"/>
      <c r="P84" s="720"/>
      <c r="Q84" s="712"/>
      <c r="R84" s="740"/>
      <c r="S84" s="743"/>
      <c r="T84" s="758"/>
      <c r="U84" s="712"/>
      <c r="V84" s="740"/>
      <c r="W84" s="740"/>
      <c r="X84" s="755" t="str">
        <f>IF(A87="","",IF(OR(S83&gt;1,S85&gt;1),"ü",""))</f>
        <v/>
      </c>
      <c r="Y84" s="215"/>
      <c r="AG84" s="259" t="e">
        <f t="shared" si="3"/>
        <v>#VALUE!</v>
      </c>
      <c r="AQ84" s="250"/>
      <c r="AR84" s="260"/>
    </row>
    <row r="85" spans="1:47" ht="6" customHeight="1">
      <c r="A85" s="356"/>
      <c r="B85" s="216"/>
      <c r="C85" s="712"/>
      <c r="D85" s="715"/>
      <c r="E85" s="717"/>
      <c r="F85" s="715"/>
      <c r="G85" s="717"/>
      <c r="H85" s="717"/>
      <c r="I85" s="715"/>
      <c r="J85" s="717"/>
      <c r="K85" s="715"/>
      <c r="L85" s="717"/>
      <c r="M85" s="735"/>
      <c r="N85" s="761"/>
      <c r="O85" s="765"/>
      <c r="P85" s="720">
        <f>IF(OR(A87="",D85="",I85=""),0,FLOOR(IF(I85&lt;D85,TIME(I85,K85,1)+1,TIME(I85,K85,1))-TIME(D85,F85,0)-TIME(0,O85,0),"0:15"))</f>
        <v>0</v>
      </c>
      <c r="Q85" s="712"/>
      <c r="R85" s="740"/>
      <c r="S85" s="737"/>
      <c r="T85" s="758"/>
      <c r="U85" s="712"/>
      <c r="V85" s="740"/>
      <c r="W85" s="740"/>
      <c r="X85" s="756"/>
      <c r="Y85" s="215"/>
      <c r="AG85" s="259" t="e">
        <f t="shared" si="3"/>
        <v>#VALUE!</v>
      </c>
      <c r="AQ85" s="250"/>
      <c r="AR85" s="260"/>
    </row>
    <row r="86" spans="1:47" ht="9" customHeight="1">
      <c r="A86" s="356"/>
      <c r="B86" s="216"/>
      <c r="C86" s="713"/>
      <c r="D86" s="733"/>
      <c r="E86" s="718"/>
      <c r="F86" s="733"/>
      <c r="G86" s="718"/>
      <c r="H86" s="718"/>
      <c r="I86" s="733"/>
      <c r="J86" s="718"/>
      <c r="K86" s="733"/>
      <c r="L86" s="718"/>
      <c r="M86" s="736"/>
      <c r="N86" s="762"/>
      <c r="O86" s="766"/>
      <c r="P86" s="744"/>
      <c r="Q86" s="713"/>
      <c r="R86" s="741"/>
      <c r="S86" s="738"/>
      <c r="T86" s="759"/>
      <c r="U86" s="713"/>
      <c r="V86" s="741"/>
      <c r="W86" s="741"/>
      <c r="X86" s="217"/>
      <c r="Y86" s="218"/>
      <c r="AR86" s="261"/>
    </row>
    <row r="87" spans="1:47" ht="18" customHeight="1">
      <c r="A87" s="745" t="str">
        <f>IF(ISERROR(AG80),"",AG80)</f>
        <v/>
      </c>
      <c r="B87" s="746"/>
      <c r="C87" s="747" t="s">
        <v>247</v>
      </c>
      <c r="D87" s="748"/>
      <c r="E87" s="748"/>
      <c r="F87" s="748"/>
      <c r="G87" s="748"/>
      <c r="H87" s="748"/>
      <c r="I87" s="748"/>
      <c r="J87" s="748"/>
      <c r="K87" s="748"/>
      <c r="L87" s="749" t="str">
        <f>IF(A87="","",IF(OR(AND(P83&gt;0,S83=""),AND(P85&gt;0,S85="")),"研修人数を入力してください",""))</f>
        <v/>
      </c>
      <c r="M87" s="749"/>
      <c r="N87" s="749"/>
      <c r="O87" s="749"/>
      <c r="P87" s="749"/>
      <c r="Q87" s="749"/>
      <c r="R87" s="749"/>
      <c r="S87" s="749"/>
      <c r="T87" s="749"/>
      <c r="U87" s="749"/>
      <c r="V87" s="749"/>
      <c r="W87" s="749"/>
      <c r="X87" s="749"/>
      <c r="Y87" s="750"/>
      <c r="AA87" s="237"/>
      <c r="AQ87" s="262"/>
      <c r="AR87" s="263"/>
      <c r="AS87" s="252"/>
      <c r="AU87" s="252"/>
    </row>
    <row r="88" spans="1:47" ht="18" customHeight="1">
      <c r="A88" s="751" t="str">
        <f>IF(A87="","","日")</f>
        <v/>
      </c>
      <c r="B88" s="752"/>
      <c r="C88" s="724"/>
      <c r="D88" s="725"/>
      <c r="E88" s="725"/>
      <c r="F88" s="725"/>
      <c r="G88" s="725"/>
      <c r="H88" s="725"/>
      <c r="I88" s="725"/>
      <c r="J88" s="725"/>
      <c r="K88" s="725"/>
      <c r="L88" s="725"/>
      <c r="M88" s="725"/>
      <c r="N88" s="725"/>
      <c r="O88" s="725"/>
      <c r="P88" s="725"/>
      <c r="Q88" s="725"/>
      <c r="R88" s="725"/>
      <c r="S88" s="725"/>
      <c r="T88" s="725"/>
      <c r="U88" s="725"/>
      <c r="V88" s="725"/>
      <c r="W88" s="725"/>
      <c r="X88" s="725"/>
      <c r="Y88" s="726"/>
      <c r="AA88" s="237"/>
      <c r="AQ88" s="262"/>
      <c r="AR88" s="263"/>
      <c r="AS88" s="252"/>
      <c r="AU88" s="252"/>
    </row>
    <row r="89" spans="1:47" ht="18" customHeight="1">
      <c r="A89" s="753" t="s">
        <v>231</v>
      </c>
      <c r="B89" s="754"/>
      <c r="C89" s="724"/>
      <c r="D89" s="725"/>
      <c r="E89" s="725"/>
      <c r="F89" s="725"/>
      <c r="G89" s="725"/>
      <c r="H89" s="725"/>
      <c r="I89" s="725"/>
      <c r="J89" s="725"/>
      <c r="K89" s="725"/>
      <c r="L89" s="725"/>
      <c r="M89" s="725"/>
      <c r="N89" s="725"/>
      <c r="O89" s="725"/>
      <c r="P89" s="725"/>
      <c r="Q89" s="725"/>
      <c r="R89" s="725"/>
      <c r="S89" s="725"/>
      <c r="T89" s="725"/>
      <c r="U89" s="725"/>
      <c r="V89" s="725"/>
      <c r="W89" s="725"/>
      <c r="X89" s="725"/>
      <c r="Y89" s="726"/>
      <c r="AA89" s="237"/>
    </row>
    <row r="90" spans="1:47" ht="9.9499999999999993" customHeight="1">
      <c r="A90" s="219"/>
      <c r="B90" s="220"/>
      <c r="C90" s="727"/>
      <c r="D90" s="728"/>
      <c r="E90" s="728"/>
      <c r="F90" s="728"/>
      <c r="G90" s="728"/>
      <c r="H90" s="728"/>
      <c r="I90" s="728"/>
      <c r="J90" s="728"/>
      <c r="K90" s="728"/>
      <c r="L90" s="728"/>
      <c r="M90" s="728"/>
      <c r="N90" s="728"/>
      <c r="O90" s="728"/>
      <c r="P90" s="728"/>
      <c r="Q90" s="728"/>
      <c r="R90" s="728"/>
      <c r="S90" s="728"/>
      <c r="T90" s="728"/>
      <c r="U90" s="728"/>
      <c r="V90" s="728"/>
      <c r="W90" s="728"/>
      <c r="X90" s="728"/>
      <c r="Y90" s="729"/>
      <c r="AA90" s="237"/>
    </row>
    <row r="91" spans="1:47" ht="9" customHeight="1">
      <c r="A91" s="211"/>
      <c r="B91" s="212"/>
      <c r="C91" s="711" t="s">
        <v>221</v>
      </c>
      <c r="D91" s="714"/>
      <c r="E91" s="716" t="s">
        <v>222</v>
      </c>
      <c r="F91" s="714"/>
      <c r="G91" s="716" t="s">
        <v>223</v>
      </c>
      <c r="H91" s="716"/>
      <c r="I91" s="714"/>
      <c r="J91" s="716" t="s">
        <v>222</v>
      </c>
      <c r="K91" s="714"/>
      <c r="L91" s="716" t="s">
        <v>224</v>
      </c>
      <c r="M91" s="734"/>
      <c r="N91" s="760" t="s">
        <v>225</v>
      </c>
      <c r="O91" s="763"/>
      <c r="P91" s="719">
        <f>IF(OR(A95="",D91="",I91=""),0,FLOOR(IF(I91&lt;D91,TIME(I91,K91,1)+1,TIME(I91,K91,1))-TIME(D91,F91,0)-TIME(0,O91,0),"0:15"))</f>
        <v>0</v>
      </c>
      <c r="Q91" s="711" t="s">
        <v>226</v>
      </c>
      <c r="R91" s="739"/>
      <c r="S91" s="742"/>
      <c r="T91" s="757" t="s">
        <v>142</v>
      </c>
      <c r="U91" s="711" t="s">
        <v>228</v>
      </c>
      <c r="V91" s="739"/>
      <c r="W91" s="739"/>
      <c r="X91" s="213"/>
      <c r="Y91" s="214"/>
    </row>
    <row r="92" spans="1:47" ht="6" customHeight="1">
      <c r="A92" s="356"/>
      <c r="B92" s="357"/>
      <c r="C92" s="712"/>
      <c r="D92" s="715"/>
      <c r="E92" s="717"/>
      <c r="F92" s="715"/>
      <c r="G92" s="717"/>
      <c r="H92" s="717"/>
      <c r="I92" s="715"/>
      <c r="J92" s="717"/>
      <c r="K92" s="715"/>
      <c r="L92" s="717"/>
      <c r="M92" s="735"/>
      <c r="N92" s="761"/>
      <c r="O92" s="764"/>
      <c r="P92" s="720"/>
      <c r="Q92" s="712"/>
      <c r="R92" s="740"/>
      <c r="S92" s="743"/>
      <c r="T92" s="758"/>
      <c r="U92" s="712"/>
      <c r="V92" s="740"/>
      <c r="W92" s="740"/>
      <c r="X92" s="755" t="str">
        <f>IF(A95="","",IF(OR(S91&gt;1,S93&gt;1),"ü",""))</f>
        <v/>
      </c>
      <c r="Y92" s="215"/>
    </row>
    <row r="93" spans="1:47" ht="6" customHeight="1">
      <c r="A93" s="356"/>
      <c r="B93" s="216"/>
      <c r="C93" s="712"/>
      <c r="D93" s="715"/>
      <c r="E93" s="717"/>
      <c r="F93" s="715"/>
      <c r="G93" s="717"/>
      <c r="H93" s="717"/>
      <c r="I93" s="715"/>
      <c r="J93" s="717"/>
      <c r="K93" s="715"/>
      <c r="L93" s="717"/>
      <c r="M93" s="735"/>
      <c r="N93" s="761"/>
      <c r="O93" s="765"/>
      <c r="P93" s="720">
        <f>IF(OR(A95="",D93="",I93=""),0,FLOOR(IF(I93&lt;D93,TIME(I93,K93,1)+1,TIME(I93,K93,1))-TIME(D93,F93,0)-TIME(0,O93,0),"0:15"))</f>
        <v>0</v>
      </c>
      <c r="Q93" s="712"/>
      <c r="R93" s="740"/>
      <c r="S93" s="737"/>
      <c r="T93" s="758"/>
      <c r="U93" s="712"/>
      <c r="V93" s="740"/>
      <c r="W93" s="740"/>
      <c r="X93" s="756"/>
      <c r="Y93" s="215"/>
    </row>
    <row r="94" spans="1:47" ht="9" customHeight="1">
      <c r="A94" s="356"/>
      <c r="B94" s="216"/>
      <c r="C94" s="713"/>
      <c r="D94" s="733"/>
      <c r="E94" s="718"/>
      <c r="F94" s="733"/>
      <c r="G94" s="718"/>
      <c r="H94" s="718"/>
      <c r="I94" s="733"/>
      <c r="J94" s="718"/>
      <c r="K94" s="733"/>
      <c r="L94" s="718"/>
      <c r="M94" s="736"/>
      <c r="N94" s="762"/>
      <c r="O94" s="766"/>
      <c r="P94" s="744"/>
      <c r="Q94" s="713"/>
      <c r="R94" s="741"/>
      <c r="S94" s="738"/>
      <c r="T94" s="759"/>
      <c r="U94" s="713"/>
      <c r="V94" s="741"/>
      <c r="W94" s="741"/>
      <c r="X94" s="217"/>
      <c r="Y94" s="218"/>
    </row>
    <row r="95" spans="1:47" ht="18" customHeight="1">
      <c r="A95" s="745" t="str">
        <f>IF(ISERROR(AG81),"",AG81)</f>
        <v/>
      </c>
      <c r="B95" s="746"/>
      <c r="C95" s="747" t="s">
        <v>247</v>
      </c>
      <c r="D95" s="748"/>
      <c r="E95" s="748"/>
      <c r="F95" s="748"/>
      <c r="G95" s="748"/>
      <c r="H95" s="748"/>
      <c r="I95" s="748"/>
      <c r="J95" s="748"/>
      <c r="K95" s="748"/>
      <c r="L95" s="749" t="str">
        <f>IF(A95="","",IF(OR(AND(P91&gt;0,S91=""),AND(P93&gt;0,S93="")),"研修人数を入力してください",""))</f>
        <v/>
      </c>
      <c r="M95" s="749"/>
      <c r="N95" s="749"/>
      <c r="O95" s="749"/>
      <c r="P95" s="749"/>
      <c r="Q95" s="749"/>
      <c r="R95" s="749"/>
      <c r="S95" s="749"/>
      <c r="T95" s="749"/>
      <c r="U95" s="749"/>
      <c r="V95" s="749"/>
      <c r="W95" s="749"/>
      <c r="X95" s="749"/>
      <c r="Y95" s="750"/>
      <c r="AA95" s="237"/>
    </row>
    <row r="96" spans="1:47" ht="18" customHeight="1">
      <c r="A96" s="751" t="str">
        <f>IF(A95="","","日")</f>
        <v/>
      </c>
      <c r="B96" s="752"/>
      <c r="C96" s="724"/>
      <c r="D96" s="725"/>
      <c r="E96" s="725"/>
      <c r="F96" s="725"/>
      <c r="G96" s="725"/>
      <c r="H96" s="725"/>
      <c r="I96" s="725"/>
      <c r="J96" s="725"/>
      <c r="K96" s="725"/>
      <c r="L96" s="725"/>
      <c r="M96" s="725"/>
      <c r="N96" s="725"/>
      <c r="O96" s="725"/>
      <c r="P96" s="725"/>
      <c r="Q96" s="725"/>
      <c r="R96" s="725"/>
      <c r="S96" s="725"/>
      <c r="T96" s="725"/>
      <c r="U96" s="725"/>
      <c r="V96" s="725"/>
      <c r="W96" s="725"/>
      <c r="X96" s="725"/>
      <c r="Y96" s="726"/>
      <c r="AA96" s="237"/>
    </row>
    <row r="97" spans="1:27" ht="18" customHeight="1">
      <c r="A97" s="753" t="s">
        <v>234</v>
      </c>
      <c r="B97" s="754"/>
      <c r="C97" s="724"/>
      <c r="D97" s="725"/>
      <c r="E97" s="725"/>
      <c r="F97" s="725"/>
      <c r="G97" s="725"/>
      <c r="H97" s="725"/>
      <c r="I97" s="725"/>
      <c r="J97" s="725"/>
      <c r="K97" s="725"/>
      <c r="L97" s="725"/>
      <c r="M97" s="725"/>
      <c r="N97" s="725"/>
      <c r="O97" s="725"/>
      <c r="P97" s="725"/>
      <c r="Q97" s="725"/>
      <c r="R97" s="725"/>
      <c r="S97" s="725"/>
      <c r="T97" s="725"/>
      <c r="U97" s="725"/>
      <c r="V97" s="725"/>
      <c r="W97" s="725"/>
      <c r="X97" s="725"/>
      <c r="Y97" s="726"/>
    </row>
    <row r="98" spans="1:27" ht="9.9499999999999993" customHeight="1">
      <c r="A98" s="219"/>
      <c r="B98" s="220"/>
      <c r="C98" s="727"/>
      <c r="D98" s="728"/>
      <c r="E98" s="728"/>
      <c r="F98" s="728"/>
      <c r="G98" s="728"/>
      <c r="H98" s="728"/>
      <c r="I98" s="728"/>
      <c r="J98" s="728"/>
      <c r="K98" s="728"/>
      <c r="L98" s="728"/>
      <c r="M98" s="728"/>
      <c r="N98" s="728"/>
      <c r="O98" s="728"/>
      <c r="P98" s="728"/>
      <c r="Q98" s="728"/>
      <c r="R98" s="728"/>
      <c r="S98" s="728"/>
      <c r="T98" s="728"/>
      <c r="U98" s="728"/>
      <c r="V98" s="728"/>
      <c r="W98" s="728"/>
      <c r="X98" s="728"/>
      <c r="Y98" s="729"/>
    </row>
    <row r="99" spans="1:27" ht="9" customHeight="1">
      <c r="A99" s="211"/>
      <c r="B99" s="212"/>
      <c r="C99" s="711" t="s">
        <v>221</v>
      </c>
      <c r="D99" s="714"/>
      <c r="E99" s="716" t="s">
        <v>222</v>
      </c>
      <c r="F99" s="714"/>
      <c r="G99" s="716" t="s">
        <v>223</v>
      </c>
      <c r="H99" s="716"/>
      <c r="I99" s="714"/>
      <c r="J99" s="716" t="s">
        <v>222</v>
      </c>
      <c r="K99" s="714"/>
      <c r="L99" s="716" t="s">
        <v>224</v>
      </c>
      <c r="M99" s="734"/>
      <c r="N99" s="760" t="s">
        <v>225</v>
      </c>
      <c r="O99" s="763"/>
      <c r="P99" s="719">
        <f>IF(OR(A103="",D99="",I99=""),0,FLOOR(IF(I99&lt;D99,TIME(I99,K99,1)+1,TIME(I99,K99,1))-TIME(D99,F99,0)-TIME(0,O99,0),"0:15"))</f>
        <v>0</v>
      </c>
      <c r="Q99" s="711" t="s">
        <v>226</v>
      </c>
      <c r="R99" s="739"/>
      <c r="S99" s="742"/>
      <c r="T99" s="757" t="s">
        <v>142</v>
      </c>
      <c r="U99" s="711" t="s">
        <v>228</v>
      </c>
      <c r="V99" s="739"/>
      <c r="W99" s="739"/>
      <c r="X99" s="213"/>
      <c r="Y99" s="214"/>
      <c r="AA99" s="233"/>
    </row>
    <row r="100" spans="1:27" ht="6" customHeight="1">
      <c r="A100" s="356"/>
      <c r="B100" s="357"/>
      <c r="C100" s="712"/>
      <c r="D100" s="715"/>
      <c r="E100" s="717"/>
      <c r="F100" s="715"/>
      <c r="G100" s="717"/>
      <c r="H100" s="717"/>
      <c r="I100" s="715"/>
      <c r="J100" s="717"/>
      <c r="K100" s="715"/>
      <c r="L100" s="717"/>
      <c r="M100" s="735"/>
      <c r="N100" s="761"/>
      <c r="O100" s="764"/>
      <c r="P100" s="720"/>
      <c r="Q100" s="712"/>
      <c r="R100" s="740"/>
      <c r="S100" s="743"/>
      <c r="T100" s="758"/>
      <c r="U100" s="712"/>
      <c r="V100" s="740"/>
      <c r="W100" s="740"/>
      <c r="X100" s="755" t="str">
        <f>IF(A103="","",IF(OR(S99&gt;1,S101&gt;1),"ü",""))</f>
        <v/>
      </c>
      <c r="Y100" s="215"/>
      <c r="AA100" s="233"/>
    </row>
    <row r="101" spans="1:27" ht="6" customHeight="1">
      <c r="A101" s="356"/>
      <c r="B101" s="216"/>
      <c r="C101" s="712"/>
      <c r="D101" s="715"/>
      <c r="E101" s="717"/>
      <c r="F101" s="715"/>
      <c r="G101" s="717"/>
      <c r="H101" s="717"/>
      <c r="I101" s="715"/>
      <c r="J101" s="717"/>
      <c r="K101" s="715"/>
      <c r="L101" s="717"/>
      <c r="M101" s="735"/>
      <c r="N101" s="761"/>
      <c r="O101" s="765"/>
      <c r="P101" s="720">
        <f>IF(OR(A103="",D101="",I101=""),0,FLOOR(IF(I101&lt;D101,TIME(I101,K101,1)+1,TIME(I101,K101,1))-TIME(D101,F101,0)-TIME(0,O101,0),"0:15"))</f>
        <v>0</v>
      </c>
      <c r="Q101" s="712"/>
      <c r="R101" s="740"/>
      <c r="S101" s="737"/>
      <c r="T101" s="758"/>
      <c r="U101" s="712"/>
      <c r="V101" s="740"/>
      <c r="W101" s="740"/>
      <c r="X101" s="756"/>
      <c r="Y101" s="215"/>
      <c r="AA101" s="233"/>
    </row>
    <row r="102" spans="1:27" ht="9" customHeight="1">
      <c r="A102" s="356"/>
      <c r="B102" s="216"/>
      <c r="C102" s="713"/>
      <c r="D102" s="733"/>
      <c r="E102" s="718"/>
      <c r="F102" s="733"/>
      <c r="G102" s="718"/>
      <c r="H102" s="718"/>
      <c r="I102" s="733"/>
      <c r="J102" s="718"/>
      <c r="K102" s="733"/>
      <c r="L102" s="718"/>
      <c r="M102" s="736"/>
      <c r="N102" s="762"/>
      <c r="O102" s="766"/>
      <c r="P102" s="744"/>
      <c r="Q102" s="713"/>
      <c r="R102" s="741"/>
      <c r="S102" s="738"/>
      <c r="T102" s="759"/>
      <c r="U102" s="713"/>
      <c r="V102" s="741"/>
      <c r="W102" s="741"/>
      <c r="X102" s="217"/>
      <c r="Y102" s="218"/>
      <c r="AA102" s="233"/>
    </row>
    <row r="103" spans="1:27" ht="18" customHeight="1">
      <c r="A103" s="745" t="str">
        <f>IF(ISERROR(AG82),"",AG82)</f>
        <v/>
      </c>
      <c r="B103" s="746"/>
      <c r="C103" s="747" t="s">
        <v>247</v>
      </c>
      <c r="D103" s="748"/>
      <c r="E103" s="748"/>
      <c r="F103" s="748"/>
      <c r="G103" s="748"/>
      <c r="H103" s="748"/>
      <c r="I103" s="748"/>
      <c r="J103" s="748"/>
      <c r="K103" s="748"/>
      <c r="L103" s="749" t="str">
        <f>IF(A103="","",IF(OR(AND(P99&gt;0,S99=""),AND(P101&gt;0,S101="")),"研修人数を入力してください",""))</f>
        <v/>
      </c>
      <c r="M103" s="749"/>
      <c r="N103" s="749"/>
      <c r="O103" s="749"/>
      <c r="P103" s="749"/>
      <c r="Q103" s="749"/>
      <c r="R103" s="749"/>
      <c r="S103" s="749"/>
      <c r="T103" s="749"/>
      <c r="U103" s="749"/>
      <c r="V103" s="749"/>
      <c r="W103" s="749"/>
      <c r="X103" s="749"/>
      <c r="Y103" s="750"/>
    </row>
    <row r="104" spans="1:27" ht="18" customHeight="1">
      <c r="A104" s="751" t="str">
        <f>IF(A103="","","日")</f>
        <v/>
      </c>
      <c r="B104" s="752"/>
      <c r="C104" s="724"/>
      <c r="D104" s="725"/>
      <c r="E104" s="725"/>
      <c r="F104" s="725"/>
      <c r="G104" s="725"/>
      <c r="H104" s="725"/>
      <c r="I104" s="725"/>
      <c r="J104" s="725"/>
      <c r="K104" s="725"/>
      <c r="L104" s="725"/>
      <c r="M104" s="725"/>
      <c r="N104" s="725"/>
      <c r="O104" s="725"/>
      <c r="P104" s="725"/>
      <c r="Q104" s="725"/>
      <c r="R104" s="725"/>
      <c r="S104" s="725"/>
      <c r="T104" s="725"/>
      <c r="U104" s="725"/>
      <c r="V104" s="725"/>
      <c r="W104" s="725"/>
      <c r="X104" s="725"/>
      <c r="Y104" s="726"/>
    </row>
    <row r="105" spans="1:27" ht="18" customHeight="1">
      <c r="A105" s="753" t="s">
        <v>236</v>
      </c>
      <c r="B105" s="754"/>
      <c r="C105" s="724"/>
      <c r="D105" s="725"/>
      <c r="E105" s="725"/>
      <c r="F105" s="725"/>
      <c r="G105" s="725"/>
      <c r="H105" s="725"/>
      <c r="I105" s="725"/>
      <c r="J105" s="725"/>
      <c r="K105" s="725"/>
      <c r="L105" s="725"/>
      <c r="M105" s="725"/>
      <c r="N105" s="725"/>
      <c r="O105" s="725"/>
      <c r="P105" s="725"/>
      <c r="Q105" s="725"/>
      <c r="R105" s="725"/>
      <c r="S105" s="725"/>
      <c r="T105" s="725"/>
      <c r="U105" s="725"/>
      <c r="V105" s="725"/>
      <c r="W105" s="725"/>
      <c r="X105" s="725"/>
      <c r="Y105" s="726"/>
    </row>
    <row r="106" spans="1:27" ht="9.9499999999999993" customHeight="1">
      <c r="A106" s="219"/>
      <c r="B106" s="220"/>
      <c r="C106" s="727"/>
      <c r="D106" s="728"/>
      <c r="E106" s="728"/>
      <c r="F106" s="728"/>
      <c r="G106" s="728"/>
      <c r="H106" s="728"/>
      <c r="I106" s="728"/>
      <c r="J106" s="728"/>
      <c r="K106" s="728"/>
      <c r="L106" s="728"/>
      <c r="M106" s="728"/>
      <c r="N106" s="728"/>
      <c r="O106" s="728"/>
      <c r="P106" s="728"/>
      <c r="Q106" s="728"/>
      <c r="R106" s="728"/>
      <c r="S106" s="728"/>
      <c r="T106" s="728"/>
      <c r="U106" s="728"/>
      <c r="V106" s="728"/>
      <c r="W106" s="728"/>
      <c r="X106" s="728"/>
      <c r="Y106" s="729"/>
    </row>
    <row r="107" spans="1:27" ht="9" customHeight="1">
      <c r="A107" s="211"/>
      <c r="B107" s="212"/>
      <c r="C107" s="711" t="s">
        <v>221</v>
      </c>
      <c r="D107" s="714"/>
      <c r="E107" s="716" t="s">
        <v>222</v>
      </c>
      <c r="F107" s="714"/>
      <c r="G107" s="716" t="s">
        <v>223</v>
      </c>
      <c r="H107" s="716"/>
      <c r="I107" s="714"/>
      <c r="J107" s="716" t="s">
        <v>222</v>
      </c>
      <c r="K107" s="714"/>
      <c r="L107" s="716" t="s">
        <v>224</v>
      </c>
      <c r="M107" s="734"/>
      <c r="N107" s="760" t="s">
        <v>225</v>
      </c>
      <c r="O107" s="763"/>
      <c r="P107" s="719">
        <f>IF(OR(A111="",D107="",I107=""),0,FLOOR(IF(I107&lt;D107,TIME(I107,K107,1)+1,TIME(I107,K107,1))-TIME(D107,F107,0)-TIME(0,O107,0),"0:15"))</f>
        <v>0</v>
      </c>
      <c r="Q107" s="711" t="s">
        <v>226</v>
      </c>
      <c r="R107" s="739"/>
      <c r="S107" s="742"/>
      <c r="T107" s="757" t="s">
        <v>142</v>
      </c>
      <c r="U107" s="711" t="s">
        <v>228</v>
      </c>
      <c r="V107" s="739"/>
      <c r="W107" s="739"/>
      <c r="X107" s="213"/>
      <c r="Y107" s="214"/>
      <c r="AA107" s="233"/>
    </row>
    <row r="108" spans="1:27" ht="6" customHeight="1">
      <c r="A108" s="356"/>
      <c r="B108" s="357"/>
      <c r="C108" s="712"/>
      <c r="D108" s="715"/>
      <c r="E108" s="717"/>
      <c r="F108" s="715"/>
      <c r="G108" s="717"/>
      <c r="H108" s="717"/>
      <c r="I108" s="715"/>
      <c r="J108" s="717"/>
      <c r="K108" s="715"/>
      <c r="L108" s="717"/>
      <c r="M108" s="735"/>
      <c r="N108" s="761"/>
      <c r="O108" s="764"/>
      <c r="P108" s="720"/>
      <c r="Q108" s="712"/>
      <c r="R108" s="740"/>
      <c r="S108" s="743"/>
      <c r="T108" s="758"/>
      <c r="U108" s="712"/>
      <c r="V108" s="740"/>
      <c r="W108" s="740"/>
      <c r="X108" s="755" t="str">
        <f>IF(A111="","",IF(OR(S107&gt;1,S109&gt;1),"ü",""))</f>
        <v/>
      </c>
      <c r="Y108" s="215"/>
      <c r="AA108" s="233"/>
    </row>
    <row r="109" spans="1:27" ht="6" customHeight="1">
      <c r="A109" s="356"/>
      <c r="B109" s="216"/>
      <c r="C109" s="712"/>
      <c r="D109" s="715"/>
      <c r="E109" s="717"/>
      <c r="F109" s="715"/>
      <c r="G109" s="717"/>
      <c r="H109" s="717"/>
      <c r="I109" s="715"/>
      <c r="J109" s="717"/>
      <c r="K109" s="715"/>
      <c r="L109" s="717"/>
      <c r="M109" s="735"/>
      <c r="N109" s="761"/>
      <c r="O109" s="765"/>
      <c r="P109" s="720">
        <f>IF(OR(A111="",D109="",I109=""),0,FLOOR(IF(I109&lt;D109,TIME(I109,K109,1)+1,TIME(I109,K109,1))-TIME(D109,F109,0)-TIME(0,O109,0),"0:15"))</f>
        <v>0</v>
      </c>
      <c r="Q109" s="712"/>
      <c r="R109" s="740"/>
      <c r="S109" s="737"/>
      <c r="T109" s="758"/>
      <c r="U109" s="712"/>
      <c r="V109" s="740"/>
      <c r="W109" s="740"/>
      <c r="X109" s="756"/>
      <c r="Y109" s="215"/>
      <c r="AA109" s="233"/>
    </row>
    <row r="110" spans="1:27" ht="9" customHeight="1">
      <c r="A110" s="356"/>
      <c r="B110" s="216"/>
      <c r="C110" s="713"/>
      <c r="D110" s="733"/>
      <c r="E110" s="718"/>
      <c r="F110" s="733"/>
      <c r="G110" s="718"/>
      <c r="H110" s="718"/>
      <c r="I110" s="733"/>
      <c r="J110" s="718"/>
      <c r="K110" s="733"/>
      <c r="L110" s="718"/>
      <c r="M110" s="736"/>
      <c r="N110" s="762"/>
      <c r="O110" s="766"/>
      <c r="P110" s="744"/>
      <c r="Q110" s="713"/>
      <c r="R110" s="741"/>
      <c r="S110" s="738"/>
      <c r="T110" s="759"/>
      <c r="U110" s="713"/>
      <c r="V110" s="741"/>
      <c r="W110" s="741"/>
      <c r="X110" s="217"/>
      <c r="Y110" s="218"/>
      <c r="AA110" s="233"/>
    </row>
    <row r="111" spans="1:27" ht="18" customHeight="1">
      <c r="A111" s="745" t="str">
        <f>IF(ISERROR(AG83),"",AG83)</f>
        <v/>
      </c>
      <c r="B111" s="746"/>
      <c r="C111" s="747" t="s">
        <v>247</v>
      </c>
      <c r="D111" s="748"/>
      <c r="E111" s="748"/>
      <c r="F111" s="748"/>
      <c r="G111" s="748"/>
      <c r="H111" s="748"/>
      <c r="I111" s="748"/>
      <c r="J111" s="748"/>
      <c r="K111" s="748"/>
      <c r="L111" s="749" t="str">
        <f>IF(A111="","",IF(OR(AND(P107&gt;0,S107=""),AND(P109&gt;0,S109="")),"研修人数を入力してください",""))</f>
        <v/>
      </c>
      <c r="M111" s="749"/>
      <c r="N111" s="749"/>
      <c r="O111" s="749"/>
      <c r="P111" s="749"/>
      <c r="Q111" s="749"/>
      <c r="R111" s="749"/>
      <c r="S111" s="749"/>
      <c r="T111" s="749"/>
      <c r="U111" s="749"/>
      <c r="V111" s="749"/>
      <c r="W111" s="749"/>
      <c r="X111" s="749"/>
      <c r="Y111" s="750"/>
    </row>
    <row r="112" spans="1:27" ht="18" customHeight="1">
      <c r="A112" s="751" t="str">
        <f>IF(A111="","","日")</f>
        <v/>
      </c>
      <c r="B112" s="752"/>
      <c r="C112" s="724"/>
      <c r="D112" s="725"/>
      <c r="E112" s="725"/>
      <c r="F112" s="725"/>
      <c r="G112" s="725"/>
      <c r="H112" s="725"/>
      <c r="I112" s="725"/>
      <c r="J112" s="725"/>
      <c r="K112" s="725"/>
      <c r="L112" s="725"/>
      <c r="M112" s="725"/>
      <c r="N112" s="725"/>
      <c r="O112" s="725"/>
      <c r="P112" s="725"/>
      <c r="Q112" s="725"/>
      <c r="R112" s="725"/>
      <c r="S112" s="725"/>
      <c r="T112" s="725"/>
      <c r="U112" s="725"/>
      <c r="V112" s="725"/>
      <c r="W112" s="725"/>
      <c r="X112" s="725"/>
      <c r="Y112" s="726"/>
    </row>
    <row r="113" spans="1:27" ht="18" customHeight="1">
      <c r="A113" s="753" t="s">
        <v>239</v>
      </c>
      <c r="B113" s="754"/>
      <c r="C113" s="724"/>
      <c r="D113" s="725"/>
      <c r="E113" s="725"/>
      <c r="F113" s="725"/>
      <c r="G113" s="725"/>
      <c r="H113" s="725"/>
      <c r="I113" s="725"/>
      <c r="J113" s="725"/>
      <c r="K113" s="725"/>
      <c r="L113" s="725"/>
      <c r="M113" s="725"/>
      <c r="N113" s="725"/>
      <c r="O113" s="725"/>
      <c r="P113" s="725"/>
      <c r="Q113" s="725"/>
      <c r="R113" s="725"/>
      <c r="S113" s="725"/>
      <c r="T113" s="725"/>
      <c r="U113" s="725"/>
      <c r="V113" s="725"/>
      <c r="W113" s="725"/>
      <c r="X113" s="725"/>
      <c r="Y113" s="726"/>
    </row>
    <row r="114" spans="1:27" ht="9.9499999999999993" customHeight="1">
      <c r="A114" s="219"/>
      <c r="B114" s="220"/>
      <c r="C114" s="727"/>
      <c r="D114" s="728"/>
      <c r="E114" s="728"/>
      <c r="F114" s="728"/>
      <c r="G114" s="728"/>
      <c r="H114" s="728"/>
      <c r="I114" s="728"/>
      <c r="J114" s="728"/>
      <c r="K114" s="728"/>
      <c r="L114" s="728"/>
      <c r="M114" s="728"/>
      <c r="N114" s="728"/>
      <c r="O114" s="728"/>
      <c r="P114" s="728"/>
      <c r="Q114" s="728"/>
      <c r="R114" s="728"/>
      <c r="S114" s="728"/>
      <c r="T114" s="728"/>
      <c r="U114" s="728"/>
      <c r="V114" s="728"/>
      <c r="W114" s="728"/>
      <c r="X114" s="728"/>
      <c r="Y114" s="729"/>
    </row>
    <row r="115" spans="1:27" ht="9" customHeight="1">
      <c r="A115" s="211"/>
      <c r="B115" s="212"/>
      <c r="C115" s="711" t="s">
        <v>221</v>
      </c>
      <c r="D115" s="714"/>
      <c r="E115" s="716" t="s">
        <v>222</v>
      </c>
      <c r="F115" s="714"/>
      <c r="G115" s="716" t="s">
        <v>223</v>
      </c>
      <c r="H115" s="716"/>
      <c r="I115" s="714"/>
      <c r="J115" s="716" t="s">
        <v>222</v>
      </c>
      <c r="K115" s="714"/>
      <c r="L115" s="716" t="s">
        <v>224</v>
      </c>
      <c r="M115" s="734"/>
      <c r="N115" s="760" t="s">
        <v>225</v>
      </c>
      <c r="O115" s="763"/>
      <c r="P115" s="719">
        <f>IF(OR(A119="",D115="",I115=""),0,FLOOR(IF(I115&lt;D115,TIME(I115,K115,1)+1,TIME(I115,K115,1))-TIME(D115,F115,0)-TIME(0,O115,0),"0:15"))</f>
        <v>0</v>
      </c>
      <c r="Q115" s="711" t="s">
        <v>226</v>
      </c>
      <c r="R115" s="739"/>
      <c r="S115" s="742"/>
      <c r="T115" s="757" t="s">
        <v>142</v>
      </c>
      <c r="U115" s="711" t="s">
        <v>228</v>
      </c>
      <c r="V115" s="739"/>
      <c r="W115" s="739"/>
      <c r="X115" s="213"/>
      <c r="Y115" s="214"/>
      <c r="AA115" s="233"/>
    </row>
    <row r="116" spans="1:27" ht="6" customHeight="1">
      <c r="A116" s="356"/>
      <c r="B116" s="357"/>
      <c r="C116" s="712"/>
      <c r="D116" s="715"/>
      <c r="E116" s="717"/>
      <c r="F116" s="715"/>
      <c r="G116" s="717"/>
      <c r="H116" s="717"/>
      <c r="I116" s="715"/>
      <c r="J116" s="717"/>
      <c r="K116" s="715"/>
      <c r="L116" s="717"/>
      <c r="M116" s="735"/>
      <c r="N116" s="761"/>
      <c r="O116" s="764"/>
      <c r="P116" s="720"/>
      <c r="Q116" s="712"/>
      <c r="R116" s="740"/>
      <c r="S116" s="743"/>
      <c r="T116" s="758"/>
      <c r="U116" s="712"/>
      <c r="V116" s="740"/>
      <c r="W116" s="740"/>
      <c r="X116" s="755" t="str">
        <f>IF(A119="","",IF(OR(S115&gt;1,S117&gt;1),"ü",""))</f>
        <v/>
      </c>
      <c r="Y116" s="215"/>
      <c r="AA116" s="233"/>
    </row>
    <row r="117" spans="1:27" ht="6" customHeight="1">
      <c r="A117" s="356"/>
      <c r="B117" s="216"/>
      <c r="C117" s="712"/>
      <c r="D117" s="715"/>
      <c r="E117" s="717"/>
      <c r="F117" s="715"/>
      <c r="G117" s="717"/>
      <c r="H117" s="717"/>
      <c r="I117" s="715"/>
      <c r="J117" s="717"/>
      <c r="K117" s="715"/>
      <c r="L117" s="717"/>
      <c r="M117" s="735"/>
      <c r="N117" s="761"/>
      <c r="O117" s="765"/>
      <c r="P117" s="720">
        <f>IF(OR(A119="",D117="",I117=""),0,FLOOR(IF(I117&lt;D117,TIME(I117,K117,1)+1,TIME(I117,K117,1))-TIME(D117,F117,0)-TIME(0,O117,0),"0:15"))</f>
        <v>0</v>
      </c>
      <c r="Q117" s="712"/>
      <c r="R117" s="740"/>
      <c r="S117" s="737"/>
      <c r="T117" s="758"/>
      <c r="U117" s="712"/>
      <c r="V117" s="740"/>
      <c r="W117" s="740"/>
      <c r="X117" s="756"/>
      <c r="Y117" s="215"/>
      <c r="AA117" s="233"/>
    </row>
    <row r="118" spans="1:27" ht="13.5" customHeight="1">
      <c r="A118" s="356"/>
      <c r="B118" s="216"/>
      <c r="C118" s="713"/>
      <c r="D118" s="733"/>
      <c r="E118" s="718"/>
      <c r="F118" s="733"/>
      <c r="G118" s="718"/>
      <c r="H118" s="718"/>
      <c r="I118" s="733"/>
      <c r="J118" s="718"/>
      <c r="K118" s="733"/>
      <c r="L118" s="718"/>
      <c r="M118" s="736"/>
      <c r="N118" s="762"/>
      <c r="O118" s="766"/>
      <c r="P118" s="744"/>
      <c r="Q118" s="713"/>
      <c r="R118" s="741"/>
      <c r="S118" s="738"/>
      <c r="T118" s="759"/>
      <c r="U118" s="713"/>
      <c r="V118" s="741"/>
      <c r="W118" s="741"/>
      <c r="X118" s="217"/>
      <c r="Y118" s="218"/>
      <c r="AA118" s="233"/>
    </row>
    <row r="119" spans="1:27" ht="18" customHeight="1">
      <c r="A119" s="745" t="str">
        <f>IF(ISERROR(AG84),"",AG84)</f>
        <v/>
      </c>
      <c r="B119" s="746"/>
      <c r="C119" s="747" t="s">
        <v>247</v>
      </c>
      <c r="D119" s="748"/>
      <c r="E119" s="748"/>
      <c r="F119" s="748"/>
      <c r="G119" s="748"/>
      <c r="H119" s="748"/>
      <c r="I119" s="748"/>
      <c r="J119" s="748"/>
      <c r="K119" s="748"/>
      <c r="L119" s="749" t="str">
        <f>IF(A119="","",IF(OR(AND(P115&gt;0,S115=""),AND(P117&gt;0,S117="")),"研修人数を入力してください",""))</f>
        <v/>
      </c>
      <c r="M119" s="749"/>
      <c r="N119" s="749"/>
      <c r="O119" s="749"/>
      <c r="P119" s="749"/>
      <c r="Q119" s="749"/>
      <c r="R119" s="749"/>
      <c r="S119" s="749"/>
      <c r="T119" s="749"/>
      <c r="U119" s="749"/>
      <c r="V119" s="749"/>
      <c r="W119" s="749"/>
      <c r="X119" s="749"/>
      <c r="Y119" s="750"/>
    </row>
    <row r="120" spans="1:27" ht="18" customHeight="1">
      <c r="A120" s="751" t="str">
        <f>IF(A119="","","日")</f>
        <v/>
      </c>
      <c r="B120" s="752"/>
      <c r="C120" s="724"/>
      <c r="D120" s="725"/>
      <c r="E120" s="725"/>
      <c r="F120" s="725"/>
      <c r="G120" s="725"/>
      <c r="H120" s="725"/>
      <c r="I120" s="725"/>
      <c r="J120" s="725"/>
      <c r="K120" s="725"/>
      <c r="L120" s="725"/>
      <c r="M120" s="725"/>
      <c r="N120" s="725"/>
      <c r="O120" s="725"/>
      <c r="P120" s="725"/>
      <c r="Q120" s="725"/>
      <c r="R120" s="725"/>
      <c r="S120" s="725"/>
      <c r="T120" s="725"/>
      <c r="U120" s="725"/>
      <c r="V120" s="725"/>
      <c r="W120" s="725"/>
      <c r="X120" s="725"/>
      <c r="Y120" s="726"/>
    </row>
    <row r="121" spans="1:27" ht="18" customHeight="1">
      <c r="A121" s="753" t="s">
        <v>240</v>
      </c>
      <c r="B121" s="754"/>
      <c r="C121" s="724"/>
      <c r="D121" s="725"/>
      <c r="E121" s="725"/>
      <c r="F121" s="725"/>
      <c r="G121" s="725"/>
      <c r="H121" s="725"/>
      <c r="I121" s="725"/>
      <c r="J121" s="725"/>
      <c r="K121" s="725"/>
      <c r="L121" s="725"/>
      <c r="M121" s="725"/>
      <c r="N121" s="725"/>
      <c r="O121" s="725"/>
      <c r="P121" s="725"/>
      <c r="Q121" s="725"/>
      <c r="R121" s="725"/>
      <c r="S121" s="725"/>
      <c r="T121" s="725"/>
      <c r="U121" s="725"/>
      <c r="V121" s="725"/>
      <c r="W121" s="725"/>
      <c r="X121" s="725"/>
      <c r="Y121" s="726"/>
    </row>
    <row r="122" spans="1:27" ht="9.9499999999999993" customHeight="1">
      <c r="A122" s="219"/>
      <c r="B122" s="220"/>
      <c r="C122" s="727"/>
      <c r="D122" s="728"/>
      <c r="E122" s="728"/>
      <c r="F122" s="728"/>
      <c r="G122" s="728"/>
      <c r="H122" s="728"/>
      <c r="I122" s="728"/>
      <c r="J122" s="728"/>
      <c r="K122" s="728"/>
      <c r="L122" s="728"/>
      <c r="M122" s="728"/>
      <c r="N122" s="728"/>
      <c r="O122" s="728"/>
      <c r="P122" s="728"/>
      <c r="Q122" s="728"/>
      <c r="R122" s="728"/>
      <c r="S122" s="728"/>
      <c r="T122" s="728"/>
      <c r="U122" s="728"/>
      <c r="V122" s="728"/>
      <c r="W122" s="728"/>
      <c r="X122" s="728"/>
      <c r="Y122" s="729"/>
    </row>
    <row r="123" spans="1:27" ht="9" customHeight="1">
      <c r="A123" s="211"/>
      <c r="B123" s="212"/>
      <c r="C123" s="711" t="s">
        <v>221</v>
      </c>
      <c r="D123" s="714"/>
      <c r="E123" s="716" t="s">
        <v>222</v>
      </c>
      <c r="F123" s="714"/>
      <c r="G123" s="716" t="s">
        <v>223</v>
      </c>
      <c r="H123" s="716"/>
      <c r="I123" s="714"/>
      <c r="J123" s="716" t="s">
        <v>222</v>
      </c>
      <c r="K123" s="714"/>
      <c r="L123" s="716" t="s">
        <v>224</v>
      </c>
      <c r="M123" s="734"/>
      <c r="N123" s="760" t="s">
        <v>225</v>
      </c>
      <c r="O123" s="763"/>
      <c r="P123" s="719">
        <f>IF(OR(A127="",D123="",I123=""),0,FLOOR(IF(I123&lt;D123,TIME(I123,K123,1)+1,TIME(I123,K123,1))-TIME(D123,F123,0)-TIME(0,O123,0),"0:15"))</f>
        <v>0</v>
      </c>
      <c r="Q123" s="711" t="s">
        <v>226</v>
      </c>
      <c r="R123" s="739"/>
      <c r="S123" s="742"/>
      <c r="T123" s="757" t="s">
        <v>142</v>
      </c>
      <c r="U123" s="711" t="s">
        <v>228</v>
      </c>
      <c r="V123" s="739"/>
      <c r="W123" s="739"/>
      <c r="X123" s="213"/>
      <c r="Y123" s="214"/>
      <c r="AA123" s="233"/>
    </row>
    <row r="124" spans="1:27" ht="6" customHeight="1">
      <c r="A124" s="356"/>
      <c r="B124" s="357"/>
      <c r="C124" s="712"/>
      <c r="D124" s="715"/>
      <c r="E124" s="717"/>
      <c r="F124" s="715"/>
      <c r="G124" s="717"/>
      <c r="H124" s="717"/>
      <c r="I124" s="715"/>
      <c r="J124" s="717"/>
      <c r="K124" s="715"/>
      <c r="L124" s="717"/>
      <c r="M124" s="735"/>
      <c r="N124" s="761"/>
      <c r="O124" s="764"/>
      <c r="P124" s="720"/>
      <c r="Q124" s="712"/>
      <c r="R124" s="740"/>
      <c r="S124" s="743"/>
      <c r="T124" s="758"/>
      <c r="U124" s="712"/>
      <c r="V124" s="740"/>
      <c r="W124" s="740"/>
      <c r="X124" s="755" t="str">
        <f>IF(A127="","",IF(OR(S123&gt;1,S125&gt;1),"ü",""))</f>
        <v/>
      </c>
      <c r="Y124" s="215"/>
      <c r="AA124" s="233"/>
    </row>
    <row r="125" spans="1:27" ht="6" customHeight="1">
      <c r="A125" s="356"/>
      <c r="B125" s="216"/>
      <c r="C125" s="712"/>
      <c r="D125" s="715"/>
      <c r="E125" s="717"/>
      <c r="F125" s="715"/>
      <c r="G125" s="717"/>
      <c r="H125" s="717"/>
      <c r="I125" s="715"/>
      <c r="J125" s="717"/>
      <c r="K125" s="715"/>
      <c r="L125" s="717"/>
      <c r="M125" s="735"/>
      <c r="N125" s="761"/>
      <c r="O125" s="765"/>
      <c r="P125" s="720">
        <f>IF(OR(A127="",D125="",I125=""),0,FLOOR(IF(I125&lt;D125,TIME(I125,K125,1)+1,TIME(I125,K125,1))-TIME(D125,F125,0)-TIME(0,O125,0),"0:15"))</f>
        <v>0</v>
      </c>
      <c r="Q125" s="712"/>
      <c r="R125" s="740"/>
      <c r="S125" s="737"/>
      <c r="T125" s="758"/>
      <c r="U125" s="712"/>
      <c r="V125" s="740"/>
      <c r="W125" s="740"/>
      <c r="X125" s="756"/>
      <c r="Y125" s="215"/>
      <c r="AA125" s="233"/>
    </row>
    <row r="126" spans="1:27" ht="9" customHeight="1">
      <c r="A126" s="356"/>
      <c r="B126" s="216"/>
      <c r="C126" s="713"/>
      <c r="D126" s="733"/>
      <c r="E126" s="718"/>
      <c r="F126" s="733"/>
      <c r="G126" s="718"/>
      <c r="H126" s="718"/>
      <c r="I126" s="733"/>
      <c r="J126" s="718"/>
      <c r="K126" s="733"/>
      <c r="L126" s="718"/>
      <c r="M126" s="736"/>
      <c r="N126" s="762"/>
      <c r="O126" s="766"/>
      <c r="P126" s="744"/>
      <c r="Q126" s="713"/>
      <c r="R126" s="741"/>
      <c r="S126" s="738"/>
      <c r="T126" s="759"/>
      <c r="U126" s="713"/>
      <c r="V126" s="741"/>
      <c r="W126" s="741"/>
      <c r="X126" s="217"/>
      <c r="Y126" s="218"/>
      <c r="AA126" s="233"/>
    </row>
    <row r="127" spans="1:27" ht="18" customHeight="1">
      <c r="A127" s="745" t="str">
        <f>IF(ISERROR(AG85),"",AG85)</f>
        <v/>
      </c>
      <c r="B127" s="746"/>
      <c r="C127" s="747" t="s">
        <v>247</v>
      </c>
      <c r="D127" s="748"/>
      <c r="E127" s="748"/>
      <c r="F127" s="748"/>
      <c r="G127" s="748"/>
      <c r="H127" s="748"/>
      <c r="I127" s="748"/>
      <c r="J127" s="748"/>
      <c r="K127" s="748"/>
      <c r="L127" s="749" t="str">
        <f>IF(A127="","",IF(OR(AND(P123&gt;0,S123=""),AND(P125&gt;0,S125="")),"研修人数を入力してください",""))</f>
        <v/>
      </c>
      <c r="M127" s="749"/>
      <c r="N127" s="749"/>
      <c r="O127" s="749"/>
      <c r="P127" s="749"/>
      <c r="Q127" s="749"/>
      <c r="R127" s="749"/>
      <c r="S127" s="749"/>
      <c r="T127" s="749"/>
      <c r="U127" s="749"/>
      <c r="V127" s="749"/>
      <c r="W127" s="749"/>
      <c r="X127" s="749"/>
      <c r="Y127" s="750"/>
    </row>
    <row r="128" spans="1:27" ht="18" customHeight="1">
      <c r="A128" s="751" t="str">
        <f>IF(A127="","","日")</f>
        <v/>
      </c>
      <c r="B128" s="752"/>
      <c r="C128" s="724"/>
      <c r="D128" s="725"/>
      <c r="E128" s="725"/>
      <c r="F128" s="725"/>
      <c r="G128" s="725"/>
      <c r="H128" s="725"/>
      <c r="I128" s="725"/>
      <c r="J128" s="725"/>
      <c r="K128" s="725"/>
      <c r="L128" s="725"/>
      <c r="M128" s="725"/>
      <c r="N128" s="725"/>
      <c r="O128" s="725"/>
      <c r="P128" s="725"/>
      <c r="Q128" s="725"/>
      <c r="R128" s="725"/>
      <c r="S128" s="725"/>
      <c r="T128" s="725"/>
      <c r="U128" s="725"/>
      <c r="V128" s="725"/>
      <c r="W128" s="725"/>
      <c r="X128" s="725"/>
      <c r="Y128" s="726"/>
    </row>
    <row r="129" spans="1:33" ht="18" customHeight="1">
      <c r="A129" s="753" t="s">
        <v>248</v>
      </c>
      <c r="B129" s="754"/>
      <c r="C129" s="724"/>
      <c r="D129" s="725"/>
      <c r="E129" s="725"/>
      <c r="F129" s="725"/>
      <c r="G129" s="725"/>
      <c r="H129" s="725"/>
      <c r="I129" s="725"/>
      <c r="J129" s="725"/>
      <c r="K129" s="725"/>
      <c r="L129" s="725"/>
      <c r="M129" s="725"/>
      <c r="N129" s="725"/>
      <c r="O129" s="725"/>
      <c r="P129" s="725"/>
      <c r="Q129" s="725"/>
      <c r="R129" s="725"/>
      <c r="S129" s="725"/>
      <c r="T129" s="725"/>
      <c r="U129" s="725"/>
      <c r="V129" s="725"/>
      <c r="W129" s="725"/>
      <c r="X129" s="725"/>
      <c r="Y129" s="726"/>
    </row>
    <row r="130" spans="1:33" ht="9.9499999999999993" customHeight="1">
      <c r="A130" s="219"/>
      <c r="B130" s="220"/>
      <c r="C130" s="727"/>
      <c r="D130" s="728"/>
      <c r="E130" s="728"/>
      <c r="F130" s="728"/>
      <c r="G130" s="728"/>
      <c r="H130" s="728"/>
      <c r="I130" s="728"/>
      <c r="J130" s="728"/>
      <c r="K130" s="728"/>
      <c r="L130" s="728"/>
      <c r="M130" s="728"/>
      <c r="N130" s="728"/>
      <c r="O130" s="728"/>
      <c r="P130" s="728"/>
      <c r="Q130" s="728"/>
      <c r="R130" s="728"/>
      <c r="S130" s="728"/>
      <c r="T130" s="728"/>
      <c r="U130" s="728"/>
      <c r="V130" s="728"/>
      <c r="W130" s="728"/>
      <c r="X130" s="728"/>
      <c r="Y130" s="729"/>
    </row>
    <row r="131" spans="1:33" ht="18" customHeight="1">
      <c r="A131" s="169"/>
      <c r="B131" s="169"/>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row>
    <row r="132" spans="1:33" ht="18" customHeight="1">
      <c r="A132" s="169" t="s">
        <v>242</v>
      </c>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AA132" s="237"/>
    </row>
    <row r="133" spans="1:33" ht="90" customHeight="1">
      <c r="A133" s="721"/>
      <c r="B133" s="722"/>
      <c r="C133" s="722"/>
      <c r="D133" s="722"/>
      <c r="E133" s="722"/>
      <c r="F133" s="722"/>
      <c r="G133" s="722"/>
      <c r="H133" s="722"/>
      <c r="I133" s="722"/>
      <c r="J133" s="722"/>
      <c r="K133" s="722"/>
      <c r="L133" s="722"/>
      <c r="M133" s="722"/>
      <c r="N133" s="722"/>
      <c r="O133" s="722"/>
      <c r="P133" s="722"/>
      <c r="Q133" s="722"/>
      <c r="R133" s="722"/>
      <c r="S133" s="722"/>
      <c r="T133" s="722"/>
      <c r="U133" s="722"/>
      <c r="V133" s="722"/>
      <c r="W133" s="722"/>
      <c r="X133" s="722"/>
      <c r="Y133" s="723"/>
    </row>
    <row r="134" spans="1:33" ht="18" customHeight="1">
      <c r="A134" s="169" t="s">
        <v>243</v>
      </c>
      <c r="B134" s="169"/>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AA134" s="237"/>
    </row>
    <row r="135" spans="1:33" ht="90" customHeight="1">
      <c r="A135" s="721"/>
      <c r="B135" s="722"/>
      <c r="C135" s="722"/>
      <c r="D135" s="722"/>
      <c r="E135" s="722"/>
      <c r="F135" s="722"/>
      <c r="G135" s="722"/>
      <c r="H135" s="722"/>
      <c r="I135" s="722"/>
      <c r="J135" s="722"/>
      <c r="K135" s="722"/>
      <c r="L135" s="722"/>
      <c r="M135" s="722"/>
      <c r="N135" s="722"/>
      <c r="O135" s="722"/>
      <c r="P135" s="722"/>
      <c r="Q135" s="722"/>
      <c r="R135" s="722"/>
      <c r="S135" s="722"/>
      <c r="T135" s="722"/>
      <c r="U135" s="722"/>
      <c r="V135" s="722"/>
      <c r="W135" s="722"/>
      <c r="X135" s="722"/>
      <c r="Y135" s="723"/>
    </row>
    <row r="136" spans="1:33" ht="18" customHeight="1">
      <c r="A136" s="169"/>
      <c r="B136" s="354" t="s">
        <v>156</v>
      </c>
      <c r="C136" s="155">
        <f>IF(SUMIF($S75:$S126,1,$P75:$P126)=0,0,SUMIF($S75:$S126,1,$P75:$P126))</f>
        <v>0</v>
      </c>
      <c r="D136" s="767">
        <f>IF(C136=0,0,C136*2400*24)</f>
        <v>0</v>
      </c>
      <c r="E136" s="767"/>
      <c r="F136" s="364" t="str">
        <f>IF(OR(L127&lt;&gt;"",L119&lt;&gt;"",L111&lt;&gt;"",L103&lt;&gt;"",L95&lt;&gt;"",L87&lt;&gt;"",L79&lt;&gt;""),"研修人数が未入力のセルがあります","")</f>
        <v/>
      </c>
      <c r="G136" s="169"/>
      <c r="H136" s="169"/>
      <c r="I136" s="169"/>
      <c r="J136" s="169"/>
      <c r="K136" s="169"/>
      <c r="L136" s="169"/>
      <c r="M136" s="169"/>
      <c r="N136" s="169"/>
      <c r="O136" s="169"/>
      <c r="P136" s="169"/>
      <c r="Q136" s="169"/>
      <c r="R136" s="169"/>
      <c r="S136" s="169"/>
      <c r="T136" s="169"/>
      <c r="U136" s="169"/>
      <c r="V136" s="169"/>
      <c r="W136" s="169"/>
      <c r="X136" s="169"/>
      <c r="Y136" s="169"/>
    </row>
    <row r="137" spans="1:33" ht="18" customHeight="1">
      <c r="A137" s="169"/>
      <c r="B137" s="354" t="s">
        <v>157</v>
      </c>
      <c r="C137" s="155">
        <f>IF(SUMIF($S75:$S126,2,$P75:$P126)=0,0,SUMIF($S75:$S126,2,$P75:$P126))</f>
        <v>0</v>
      </c>
      <c r="D137" s="730">
        <f>IF(C137=0,0,C137*1200*24)</f>
        <v>0</v>
      </c>
      <c r="E137" s="730"/>
      <c r="F137" s="169"/>
      <c r="G137" s="169"/>
      <c r="H137" s="169"/>
      <c r="I137" s="732" t="s">
        <v>244</v>
      </c>
      <c r="J137" s="732"/>
      <c r="K137" s="732"/>
      <c r="L137" s="732"/>
      <c r="M137" s="732"/>
      <c r="N137" s="355"/>
      <c r="O137" s="355"/>
      <c r="P137" s="221"/>
      <c r="Q137" s="221"/>
      <c r="R137" s="217"/>
      <c r="S137" s="217"/>
      <c r="T137" s="217"/>
      <c r="U137" s="217"/>
      <c r="V137" s="217"/>
      <c r="W137" s="217"/>
      <c r="X137" s="217"/>
      <c r="Y137" s="217"/>
    </row>
    <row r="138" spans="1:33" ht="18" customHeight="1">
      <c r="A138" s="169"/>
      <c r="B138" s="354" t="s">
        <v>158</v>
      </c>
      <c r="C138" s="155">
        <f>IF(SUMIF($S75:$S126,3,$P75:$P126)=0,0,SUMIF($S75:$S126,3,$P75:$P126))</f>
        <v>0</v>
      </c>
      <c r="D138" s="730">
        <f>IF(C138=0,0,C138*800*24)</f>
        <v>0</v>
      </c>
      <c r="E138" s="730"/>
      <c r="F138" s="169"/>
      <c r="G138" s="169"/>
      <c r="H138" s="169"/>
      <c r="I138" s="169"/>
      <c r="J138" s="169"/>
      <c r="K138" s="169"/>
      <c r="L138" s="169"/>
      <c r="M138" s="169"/>
      <c r="N138" s="169"/>
      <c r="O138" s="169"/>
      <c r="P138" s="169"/>
      <c r="Q138" s="169"/>
      <c r="R138" s="169"/>
      <c r="S138" s="169"/>
      <c r="T138" s="169"/>
      <c r="U138" s="169"/>
      <c r="V138" s="169"/>
      <c r="W138" s="169"/>
      <c r="X138" s="169"/>
      <c r="Y138" s="169"/>
    </row>
    <row r="139" spans="1:33" ht="18" customHeight="1">
      <c r="A139" s="169"/>
      <c r="B139" s="222"/>
      <c r="C139" s="155">
        <f>SUM(C136:C138)</f>
        <v>0</v>
      </c>
      <c r="D139" s="730">
        <f>SUM(D136:D138)</f>
        <v>0</v>
      </c>
      <c r="E139" s="731"/>
      <c r="F139" s="169"/>
      <c r="G139" s="169"/>
      <c r="H139" s="169"/>
      <c r="I139" s="732" t="s">
        <v>245</v>
      </c>
      <c r="J139" s="732"/>
      <c r="K139" s="732"/>
      <c r="L139" s="732"/>
      <c r="M139" s="732"/>
      <c r="N139" s="355"/>
      <c r="O139" s="355"/>
      <c r="P139" s="221"/>
      <c r="Q139" s="221"/>
      <c r="R139" s="217"/>
      <c r="S139" s="217"/>
      <c r="T139" s="217"/>
      <c r="U139" s="217"/>
      <c r="V139" s="217"/>
      <c r="W139" s="217"/>
      <c r="X139" s="217"/>
      <c r="Y139" s="217"/>
    </row>
    <row r="140" spans="1:33" s="235" customFormat="1" ht="6" customHeight="1">
      <c r="A140" s="223"/>
      <c r="B140" s="223"/>
      <c r="C140" s="223"/>
      <c r="D140" s="223"/>
      <c r="E140" s="223"/>
      <c r="F140" s="223"/>
      <c r="G140" s="224"/>
      <c r="H140" s="224"/>
      <c r="I140" s="224"/>
      <c r="J140" s="224"/>
      <c r="K140" s="224"/>
      <c r="L140" s="224"/>
      <c r="M140" s="224"/>
      <c r="N140" s="224"/>
      <c r="O140" s="224"/>
      <c r="P140" s="224"/>
      <c r="Q140" s="224"/>
      <c r="R140" s="223"/>
      <c r="S140" s="223"/>
      <c r="T140" s="223"/>
      <c r="U140" s="223"/>
      <c r="V140" s="223"/>
      <c r="W140" s="223"/>
      <c r="X140" s="223"/>
      <c r="Y140" s="223"/>
      <c r="AA140" s="236"/>
      <c r="AB140" s="17"/>
      <c r="AF140" s="258"/>
      <c r="AG140" s="254"/>
    </row>
    <row r="141" spans="1:33" ht="42" customHeight="1">
      <c r="A141" s="169"/>
      <c r="B141" s="169"/>
      <c r="C141" s="382" t="str">
        <f>IF('10号'!$E$18="","",'10号'!$E$18)</f>
        <v/>
      </c>
      <c r="D141" s="169"/>
      <c r="E141" s="169"/>
      <c r="F141" s="169"/>
      <c r="G141" s="169"/>
      <c r="H141" s="169"/>
      <c r="I141" s="169"/>
      <c r="J141" s="169"/>
      <c r="K141" s="169"/>
      <c r="L141" s="169"/>
      <c r="M141" s="169"/>
      <c r="N141" s="169"/>
      <c r="O141" s="169"/>
      <c r="P141" s="169"/>
      <c r="Q141" s="169"/>
      <c r="R141" s="710" t="str">
        <f>IF(MIN(A146:B194)=0,"平成　　年　　月分",MIN(A146:B194))</f>
        <v>平成　　年　　月分</v>
      </c>
      <c r="S141" s="710"/>
      <c r="T141" s="710"/>
      <c r="U141" s="710"/>
      <c r="V141" s="710"/>
      <c r="W141" s="169"/>
      <c r="X141" s="169"/>
      <c r="Y141" s="225" t="s">
        <v>249</v>
      </c>
    </row>
    <row r="142" spans="1:33" ht="9" customHeight="1">
      <c r="A142" s="211"/>
      <c r="B142" s="212"/>
      <c r="C142" s="711" t="s">
        <v>221</v>
      </c>
      <c r="D142" s="714"/>
      <c r="E142" s="716" t="s">
        <v>222</v>
      </c>
      <c r="F142" s="714"/>
      <c r="G142" s="716" t="s">
        <v>223</v>
      </c>
      <c r="H142" s="716"/>
      <c r="I142" s="714"/>
      <c r="J142" s="716" t="s">
        <v>222</v>
      </c>
      <c r="K142" s="714"/>
      <c r="L142" s="716" t="s">
        <v>224</v>
      </c>
      <c r="M142" s="734"/>
      <c r="N142" s="760" t="s">
        <v>225</v>
      </c>
      <c r="O142" s="763"/>
      <c r="P142" s="719">
        <f>IF(OR(A146="",D142="",I142=""),0,FLOOR(IF(I142&lt;D142,TIME(I142,K142,1)+1,TIME(I142,K142,1))-TIME(D142,F142,0)-TIME(0,O142,0),"0:15"))</f>
        <v>0</v>
      </c>
      <c r="Q142" s="711" t="s">
        <v>226</v>
      </c>
      <c r="R142" s="739"/>
      <c r="S142" s="742"/>
      <c r="T142" s="757" t="s">
        <v>142</v>
      </c>
      <c r="U142" s="711" t="s">
        <v>228</v>
      </c>
      <c r="V142" s="739"/>
      <c r="W142" s="739"/>
      <c r="X142" s="213"/>
      <c r="Y142" s="214"/>
      <c r="AA142" s="233"/>
    </row>
    <row r="143" spans="1:33" ht="6" customHeight="1">
      <c r="A143" s="356"/>
      <c r="B143" s="357"/>
      <c r="C143" s="712"/>
      <c r="D143" s="715"/>
      <c r="E143" s="717"/>
      <c r="F143" s="715"/>
      <c r="G143" s="717"/>
      <c r="H143" s="717"/>
      <c r="I143" s="715"/>
      <c r="J143" s="717"/>
      <c r="K143" s="715"/>
      <c r="L143" s="717"/>
      <c r="M143" s="735"/>
      <c r="N143" s="761"/>
      <c r="O143" s="764"/>
      <c r="P143" s="720"/>
      <c r="Q143" s="712"/>
      <c r="R143" s="740"/>
      <c r="S143" s="743"/>
      <c r="T143" s="758"/>
      <c r="U143" s="712"/>
      <c r="V143" s="740"/>
      <c r="W143" s="740"/>
      <c r="X143" s="755" t="str">
        <f>IF(A146="","",IF(OR(S142&gt;1,S144&gt;1),"ü",""))</f>
        <v/>
      </c>
      <c r="Y143" s="215"/>
      <c r="AA143" s="233"/>
    </row>
    <row r="144" spans="1:33" ht="6" customHeight="1">
      <c r="A144" s="356"/>
      <c r="B144" s="216"/>
      <c r="C144" s="712"/>
      <c r="D144" s="715"/>
      <c r="E144" s="717"/>
      <c r="F144" s="715"/>
      <c r="G144" s="717"/>
      <c r="H144" s="717"/>
      <c r="I144" s="715"/>
      <c r="J144" s="717"/>
      <c r="K144" s="715"/>
      <c r="L144" s="717"/>
      <c r="M144" s="735"/>
      <c r="N144" s="761"/>
      <c r="O144" s="765"/>
      <c r="P144" s="720">
        <f>IF(OR(A146="",D144="",I144=""),0,FLOOR(IF(I144&lt;D144,TIME(I144,K144,1)+1,TIME(I144,K144,1))-TIME(D144,F144,0)-TIME(0,O144,0),"0:15"))</f>
        <v>0</v>
      </c>
      <c r="Q144" s="712"/>
      <c r="R144" s="740"/>
      <c r="S144" s="737"/>
      <c r="T144" s="758"/>
      <c r="U144" s="712"/>
      <c r="V144" s="740"/>
      <c r="W144" s="740"/>
      <c r="X144" s="756"/>
      <c r="Y144" s="215"/>
      <c r="AA144" s="233"/>
    </row>
    <row r="145" spans="1:47" ht="9" customHeight="1">
      <c r="A145" s="356"/>
      <c r="B145" s="216"/>
      <c r="C145" s="713"/>
      <c r="D145" s="733"/>
      <c r="E145" s="718"/>
      <c r="F145" s="733"/>
      <c r="G145" s="718"/>
      <c r="H145" s="718"/>
      <c r="I145" s="733"/>
      <c r="J145" s="718"/>
      <c r="K145" s="733"/>
      <c r="L145" s="718"/>
      <c r="M145" s="736"/>
      <c r="N145" s="762"/>
      <c r="O145" s="766"/>
      <c r="P145" s="744"/>
      <c r="Q145" s="713"/>
      <c r="R145" s="741"/>
      <c r="S145" s="738"/>
      <c r="T145" s="759"/>
      <c r="U145" s="713"/>
      <c r="V145" s="741"/>
      <c r="W145" s="741"/>
      <c r="X145" s="217"/>
      <c r="Y145" s="218"/>
      <c r="AA145" s="233"/>
    </row>
    <row r="146" spans="1:47" ht="18" customHeight="1">
      <c r="A146" s="745" t="str">
        <f>IF(ISERROR(AG146),"",AG146)</f>
        <v/>
      </c>
      <c r="B146" s="746"/>
      <c r="C146" s="747" t="s">
        <v>247</v>
      </c>
      <c r="D146" s="748"/>
      <c r="E146" s="748"/>
      <c r="F146" s="748"/>
      <c r="G146" s="748"/>
      <c r="H146" s="748"/>
      <c r="I146" s="748"/>
      <c r="J146" s="748"/>
      <c r="K146" s="748"/>
      <c r="L146" s="749" t="str">
        <f>IF(A146="","",IF(OR(AND(P142&gt;0,S142=""),AND(P144&gt;0,S144="")),"研修人数を入力してください",""))</f>
        <v/>
      </c>
      <c r="M146" s="749"/>
      <c r="N146" s="749"/>
      <c r="O146" s="749"/>
      <c r="P146" s="749"/>
      <c r="Q146" s="749"/>
      <c r="R146" s="749"/>
      <c r="S146" s="749"/>
      <c r="T146" s="749"/>
      <c r="U146" s="749"/>
      <c r="V146" s="749"/>
      <c r="W146" s="749"/>
      <c r="X146" s="749"/>
      <c r="Y146" s="750"/>
      <c r="AG146" s="239" t="e">
        <f>AG85+1</f>
        <v>#VALUE!</v>
      </c>
      <c r="AQ146" s="250"/>
      <c r="AR146" s="262"/>
      <c r="AS146" s="252"/>
      <c r="AU146" s="252"/>
    </row>
    <row r="147" spans="1:47" ht="18" customHeight="1">
      <c r="A147" s="751" t="str">
        <f>IF(A146="","","日")</f>
        <v/>
      </c>
      <c r="B147" s="752"/>
      <c r="C147" s="724"/>
      <c r="D147" s="725"/>
      <c r="E147" s="725"/>
      <c r="F147" s="725"/>
      <c r="G147" s="725"/>
      <c r="H147" s="725"/>
      <c r="I147" s="725"/>
      <c r="J147" s="725"/>
      <c r="K147" s="725"/>
      <c r="L147" s="725"/>
      <c r="M147" s="725"/>
      <c r="N147" s="725"/>
      <c r="O147" s="725"/>
      <c r="P147" s="725"/>
      <c r="Q147" s="725"/>
      <c r="R147" s="725"/>
      <c r="S147" s="725"/>
      <c r="T147" s="725"/>
      <c r="U147" s="725"/>
      <c r="V147" s="725"/>
      <c r="W147" s="725"/>
      <c r="X147" s="725"/>
      <c r="Y147" s="726"/>
      <c r="AG147" s="239" t="e">
        <f t="shared" ref="AG147:AG152" si="4">AG146+1</f>
        <v>#VALUE!</v>
      </c>
      <c r="AQ147" s="250"/>
      <c r="AR147" s="262"/>
      <c r="AS147" s="252"/>
      <c r="AU147" s="252"/>
    </row>
    <row r="148" spans="1:47" ht="18" customHeight="1">
      <c r="A148" s="753" t="s">
        <v>230</v>
      </c>
      <c r="B148" s="754"/>
      <c r="C148" s="724"/>
      <c r="D148" s="725"/>
      <c r="E148" s="725"/>
      <c r="F148" s="725"/>
      <c r="G148" s="725"/>
      <c r="H148" s="725"/>
      <c r="I148" s="725"/>
      <c r="J148" s="725"/>
      <c r="K148" s="725"/>
      <c r="L148" s="725"/>
      <c r="M148" s="725"/>
      <c r="N148" s="725"/>
      <c r="O148" s="725"/>
      <c r="P148" s="725"/>
      <c r="Q148" s="725"/>
      <c r="R148" s="725"/>
      <c r="S148" s="725"/>
      <c r="T148" s="725"/>
      <c r="U148" s="725"/>
      <c r="V148" s="725"/>
      <c r="W148" s="725"/>
      <c r="X148" s="725"/>
      <c r="Y148" s="726"/>
      <c r="AG148" s="239" t="e">
        <f t="shared" si="4"/>
        <v>#VALUE!</v>
      </c>
      <c r="AQ148" s="250"/>
      <c r="AR148" s="262"/>
      <c r="AS148" s="252"/>
      <c r="AU148" s="252"/>
    </row>
    <row r="149" spans="1:47" ht="9.9499999999999993" customHeight="1">
      <c r="A149" s="219"/>
      <c r="B149" s="220"/>
      <c r="C149" s="727"/>
      <c r="D149" s="728"/>
      <c r="E149" s="728"/>
      <c r="F149" s="728"/>
      <c r="G149" s="728"/>
      <c r="H149" s="728"/>
      <c r="I149" s="728"/>
      <c r="J149" s="728"/>
      <c r="K149" s="728"/>
      <c r="L149" s="728"/>
      <c r="M149" s="728"/>
      <c r="N149" s="728"/>
      <c r="O149" s="728"/>
      <c r="P149" s="728"/>
      <c r="Q149" s="728"/>
      <c r="R149" s="728"/>
      <c r="S149" s="728"/>
      <c r="T149" s="728"/>
      <c r="U149" s="728"/>
      <c r="V149" s="728"/>
      <c r="W149" s="728"/>
      <c r="X149" s="728"/>
      <c r="Y149" s="729"/>
      <c r="AG149" s="239" t="e">
        <f t="shared" si="4"/>
        <v>#VALUE!</v>
      </c>
      <c r="AQ149" s="250"/>
      <c r="AR149" s="262"/>
      <c r="AS149" s="252"/>
      <c r="AU149" s="252"/>
    </row>
    <row r="150" spans="1:47" ht="9" customHeight="1">
      <c r="A150" s="211"/>
      <c r="B150" s="212"/>
      <c r="C150" s="711" t="s">
        <v>221</v>
      </c>
      <c r="D150" s="714"/>
      <c r="E150" s="716" t="s">
        <v>222</v>
      </c>
      <c r="F150" s="714"/>
      <c r="G150" s="716" t="s">
        <v>223</v>
      </c>
      <c r="H150" s="716"/>
      <c r="I150" s="714"/>
      <c r="J150" s="716" t="s">
        <v>222</v>
      </c>
      <c r="K150" s="714"/>
      <c r="L150" s="716" t="s">
        <v>224</v>
      </c>
      <c r="M150" s="734"/>
      <c r="N150" s="760" t="s">
        <v>225</v>
      </c>
      <c r="O150" s="763"/>
      <c r="P150" s="719">
        <f>IF(OR(A154="",D150="",I150=""),0,FLOOR(IF(I150&lt;D150,TIME(I150,K150,1)+1,TIME(I150,K150,1))-TIME(D150,F150,0)-TIME(0,O150,0),"0:15"))</f>
        <v>0</v>
      </c>
      <c r="Q150" s="711" t="s">
        <v>226</v>
      </c>
      <c r="R150" s="739"/>
      <c r="S150" s="742"/>
      <c r="T150" s="757" t="s">
        <v>142</v>
      </c>
      <c r="U150" s="711" t="s">
        <v>228</v>
      </c>
      <c r="V150" s="739"/>
      <c r="W150" s="739"/>
      <c r="X150" s="213"/>
      <c r="Y150" s="214"/>
      <c r="AG150" s="239" t="e">
        <f t="shared" si="4"/>
        <v>#VALUE!</v>
      </c>
      <c r="AQ150" s="250"/>
      <c r="AR150" s="262"/>
    </row>
    <row r="151" spans="1:47" ht="6" customHeight="1">
      <c r="A151" s="356"/>
      <c r="B151" s="357"/>
      <c r="C151" s="712"/>
      <c r="D151" s="715"/>
      <c r="E151" s="717"/>
      <c r="F151" s="715"/>
      <c r="G151" s="717"/>
      <c r="H151" s="717"/>
      <c r="I151" s="715"/>
      <c r="J151" s="717"/>
      <c r="K151" s="715"/>
      <c r="L151" s="717"/>
      <c r="M151" s="735"/>
      <c r="N151" s="761"/>
      <c r="O151" s="764"/>
      <c r="P151" s="720"/>
      <c r="Q151" s="712"/>
      <c r="R151" s="740"/>
      <c r="S151" s="743"/>
      <c r="T151" s="758"/>
      <c r="U151" s="712"/>
      <c r="V151" s="740"/>
      <c r="W151" s="740"/>
      <c r="X151" s="755" t="str">
        <f>IF(A154="","",IF(OR(S150&gt;1,S152&gt;1),"ü",""))</f>
        <v/>
      </c>
      <c r="Y151" s="215"/>
      <c r="AG151" s="239" t="e">
        <f t="shared" si="4"/>
        <v>#VALUE!</v>
      </c>
      <c r="AQ151" s="250"/>
      <c r="AR151" s="262"/>
    </row>
    <row r="152" spans="1:47" ht="6" customHeight="1">
      <c r="A152" s="356"/>
      <c r="B152" s="216"/>
      <c r="C152" s="712"/>
      <c r="D152" s="715"/>
      <c r="E152" s="717"/>
      <c r="F152" s="715"/>
      <c r="G152" s="717"/>
      <c r="H152" s="717"/>
      <c r="I152" s="715"/>
      <c r="J152" s="717"/>
      <c r="K152" s="715"/>
      <c r="L152" s="717"/>
      <c r="M152" s="735"/>
      <c r="N152" s="761"/>
      <c r="O152" s="765"/>
      <c r="P152" s="720">
        <f>IF(OR(A154="",D152="",I152=""),0,FLOOR(IF(I152&lt;D152,TIME(I152,K152,1)+1,TIME(I152,K152,1))-TIME(D152,F152,0)-TIME(0,O152,0),"0:15"))</f>
        <v>0</v>
      </c>
      <c r="Q152" s="712"/>
      <c r="R152" s="740"/>
      <c r="S152" s="737"/>
      <c r="T152" s="758"/>
      <c r="U152" s="712"/>
      <c r="V152" s="740"/>
      <c r="W152" s="740"/>
      <c r="X152" s="756"/>
      <c r="Y152" s="215"/>
      <c r="AG152" s="239" t="e">
        <f t="shared" si="4"/>
        <v>#VALUE!</v>
      </c>
      <c r="AQ152" s="250"/>
      <c r="AR152" s="262"/>
    </row>
    <row r="153" spans="1:47" ht="9" customHeight="1">
      <c r="A153" s="356"/>
      <c r="B153" s="216"/>
      <c r="C153" s="713"/>
      <c r="D153" s="733"/>
      <c r="E153" s="718"/>
      <c r="F153" s="733"/>
      <c r="G153" s="718"/>
      <c r="H153" s="718"/>
      <c r="I153" s="733"/>
      <c r="J153" s="718"/>
      <c r="K153" s="733"/>
      <c r="L153" s="718"/>
      <c r="M153" s="736"/>
      <c r="N153" s="762"/>
      <c r="O153" s="766"/>
      <c r="P153" s="744"/>
      <c r="Q153" s="713"/>
      <c r="R153" s="741"/>
      <c r="S153" s="738"/>
      <c r="T153" s="759"/>
      <c r="U153" s="713"/>
      <c r="V153" s="741"/>
      <c r="W153" s="741"/>
      <c r="X153" s="217"/>
      <c r="Y153" s="218"/>
    </row>
    <row r="154" spans="1:47" ht="18" customHeight="1">
      <c r="A154" s="745" t="str">
        <f>IF(ISERROR(AG147),"",AG147)</f>
        <v/>
      </c>
      <c r="B154" s="746"/>
      <c r="C154" s="747" t="s">
        <v>247</v>
      </c>
      <c r="D154" s="748"/>
      <c r="E154" s="748"/>
      <c r="F154" s="748"/>
      <c r="G154" s="748"/>
      <c r="H154" s="748"/>
      <c r="I154" s="748"/>
      <c r="J154" s="748"/>
      <c r="K154" s="748"/>
      <c r="L154" s="749" t="str">
        <f>IF(A154="","",IF(OR(AND(P150&gt;0,S150=""),AND(P152&gt;0,S152="")),"研修人数を入力してください",""))</f>
        <v/>
      </c>
      <c r="M154" s="749"/>
      <c r="N154" s="749"/>
      <c r="O154" s="749"/>
      <c r="P154" s="749"/>
      <c r="Q154" s="749"/>
      <c r="R154" s="749"/>
      <c r="S154" s="749"/>
      <c r="T154" s="749"/>
      <c r="U154" s="749"/>
      <c r="V154" s="749"/>
      <c r="W154" s="749"/>
      <c r="X154" s="749"/>
      <c r="Y154" s="750"/>
      <c r="AA154" s="237"/>
      <c r="AR154" s="263"/>
      <c r="AS154" s="252"/>
      <c r="AU154" s="252"/>
    </row>
    <row r="155" spans="1:47" ht="18" customHeight="1">
      <c r="A155" s="751" t="str">
        <f>IF(A154="","","日")</f>
        <v/>
      </c>
      <c r="B155" s="752"/>
      <c r="C155" s="724"/>
      <c r="D155" s="725"/>
      <c r="E155" s="725"/>
      <c r="F155" s="725"/>
      <c r="G155" s="725"/>
      <c r="H155" s="725"/>
      <c r="I155" s="725"/>
      <c r="J155" s="725"/>
      <c r="K155" s="725"/>
      <c r="L155" s="725"/>
      <c r="M155" s="725"/>
      <c r="N155" s="725"/>
      <c r="O155" s="725"/>
      <c r="P155" s="725"/>
      <c r="Q155" s="725"/>
      <c r="R155" s="725"/>
      <c r="S155" s="725"/>
      <c r="T155" s="725"/>
      <c r="U155" s="725"/>
      <c r="V155" s="725"/>
      <c r="W155" s="725"/>
      <c r="X155" s="725"/>
      <c r="Y155" s="726"/>
      <c r="AA155" s="237"/>
      <c r="AR155" s="263"/>
      <c r="AS155" s="252"/>
      <c r="AU155" s="252"/>
    </row>
    <row r="156" spans="1:47" ht="18" customHeight="1">
      <c r="A156" s="753" t="s">
        <v>231</v>
      </c>
      <c r="B156" s="754"/>
      <c r="C156" s="724"/>
      <c r="D156" s="725"/>
      <c r="E156" s="725"/>
      <c r="F156" s="725"/>
      <c r="G156" s="725"/>
      <c r="H156" s="725"/>
      <c r="I156" s="725"/>
      <c r="J156" s="725"/>
      <c r="K156" s="725"/>
      <c r="L156" s="725"/>
      <c r="M156" s="725"/>
      <c r="N156" s="725"/>
      <c r="O156" s="725"/>
      <c r="P156" s="725"/>
      <c r="Q156" s="725"/>
      <c r="R156" s="725"/>
      <c r="S156" s="725"/>
      <c r="T156" s="725"/>
      <c r="U156" s="725"/>
      <c r="V156" s="725"/>
      <c r="W156" s="725"/>
      <c r="X156" s="725"/>
      <c r="Y156" s="726"/>
      <c r="AA156" s="237"/>
    </row>
    <row r="157" spans="1:47" ht="9.9499999999999993" customHeight="1">
      <c r="A157" s="219"/>
      <c r="B157" s="220"/>
      <c r="C157" s="727"/>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9"/>
      <c r="AA157" s="237"/>
    </row>
    <row r="158" spans="1:47" ht="9" customHeight="1">
      <c r="A158" s="211"/>
      <c r="B158" s="212"/>
      <c r="C158" s="711" t="s">
        <v>221</v>
      </c>
      <c r="D158" s="714"/>
      <c r="E158" s="716" t="s">
        <v>222</v>
      </c>
      <c r="F158" s="714"/>
      <c r="G158" s="716" t="s">
        <v>223</v>
      </c>
      <c r="H158" s="716"/>
      <c r="I158" s="714"/>
      <c r="J158" s="716" t="s">
        <v>222</v>
      </c>
      <c r="K158" s="714"/>
      <c r="L158" s="716" t="s">
        <v>224</v>
      </c>
      <c r="M158" s="734"/>
      <c r="N158" s="760" t="s">
        <v>225</v>
      </c>
      <c r="O158" s="763"/>
      <c r="P158" s="719">
        <f>IF(OR(A162="",D158="",I158=""),0,FLOOR(IF(I158&lt;D158,TIME(I158,K158,1)+1,TIME(I158,K158,1))-TIME(D158,F158,0)-TIME(0,O158,0),"0:15"))</f>
        <v>0</v>
      </c>
      <c r="Q158" s="711" t="s">
        <v>226</v>
      </c>
      <c r="R158" s="739"/>
      <c r="S158" s="742"/>
      <c r="T158" s="757" t="s">
        <v>142</v>
      </c>
      <c r="U158" s="711" t="s">
        <v>228</v>
      </c>
      <c r="V158" s="739"/>
      <c r="W158" s="739"/>
      <c r="X158" s="213"/>
      <c r="Y158" s="214"/>
    </row>
    <row r="159" spans="1:47" ht="6" customHeight="1">
      <c r="A159" s="356"/>
      <c r="B159" s="357"/>
      <c r="C159" s="712"/>
      <c r="D159" s="715"/>
      <c r="E159" s="717"/>
      <c r="F159" s="715"/>
      <c r="G159" s="717"/>
      <c r="H159" s="717"/>
      <c r="I159" s="715"/>
      <c r="J159" s="717"/>
      <c r="K159" s="715"/>
      <c r="L159" s="717"/>
      <c r="M159" s="735"/>
      <c r="N159" s="761"/>
      <c r="O159" s="764"/>
      <c r="P159" s="720"/>
      <c r="Q159" s="712"/>
      <c r="R159" s="740"/>
      <c r="S159" s="743"/>
      <c r="T159" s="758"/>
      <c r="U159" s="712"/>
      <c r="V159" s="740"/>
      <c r="W159" s="740"/>
      <c r="X159" s="755" t="str">
        <f>IF(A162="","",IF(OR(S158&gt;1,S160&gt;1),"ü",""))</f>
        <v/>
      </c>
      <c r="Y159" s="215"/>
    </row>
    <row r="160" spans="1:47" ht="6" customHeight="1">
      <c r="A160" s="356"/>
      <c r="B160" s="216"/>
      <c r="C160" s="712"/>
      <c r="D160" s="715"/>
      <c r="E160" s="717"/>
      <c r="F160" s="715"/>
      <c r="G160" s="717"/>
      <c r="H160" s="717"/>
      <c r="I160" s="715"/>
      <c r="J160" s="717"/>
      <c r="K160" s="715"/>
      <c r="L160" s="717"/>
      <c r="M160" s="735"/>
      <c r="N160" s="761"/>
      <c r="O160" s="765"/>
      <c r="P160" s="720">
        <f>IF(OR(A162="",D160="",I160=""),0,FLOOR(IF(I160&lt;D160,TIME(I160,K160,1)+1,TIME(I160,K160,1))-TIME(D160,F160,0)-TIME(0,O160,0),"0:15"))</f>
        <v>0</v>
      </c>
      <c r="Q160" s="712"/>
      <c r="R160" s="740"/>
      <c r="S160" s="737"/>
      <c r="T160" s="758"/>
      <c r="U160" s="712"/>
      <c r="V160" s="740"/>
      <c r="W160" s="740"/>
      <c r="X160" s="756"/>
      <c r="Y160" s="215"/>
    </row>
    <row r="161" spans="1:27" ht="9" customHeight="1">
      <c r="A161" s="356"/>
      <c r="B161" s="216"/>
      <c r="C161" s="713"/>
      <c r="D161" s="733"/>
      <c r="E161" s="718"/>
      <c r="F161" s="733"/>
      <c r="G161" s="718"/>
      <c r="H161" s="718"/>
      <c r="I161" s="733"/>
      <c r="J161" s="718"/>
      <c r="K161" s="733"/>
      <c r="L161" s="718"/>
      <c r="M161" s="736"/>
      <c r="N161" s="762"/>
      <c r="O161" s="766"/>
      <c r="P161" s="744"/>
      <c r="Q161" s="713"/>
      <c r="R161" s="741"/>
      <c r="S161" s="738"/>
      <c r="T161" s="759"/>
      <c r="U161" s="713"/>
      <c r="V161" s="741"/>
      <c r="W161" s="741"/>
      <c r="X161" s="217"/>
      <c r="Y161" s="218"/>
    </row>
    <row r="162" spans="1:27" ht="18" customHeight="1">
      <c r="A162" s="745" t="str">
        <f>IF(ISERROR(AG148),"",AG148)</f>
        <v/>
      </c>
      <c r="B162" s="746"/>
      <c r="C162" s="747" t="s">
        <v>247</v>
      </c>
      <c r="D162" s="748"/>
      <c r="E162" s="748"/>
      <c r="F162" s="748"/>
      <c r="G162" s="748"/>
      <c r="H162" s="748"/>
      <c r="I162" s="748"/>
      <c r="J162" s="748"/>
      <c r="K162" s="748"/>
      <c r="L162" s="749" t="str">
        <f>IF(A162="","",IF(OR(AND(P158&gt;0,S158=""),AND(P160&gt;0,S160="")),"研修人数を入力してください",""))</f>
        <v/>
      </c>
      <c r="M162" s="749"/>
      <c r="N162" s="749"/>
      <c r="O162" s="749"/>
      <c r="P162" s="749"/>
      <c r="Q162" s="749"/>
      <c r="R162" s="749"/>
      <c r="S162" s="749"/>
      <c r="T162" s="749"/>
      <c r="U162" s="749"/>
      <c r="V162" s="749"/>
      <c r="W162" s="749"/>
      <c r="X162" s="749"/>
      <c r="Y162" s="750"/>
      <c r="AA162" s="237"/>
    </row>
    <row r="163" spans="1:27" ht="18" customHeight="1">
      <c r="A163" s="751" t="str">
        <f>IF(A162="","","日")</f>
        <v/>
      </c>
      <c r="B163" s="752"/>
      <c r="C163" s="724"/>
      <c r="D163" s="725"/>
      <c r="E163" s="725"/>
      <c r="F163" s="725"/>
      <c r="G163" s="725"/>
      <c r="H163" s="725"/>
      <c r="I163" s="725"/>
      <c r="J163" s="725"/>
      <c r="K163" s="725"/>
      <c r="L163" s="725"/>
      <c r="M163" s="725"/>
      <c r="N163" s="725"/>
      <c r="O163" s="725"/>
      <c r="P163" s="725"/>
      <c r="Q163" s="725"/>
      <c r="R163" s="725"/>
      <c r="S163" s="725"/>
      <c r="T163" s="725"/>
      <c r="U163" s="725"/>
      <c r="V163" s="725"/>
      <c r="W163" s="725"/>
      <c r="X163" s="725"/>
      <c r="Y163" s="726"/>
      <c r="AA163" s="237"/>
    </row>
    <row r="164" spans="1:27" ht="18" customHeight="1">
      <c r="A164" s="753" t="s">
        <v>234</v>
      </c>
      <c r="B164" s="754"/>
      <c r="C164" s="724"/>
      <c r="D164" s="725"/>
      <c r="E164" s="725"/>
      <c r="F164" s="725"/>
      <c r="G164" s="725"/>
      <c r="H164" s="725"/>
      <c r="I164" s="725"/>
      <c r="J164" s="725"/>
      <c r="K164" s="725"/>
      <c r="L164" s="725"/>
      <c r="M164" s="725"/>
      <c r="N164" s="725"/>
      <c r="O164" s="725"/>
      <c r="P164" s="725"/>
      <c r="Q164" s="725"/>
      <c r="R164" s="725"/>
      <c r="S164" s="725"/>
      <c r="T164" s="725"/>
      <c r="U164" s="725"/>
      <c r="V164" s="725"/>
      <c r="W164" s="725"/>
      <c r="X164" s="725"/>
      <c r="Y164" s="726"/>
    </row>
    <row r="165" spans="1:27" ht="9.9499999999999993" customHeight="1">
      <c r="A165" s="219"/>
      <c r="B165" s="220"/>
      <c r="C165" s="727"/>
      <c r="D165" s="728"/>
      <c r="E165" s="728"/>
      <c r="F165" s="728"/>
      <c r="G165" s="728"/>
      <c r="H165" s="728"/>
      <c r="I165" s="728"/>
      <c r="J165" s="728"/>
      <c r="K165" s="728"/>
      <c r="L165" s="728"/>
      <c r="M165" s="728"/>
      <c r="N165" s="728"/>
      <c r="O165" s="728"/>
      <c r="P165" s="728"/>
      <c r="Q165" s="728"/>
      <c r="R165" s="728"/>
      <c r="S165" s="728"/>
      <c r="T165" s="728"/>
      <c r="U165" s="728"/>
      <c r="V165" s="728"/>
      <c r="W165" s="728"/>
      <c r="X165" s="728"/>
      <c r="Y165" s="729"/>
    </row>
    <row r="166" spans="1:27" ht="9" customHeight="1">
      <c r="A166" s="211"/>
      <c r="B166" s="212"/>
      <c r="C166" s="711" t="s">
        <v>221</v>
      </c>
      <c r="D166" s="714"/>
      <c r="E166" s="716" t="s">
        <v>222</v>
      </c>
      <c r="F166" s="714"/>
      <c r="G166" s="716" t="s">
        <v>223</v>
      </c>
      <c r="H166" s="716"/>
      <c r="I166" s="714"/>
      <c r="J166" s="716" t="s">
        <v>222</v>
      </c>
      <c r="K166" s="714"/>
      <c r="L166" s="716" t="s">
        <v>224</v>
      </c>
      <c r="M166" s="734"/>
      <c r="N166" s="760" t="s">
        <v>225</v>
      </c>
      <c r="O166" s="763"/>
      <c r="P166" s="719">
        <f>IF(OR(A170="",D166="",I166=""),0,FLOOR(IF(I166&lt;D166,TIME(I166,K166,1)+1,TIME(I166,K166,1))-TIME(D166,F166,0)-TIME(0,O166,0),"0:15"))</f>
        <v>0</v>
      </c>
      <c r="Q166" s="711" t="s">
        <v>226</v>
      </c>
      <c r="R166" s="739"/>
      <c r="S166" s="742"/>
      <c r="T166" s="757" t="s">
        <v>142</v>
      </c>
      <c r="U166" s="711" t="s">
        <v>228</v>
      </c>
      <c r="V166" s="739"/>
      <c r="W166" s="739"/>
      <c r="X166" s="213"/>
      <c r="Y166" s="214"/>
      <c r="AA166" s="233"/>
    </row>
    <row r="167" spans="1:27" ht="6" customHeight="1">
      <c r="A167" s="356"/>
      <c r="B167" s="357"/>
      <c r="C167" s="712"/>
      <c r="D167" s="715"/>
      <c r="E167" s="717"/>
      <c r="F167" s="715"/>
      <c r="G167" s="717"/>
      <c r="H167" s="717"/>
      <c r="I167" s="715"/>
      <c r="J167" s="717"/>
      <c r="K167" s="715"/>
      <c r="L167" s="717"/>
      <c r="M167" s="735"/>
      <c r="N167" s="761"/>
      <c r="O167" s="764"/>
      <c r="P167" s="720"/>
      <c r="Q167" s="712"/>
      <c r="R167" s="740"/>
      <c r="S167" s="743"/>
      <c r="T167" s="758"/>
      <c r="U167" s="712"/>
      <c r="V167" s="740"/>
      <c r="W167" s="740"/>
      <c r="X167" s="755" t="str">
        <f>IF(A170="","",IF(OR(S166&gt;1,S168&gt;1),"ü",""))</f>
        <v/>
      </c>
      <c r="Y167" s="215"/>
      <c r="AA167" s="233"/>
    </row>
    <row r="168" spans="1:27" ht="6" customHeight="1">
      <c r="A168" s="356"/>
      <c r="B168" s="216"/>
      <c r="C168" s="712"/>
      <c r="D168" s="715"/>
      <c r="E168" s="717"/>
      <c r="F168" s="715"/>
      <c r="G168" s="717"/>
      <c r="H168" s="717"/>
      <c r="I168" s="715"/>
      <c r="J168" s="717"/>
      <c r="K168" s="715"/>
      <c r="L168" s="717"/>
      <c r="M168" s="735"/>
      <c r="N168" s="761"/>
      <c r="O168" s="765"/>
      <c r="P168" s="720">
        <f>IF(OR(A170="",D168="",I168=""),0,FLOOR(IF(I168&lt;D168,TIME(I168,K168,1)+1,TIME(I168,K168,1))-TIME(D168,F168,0)-TIME(0,O168,0),"0:15"))</f>
        <v>0</v>
      </c>
      <c r="Q168" s="712"/>
      <c r="R168" s="740"/>
      <c r="S168" s="737"/>
      <c r="T168" s="758"/>
      <c r="U168" s="712"/>
      <c r="V168" s="740"/>
      <c r="W168" s="740"/>
      <c r="X168" s="756"/>
      <c r="Y168" s="215"/>
      <c r="AA168" s="233"/>
    </row>
    <row r="169" spans="1:27" ht="9" customHeight="1">
      <c r="A169" s="356"/>
      <c r="B169" s="216"/>
      <c r="C169" s="713"/>
      <c r="D169" s="733"/>
      <c r="E169" s="718"/>
      <c r="F169" s="733"/>
      <c r="G169" s="718"/>
      <c r="H169" s="718"/>
      <c r="I169" s="733"/>
      <c r="J169" s="718"/>
      <c r="K169" s="733"/>
      <c r="L169" s="718"/>
      <c r="M169" s="736"/>
      <c r="N169" s="762"/>
      <c r="O169" s="766"/>
      <c r="P169" s="744"/>
      <c r="Q169" s="713"/>
      <c r="R169" s="741"/>
      <c r="S169" s="738"/>
      <c r="T169" s="759"/>
      <c r="U169" s="713"/>
      <c r="V169" s="741"/>
      <c r="W169" s="741"/>
      <c r="X169" s="217"/>
      <c r="Y169" s="218"/>
      <c r="AA169" s="233"/>
    </row>
    <row r="170" spans="1:27" ht="18" customHeight="1">
      <c r="A170" s="745" t="str">
        <f>IF(ISERROR(AG149),"",AG149)</f>
        <v/>
      </c>
      <c r="B170" s="746"/>
      <c r="C170" s="747" t="s">
        <v>247</v>
      </c>
      <c r="D170" s="748"/>
      <c r="E170" s="748"/>
      <c r="F170" s="748"/>
      <c r="G170" s="748"/>
      <c r="H170" s="748"/>
      <c r="I170" s="748"/>
      <c r="J170" s="748"/>
      <c r="K170" s="748"/>
      <c r="L170" s="749" t="str">
        <f>IF(A170="","",IF(OR(AND(P166&gt;0,S166=""),AND(P168&gt;0,S168="")),"研修人数を入力してください",""))</f>
        <v/>
      </c>
      <c r="M170" s="749"/>
      <c r="N170" s="749"/>
      <c r="O170" s="749"/>
      <c r="P170" s="749"/>
      <c r="Q170" s="749"/>
      <c r="R170" s="749"/>
      <c r="S170" s="749"/>
      <c r="T170" s="749"/>
      <c r="U170" s="749"/>
      <c r="V170" s="749"/>
      <c r="W170" s="749"/>
      <c r="X170" s="749"/>
      <c r="Y170" s="750"/>
    </row>
    <row r="171" spans="1:27" ht="18" customHeight="1">
      <c r="A171" s="751" t="str">
        <f>IF(A170="","","日")</f>
        <v/>
      </c>
      <c r="B171" s="752"/>
      <c r="C171" s="724"/>
      <c r="D171" s="725"/>
      <c r="E171" s="725"/>
      <c r="F171" s="725"/>
      <c r="G171" s="725"/>
      <c r="H171" s="725"/>
      <c r="I171" s="725"/>
      <c r="J171" s="725"/>
      <c r="K171" s="725"/>
      <c r="L171" s="725"/>
      <c r="M171" s="725"/>
      <c r="N171" s="725"/>
      <c r="O171" s="725"/>
      <c r="P171" s="725"/>
      <c r="Q171" s="725"/>
      <c r="R171" s="725"/>
      <c r="S171" s="725"/>
      <c r="T171" s="725"/>
      <c r="U171" s="725"/>
      <c r="V171" s="725"/>
      <c r="W171" s="725"/>
      <c r="X171" s="725"/>
      <c r="Y171" s="726"/>
    </row>
    <row r="172" spans="1:27" ht="18" customHeight="1">
      <c r="A172" s="753" t="s">
        <v>236</v>
      </c>
      <c r="B172" s="754"/>
      <c r="C172" s="724"/>
      <c r="D172" s="725"/>
      <c r="E172" s="725"/>
      <c r="F172" s="725"/>
      <c r="G172" s="725"/>
      <c r="H172" s="725"/>
      <c r="I172" s="725"/>
      <c r="J172" s="725"/>
      <c r="K172" s="725"/>
      <c r="L172" s="725"/>
      <c r="M172" s="725"/>
      <c r="N172" s="725"/>
      <c r="O172" s="725"/>
      <c r="P172" s="725"/>
      <c r="Q172" s="725"/>
      <c r="R172" s="725"/>
      <c r="S172" s="725"/>
      <c r="T172" s="725"/>
      <c r="U172" s="725"/>
      <c r="V172" s="725"/>
      <c r="W172" s="725"/>
      <c r="X172" s="725"/>
      <c r="Y172" s="726"/>
    </row>
    <row r="173" spans="1:27" ht="9.9499999999999993" customHeight="1">
      <c r="A173" s="219"/>
      <c r="B173" s="220"/>
      <c r="C173" s="727"/>
      <c r="D173" s="728"/>
      <c r="E173" s="728"/>
      <c r="F173" s="728"/>
      <c r="G173" s="728"/>
      <c r="H173" s="728"/>
      <c r="I173" s="728"/>
      <c r="J173" s="728"/>
      <c r="K173" s="728"/>
      <c r="L173" s="728"/>
      <c r="M173" s="728"/>
      <c r="N173" s="728"/>
      <c r="O173" s="728"/>
      <c r="P173" s="728"/>
      <c r="Q173" s="728"/>
      <c r="R173" s="728"/>
      <c r="S173" s="728"/>
      <c r="T173" s="728"/>
      <c r="U173" s="728"/>
      <c r="V173" s="728"/>
      <c r="W173" s="728"/>
      <c r="X173" s="728"/>
      <c r="Y173" s="729"/>
    </row>
    <row r="174" spans="1:27" ht="9" customHeight="1">
      <c r="A174" s="211"/>
      <c r="B174" s="212"/>
      <c r="C174" s="711" t="s">
        <v>221</v>
      </c>
      <c r="D174" s="714"/>
      <c r="E174" s="716" t="s">
        <v>222</v>
      </c>
      <c r="F174" s="714"/>
      <c r="G174" s="716" t="s">
        <v>223</v>
      </c>
      <c r="H174" s="716"/>
      <c r="I174" s="714"/>
      <c r="J174" s="716" t="s">
        <v>222</v>
      </c>
      <c r="K174" s="714"/>
      <c r="L174" s="716" t="s">
        <v>224</v>
      </c>
      <c r="M174" s="734"/>
      <c r="N174" s="760" t="s">
        <v>225</v>
      </c>
      <c r="O174" s="763"/>
      <c r="P174" s="719">
        <f>IF(OR(A178="",D174="",I174=""),0,FLOOR(IF(I174&lt;D174,TIME(I174,K174,1)+1,TIME(I174,K174,1))-TIME(D174,F174,0)-TIME(0,O174,0),"0:15"))</f>
        <v>0</v>
      </c>
      <c r="Q174" s="711" t="s">
        <v>226</v>
      </c>
      <c r="R174" s="739"/>
      <c r="S174" s="742"/>
      <c r="T174" s="757" t="s">
        <v>142</v>
      </c>
      <c r="U174" s="711" t="s">
        <v>228</v>
      </c>
      <c r="V174" s="739"/>
      <c r="W174" s="739"/>
      <c r="X174" s="213"/>
      <c r="Y174" s="214"/>
      <c r="AA174" s="233"/>
    </row>
    <row r="175" spans="1:27" ht="6" customHeight="1">
      <c r="A175" s="356"/>
      <c r="B175" s="357"/>
      <c r="C175" s="712"/>
      <c r="D175" s="715"/>
      <c r="E175" s="717"/>
      <c r="F175" s="715"/>
      <c r="G175" s="717"/>
      <c r="H175" s="717"/>
      <c r="I175" s="715"/>
      <c r="J175" s="717"/>
      <c r="K175" s="715"/>
      <c r="L175" s="717"/>
      <c r="M175" s="735"/>
      <c r="N175" s="761"/>
      <c r="O175" s="764"/>
      <c r="P175" s="720"/>
      <c r="Q175" s="712"/>
      <c r="R175" s="740"/>
      <c r="S175" s="743"/>
      <c r="T175" s="758"/>
      <c r="U175" s="712"/>
      <c r="V175" s="740"/>
      <c r="W175" s="740"/>
      <c r="X175" s="755" t="str">
        <f>IF(A178="","",IF(OR(S174&gt;1,S176&gt;1),"ü",""))</f>
        <v/>
      </c>
      <c r="Y175" s="215"/>
      <c r="AA175" s="233"/>
    </row>
    <row r="176" spans="1:27" ht="6" customHeight="1">
      <c r="A176" s="356"/>
      <c r="B176" s="216"/>
      <c r="C176" s="712"/>
      <c r="D176" s="715"/>
      <c r="E176" s="717"/>
      <c r="F176" s="715"/>
      <c r="G176" s="717"/>
      <c r="H176" s="717"/>
      <c r="I176" s="715"/>
      <c r="J176" s="717"/>
      <c r="K176" s="715"/>
      <c r="L176" s="717"/>
      <c r="M176" s="735"/>
      <c r="N176" s="761"/>
      <c r="O176" s="765"/>
      <c r="P176" s="720">
        <f>IF(OR(A178="",D176="",I176=""),0,FLOOR(IF(I176&lt;D176,TIME(I176,K176,1)+1,TIME(I176,K176,1))-TIME(D176,F176,0)-TIME(0,O176,0),"0:15"))</f>
        <v>0</v>
      </c>
      <c r="Q176" s="712"/>
      <c r="R176" s="740"/>
      <c r="S176" s="737"/>
      <c r="T176" s="758"/>
      <c r="U176" s="712"/>
      <c r="V176" s="740"/>
      <c r="W176" s="740"/>
      <c r="X176" s="756"/>
      <c r="Y176" s="215"/>
      <c r="AA176" s="233"/>
    </row>
    <row r="177" spans="1:27" ht="9" customHeight="1">
      <c r="A177" s="356"/>
      <c r="B177" s="216"/>
      <c r="C177" s="713"/>
      <c r="D177" s="733"/>
      <c r="E177" s="718"/>
      <c r="F177" s="733"/>
      <c r="G177" s="718"/>
      <c r="H177" s="718"/>
      <c r="I177" s="733"/>
      <c r="J177" s="718"/>
      <c r="K177" s="733"/>
      <c r="L177" s="718"/>
      <c r="M177" s="736"/>
      <c r="N177" s="762"/>
      <c r="O177" s="766"/>
      <c r="P177" s="744"/>
      <c r="Q177" s="713"/>
      <c r="R177" s="741"/>
      <c r="S177" s="738"/>
      <c r="T177" s="759"/>
      <c r="U177" s="713"/>
      <c r="V177" s="741"/>
      <c r="W177" s="741"/>
      <c r="X177" s="217"/>
      <c r="Y177" s="218"/>
      <c r="AA177" s="233"/>
    </row>
    <row r="178" spans="1:27" ht="18" customHeight="1">
      <c r="A178" s="745" t="str">
        <f>IF(ISERROR(AG150),"",AG150)</f>
        <v/>
      </c>
      <c r="B178" s="746"/>
      <c r="C178" s="747" t="s">
        <v>247</v>
      </c>
      <c r="D178" s="748"/>
      <c r="E178" s="748"/>
      <c r="F178" s="748"/>
      <c r="G178" s="748"/>
      <c r="H178" s="748"/>
      <c r="I178" s="748"/>
      <c r="J178" s="748"/>
      <c r="K178" s="748"/>
      <c r="L178" s="749" t="str">
        <f>IF(A178="","",IF(OR(AND(P174&gt;0,S174=""),AND(P176&gt;0,S176="")),"研修人数を入力してください",""))</f>
        <v/>
      </c>
      <c r="M178" s="749"/>
      <c r="N178" s="749"/>
      <c r="O178" s="749"/>
      <c r="P178" s="749"/>
      <c r="Q178" s="749"/>
      <c r="R178" s="749"/>
      <c r="S178" s="749"/>
      <c r="T178" s="749"/>
      <c r="U178" s="749"/>
      <c r="V178" s="749"/>
      <c r="W178" s="749"/>
      <c r="X178" s="749"/>
      <c r="Y178" s="750"/>
    </row>
    <row r="179" spans="1:27" ht="18" customHeight="1">
      <c r="A179" s="751" t="str">
        <f>IF(A178="","","日")</f>
        <v/>
      </c>
      <c r="B179" s="752"/>
      <c r="C179" s="724"/>
      <c r="D179" s="725"/>
      <c r="E179" s="725"/>
      <c r="F179" s="725"/>
      <c r="G179" s="725"/>
      <c r="H179" s="725"/>
      <c r="I179" s="725"/>
      <c r="J179" s="725"/>
      <c r="K179" s="725"/>
      <c r="L179" s="725"/>
      <c r="M179" s="725"/>
      <c r="N179" s="725"/>
      <c r="O179" s="725"/>
      <c r="P179" s="725"/>
      <c r="Q179" s="725"/>
      <c r="R179" s="725"/>
      <c r="S179" s="725"/>
      <c r="T179" s="725"/>
      <c r="U179" s="725"/>
      <c r="V179" s="725"/>
      <c r="W179" s="725"/>
      <c r="X179" s="725"/>
      <c r="Y179" s="726"/>
    </row>
    <row r="180" spans="1:27" ht="18" customHeight="1">
      <c r="A180" s="753" t="s">
        <v>239</v>
      </c>
      <c r="B180" s="754"/>
      <c r="C180" s="724"/>
      <c r="D180" s="725"/>
      <c r="E180" s="725"/>
      <c r="F180" s="725"/>
      <c r="G180" s="725"/>
      <c r="H180" s="725"/>
      <c r="I180" s="725"/>
      <c r="J180" s="725"/>
      <c r="K180" s="725"/>
      <c r="L180" s="725"/>
      <c r="M180" s="725"/>
      <c r="N180" s="725"/>
      <c r="O180" s="725"/>
      <c r="P180" s="725"/>
      <c r="Q180" s="725"/>
      <c r="R180" s="725"/>
      <c r="S180" s="725"/>
      <c r="T180" s="725"/>
      <c r="U180" s="725"/>
      <c r="V180" s="725"/>
      <c r="W180" s="725"/>
      <c r="X180" s="725"/>
      <c r="Y180" s="726"/>
    </row>
    <row r="181" spans="1:27" ht="9.9499999999999993" customHeight="1">
      <c r="A181" s="219"/>
      <c r="B181" s="220"/>
      <c r="C181" s="727"/>
      <c r="D181" s="728"/>
      <c r="E181" s="728"/>
      <c r="F181" s="728"/>
      <c r="G181" s="728"/>
      <c r="H181" s="728"/>
      <c r="I181" s="728"/>
      <c r="J181" s="728"/>
      <c r="K181" s="728"/>
      <c r="L181" s="728"/>
      <c r="M181" s="728"/>
      <c r="N181" s="728"/>
      <c r="O181" s="728"/>
      <c r="P181" s="728"/>
      <c r="Q181" s="728"/>
      <c r="R181" s="728"/>
      <c r="S181" s="728"/>
      <c r="T181" s="728"/>
      <c r="U181" s="728"/>
      <c r="V181" s="728"/>
      <c r="W181" s="728"/>
      <c r="X181" s="728"/>
      <c r="Y181" s="729"/>
    </row>
    <row r="182" spans="1:27" ht="9" customHeight="1">
      <c r="A182" s="211"/>
      <c r="B182" s="212"/>
      <c r="C182" s="711" t="s">
        <v>221</v>
      </c>
      <c r="D182" s="714"/>
      <c r="E182" s="716" t="s">
        <v>222</v>
      </c>
      <c r="F182" s="714"/>
      <c r="G182" s="716" t="s">
        <v>223</v>
      </c>
      <c r="H182" s="716"/>
      <c r="I182" s="714"/>
      <c r="J182" s="716" t="s">
        <v>222</v>
      </c>
      <c r="K182" s="714"/>
      <c r="L182" s="716" t="s">
        <v>224</v>
      </c>
      <c r="M182" s="734"/>
      <c r="N182" s="760" t="s">
        <v>225</v>
      </c>
      <c r="O182" s="763"/>
      <c r="P182" s="719">
        <f>IF(OR(A186="",D182="",I182=""),0,FLOOR(IF(I182&lt;D182,TIME(I182,K182,1)+1,TIME(I182,K182,1))-TIME(D182,F182,0)-TIME(0,O182,0),"0:15"))</f>
        <v>0</v>
      </c>
      <c r="Q182" s="711" t="s">
        <v>226</v>
      </c>
      <c r="R182" s="739"/>
      <c r="S182" s="742"/>
      <c r="T182" s="757" t="s">
        <v>142</v>
      </c>
      <c r="U182" s="711" t="s">
        <v>228</v>
      </c>
      <c r="V182" s="739"/>
      <c r="W182" s="739"/>
      <c r="X182" s="213"/>
      <c r="Y182" s="214"/>
      <c r="AA182" s="233"/>
    </row>
    <row r="183" spans="1:27" ht="6" customHeight="1">
      <c r="A183" s="356"/>
      <c r="B183" s="357"/>
      <c r="C183" s="712"/>
      <c r="D183" s="715"/>
      <c r="E183" s="717"/>
      <c r="F183" s="715"/>
      <c r="G183" s="717"/>
      <c r="H183" s="717"/>
      <c r="I183" s="715"/>
      <c r="J183" s="717"/>
      <c r="K183" s="715"/>
      <c r="L183" s="717"/>
      <c r="M183" s="735"/>
      <c r="N183" s="761"/>
      <c r="O183" s="764"/>
      <c r="P183" s="720"/>
      <c r="Q183" s="712"/>
      <c r="R183" s="740"/>
      <c r="S183" s="743"/>
      <c r="T183" s="758"/>
      <c r="U183" s="712"/>
      <c r="V183" s="740"/>
      <c r="W183" s="740"/>
      <c r="X183" s="755" t="str">
        <f>IF(A186="","",IF(OR(S182&gt;1,S184&gt;1),"ü",""))</f>
        <v/>
      </c>
      <c r="Y183" s="215"/>
      <c r="AA183" s="233"/>
    </row>
    <row r="184" spans="1:27" ht="6" customHeight="1">
      <c r="A184" s="356"/>
      <c r="B184" s="216"/>
      <c r="C184" s="712"/>
      <c r="D184" s="715"/>
      <c r="E184" s="717"/>
      <c r="F184" s="715"/>
      <c r="G184" s="717"/>
      <c r="H184" s="717"/>
      <c r="I184" s="715"/>
      <c r="J184" s="717"/>
      <c r="K184" s="715"/>
      <c r="L184" s="717"/>
      <c r="M184" s="735"/>
      <c r="N184" s="761"/>
      <c r="O184" s="765"/>
      <c r="P184" s="720">
        <f>IF(OR(A186="",D184="",I184=""),0,FLOOR(IF(I184&lt;D184,TIME(I184,K184,1)+1,TIME(I184,K184,1))-TIME(D184,F184,0)-TIME(0,O184,0),"0:15"))</f>
        <v>0</v>
      </c>
      <c r="Q184" s="712"/>
      <c r="R184" s="740"/>
      <c r="S184" s="737"/>
      <c r="T184" s="758"/>
      <c r="U184" s="712"/>
      <c r="V184" s="740"/>
      <c r="W184" s="740"/>
      <c r="X184" s="756"/>
      <c r="Y184" s="215"/>
      <c r="AA184" s="233"/>
    </row>
    <row r="185" spans="1:27" ht="9" customHeight="1">
      <c r="A185" s="356"/>
      <c r="B185" s="216"/>
      <c r="C185" s="713"/>
      <c r="D185" s="733"/>
      <c r="E185" s="718"/>
      <c r="F185" s="733"/>
      <c r="G185" s="718"/>
      <c r="H185" s="718"/>
      <c r="I185" s="733"/>
      <c r="J185" s="718"/>
      <c r="K185" s="733"/>
      <c r="L185" s="718"/>
      <c r="M185" s="736"/>
      <c r="N185" s="762"/>
      <c r="O185" s="766"/>
      <c r="P185" s="744"/>
      <c r="Q185" s="713"/>
      <c r="R185" s="741"/>
      <c r="S185" s="738"/>
      <c r="T185" s="759"/>
      <c r="U185" s="713"/>
      <c r="V185" s="741"/>
      <c r="W185" s="741"/>
      <c r="X185" s="217"/>
      <c r="Y185" s="218"/>
      <c r="AA185" s="233"/>
    </row>
    <row r="186" spans="1:27" ht="18" customHeight="1">
      <c r="A186" s="745" t="str">
        <f>IF(ISERROR(AG151),"",AG151)</f>
        <v/>
      </c>
      <c r="B186" s="746"/>
      <c r="C186" s="747" t="s">
        <v>247</v>
      </c>
      <c r="D186" s="748"/>
      <c r="E186" s="748"/>
      <c r="F186" s="748"/>
      <c r="G186" s="748"/>
      <c r="H186" s="748"/>
      <c r="I186" s="748"/>
      <c r="J186" s="748"/>
      <c r="K186" s="748"/>
      <c r="L186" s="749" t="str">
        <f>IF(A186="","",IF(OR(AND(P182&gt;0,S182=""),AND(P184&gt;0,S184="")),"研修人数を入力してください",""))</f>
        <v/>
      </c>
      <c r="M186" s="749"/>
      <c r="N186" s="749"/>
      <c r="O186" s="749"/>
      <c r="P186" s="749"/>
      <c r="Q186" s="749"/>
      <c r="R186" s="749"/>
      <c r="S186" s="749"/>
      <c r="T186" s="749"/>
      <c r="U186" s="749"/>
      <c r="V186" s="749"/>
      <c r="W186" s="749"/>
      <c r="X186" s="749"/>
      <c r="Y186" s="750"/>
    </row>
    <row r="187" spans="1:27" ht="18" customHeight="1">
      <c r="A187" s="751" t="str">
        <f>IF(A186="","","日")</f>
        <v/>
      </c>
      <c r="B187" s="752"/>
      <c r="C187" s="724"/>
      <c r="D187" s="725"/>
      <c r="E187" s="725"/>
      <c r="F187" s="725"/>
      <c r="G187" s="725"/>
      <c r="H187" s="725"/>
      <c r="I187" s="725"/>
      <c r="J187" s="725"/>
      <c r="K187" s="725"/>
      <c r="L187" s="725"/>
      <c r="M187" s="725"/>
      <c r="N187" s="725"/>
      <c r="O187" s="725"/>
      <c r="P187" s="725"/>
      <c r="Q187" s="725"/>
      <c r="R187" s="725"/>
      <c r="S187" s="725"/>
      <c r="T187" s="725"/>
      <c r="U187" s="725"/>
      <c r="V187" s="725"/>
      <c r="W187" s="725"/>
      <c r="X187" s="725"/>
      <c r="Y187" s="726"/>
    </row>
    <row r="188" spans="1:27" ht="18" customHeight="1">
      <c r="A188" s="753" t="s">
        <v>240</v>
      </c>
      <c r="B188" s="754"/>
      <c r="C188" s="724"/>
      <c r="D188" s="725"/>
      <c r="E188" s="725"/>
      <c r="F188" s="725"/>
      <c r="G188" s="725"/>
      <c r="H188" s="725"/>
      <c r="I188" s="725"/>
      <c r="J188" s="725"/>
      <c r="K188" s="725"/>
      <c r="L188" s="725"/>
      <c r="M188" s="725"/>
      <c r="N188" s="725"/>
      <c r="O188" s="725"/>
      <c r="P188" s="725"/>
      <c r="Q188" s="725"/>
      <c r="R188" s="725"/>
      <c r="S188" s="725"/>
      <c r="T188" s="725"/>
      <c r="U188" s="725"/>
      <c r="V188" s="725"/>
      <c r="W188" s="725"/>
      <c r="X188" s="725"/>
      <c r="Y188" s="726"/>
    </row>
    <row r="189" spans="1:27" ht="9.9499999999999993" customHeight="1">
      <c r="A189" s="219"/>
      <c r="B189" s="220"/>
      <c r="C189" s="727"/>
      <c r="D189" s="728"/>
      <c r="E189" s="728"/>
      <c r="F189" s="728"/>
      <c r="G189" s="728"/>
      <c r="H189" s="728"/>
      <c r="I189" s="728"/>
      <c r="J189" s="728"/>
      <c r="K189" s="728"/>
      <c r="L189" s="728"/>
      <c r="M189" s="728"/>
      <c r="N189" s="728"/>
      <c r="O189" s="728"/>
      <c r="P189" s="728"/>
      <c r="Q189" s="728"/>
      <c r="R189" s="728"/>
      <c r="S189" s="728"/>
      <c r="T189" s="728"/>
      <c r="U189" s="728"/>
      <c r="V189" s="728"/>
      <c r="W189" s="728"/>
      <c r="X189" s="728"/>
      <c r="Y189" s="729"/>
    </row>
    <row r="190" spans="1:27" ht="9" customHeight="1">
      <c r="A190" s="211"/>
      <c r="B190" s="212"/>
      <c r="C190" s="711" t="s">
        <v>221</v>
      </c>
      <c r="D190" s="714"/>
      <c r="E190" s="716" t="s">
        <v>222</v>
      </c>
      <c r="F190" s="714"/>
      <c r="G190" s="716" t="s">
        <v>223</v>
      </c>
      <c r="H190" s="716"/>
      <c r="I190" s="714"/>
      <c r="J190" s="716" t="s">
        <v>222</v>
      </c>
      <c r="K190" s="714"/>
      <c r="L190" s="716" t="s">
        <v>224</v>
      </c>
      <c r="M190" s="734"/>
      <c r="N190" s="760" t="s">
        <v>225</v>
      </c>
      <c r="O190" s="763"/>
      <c r="P190" s="719">
        <f>IF(OR(A194="",D190="",I190=""),0,FLOOR(IF(I190&lt;D190,TIME(I190,K190,1)+1,TIME(I190,K190,1))-TIME(D190,F190,0)-TIME(0,O190,0),"0:15"))</f>
        <v>0</v>
      </c>
      <c r="Q190" s="711" t="s">
        <v>226</v>
      </c>
      <c r="R190" s="739"/>
      <c r="S190" s="742"/>
      <c r="T190" s="757" t="s">
        <v>142</v>
      </c>
      <c r="U190" s="711" t="s">
        <v>228</v>
      </c>
      <c r="V190" s="739"/>
      <c r="W190" s="739"/>
      <c r="X190" s="213"/>
      <c r="Y190" s="214"/>
      <c r="AA190" s="233"/>
    </row>
    <row r="191" spans="1:27" ht="6" customHeight="1">
      <c r="A191" s="356"/>
      <c r="B191" s="357"/>
      <c r="C191" s="712"/>
      <c r="D191" s="715"/>
      <c r="E191" s="717"/>
      <c r="F191" s="715"/>
      <c r="G191" s="717"/>
      <c r="H191" s="717"/>
      <c r="I191" s="715"/>
      <c r="J191" s="717"/>
      <c r="K191" s="715"/>
      <c r="L191" s="717"/>
      <c r="M191" s="735"/>
      <c r="N191" s="761"/>
      <c r="O191" s="764"/>
      <c r="P191" s="720"/>
      <c r="Q191" s="712"/>
      <c r="R191" s="740"/>
      <c r="S191" s="743"/>
      <c r="T191" s="758"/>
      <c r="U191" s="712"/>
      <c r="V191" s="740"/>
      <c r="W191" s="740"/>
      <c r="X191" s="755" t="str">
        <f>IF(A194="","",IF(OR(S190&gt;1,S192&gt;1),"ü",""))</f>
        <v/>
      </c>
      <c r="Y191" s="215"/>
      <c r="AA191" s="233"/>
    </row>
    <row r="192" spans="1:27" ht="6" customHeight="1">
      <c r="A192" s="356"/>
      <c r="B192" s="216"/>
      <c r="C192" s="712"/>
      <c r="D192" s="715"/>
      <c r="E192" s="717"/>
      <c r="F192" s="715"/>
      <c r="G192" s="717"/>
      <c r="H192" s="717"/>
      <c r="I192" s="715"/>
      <c r="J192" s="717"/>
      <c r="K192" s="715"/>
      <c r="L192" s="717"/>
      <c r="M192" s="735"/>
      <c r="N192" s="761"/>
      <c r="O192" s="765"/>
      <c r="P192" s="720">
        <f>IF(OR(A194="",D192="",I192=""),0,FLOOR(IF(I192&lt;D192,TIME(I192,K192,1)+1,TIME(I192,K192,1))-TIME(D192,F192,0)-TIME(0,O192,0),"0:15"))</f>
        <v>0</v>
      </c>
      <c r="Q192" s="712"/>
      <c r="R192" s="740"/>
      <c r="S192" s="737"/>
      <c r="T192" s="758"/>
      <c r="U192" s="712"/>
      <c r="V192" s="740"/>
      <c r="W192" s="740"/>
      <c r="X192" s="756"/>
      <c r="Y192" s="215"/>
      <c r="AA192" s="233"/>
    </row>
    <row r="193" spans="1:33" ht="9" customHeight="1">
      <c r="A193" s="356"/>
      <c r="B193" s="216"/>
      <c r="C193" s="713"/>
      <c r="D193" s="733"/>
      <c r="E193" s="718"/>
      <c r="F193" s="733"/>
      <c r="G193" s="718"/>
      <c r="H193" s="718"/>
      <c r="I193" s="733"/>
      <c r="J193" s="718"/>
      <c r="K193" s="733"/>
      <c r="L193" s="718"/>
      <c r="M193" s="736"/>
      <c r="N193" s="762"/>
      <c r="O193" s="766"/>
      <c r="P193" s="744"/>
      <c r="Q193" s="713"/>
      <c r="R193" s="741"/>
      <c r="S193" s="738"/>
      <c r="T193" s="759"/>
      <c r="U193" s="713"/>
      <c r="V193" s="741"/>
      <c r="W193" s="741"/>
      <c r="X193" s="217"/>
      <c r="Y193" s="218"/>
      <c r="AA193" s="233"/>
    </row>
    <row r="194" spans="1:33" ht="18" customHeight="1">
      <c r="A194" s="745" t="str">
        <f>IF(ISERROR(AG152),"",AG152)</f>
        <v/>
      </c>
      <c r="B194" s="746"/>
      <c r="C194" s="747" t="s">
        <v>247</v>
      </c>
      <c r="D194" s="748"/>
      <c r="E194" s="748"/>
      <c r="F194" s="748"/>
      <c r="G194" s="748"/>
      <c r="H194" s="748"/>
      <c r="I194" s="748"/>
      <c r="J194" s="748"/>
      <c r="K194" s="748"/>
      <c r="L194" s="749" t="str">
        <f>IF(A194="","",IF(OR(AND(P190&gt;0,S190=""),AND(P192&gt;0,S192="")),"研修人数を入力してください",""))</f>
        <v/>
      </c>
      <c r="M194" s="749"/>
      <c r="N194" s="749"/>
      <c r="O194" s="749"/>
      <c r="P194" s="749"/>
      <c r="Q194" s="749"/>
      <c r="R194" s="749"/>
      <c r="S194" s="749"/>
      <c r="T194" s="749"/>
      <c r="U194" s="749"/>
      <c r="V194" s="749"/>
      <c r="W194" s="749"/>
      <c r="X194" s="749"/>
      <c r="Y194" s="750"/>
    </row>
    <row r="195" spans="1:33" ht="18" customHeight="1">
      <c r="A195" s="751" t="str">
        <f>IF(A194="","","日")</f>
        <v/>
      </c>
      <c r="B195" s="752"/>
      <c r="C195" s="724"/>
      <c r="D195" s="725"/>
      <c r="E195" s="725"/>
      <c r="F195" s="725"/>
      <c r="G195" s="725"/>
      <c r="H195" s="725"/>
      <c r="I195" s="725"/>
      <c r="J195" s="725"/>
      <c r="K195" s="725"/>
      <c r="L195" s="725"/>
      <c r="M195" s="725"/>
      <c r="N195" s="725"/>
      <c r="O195" s="725"/>
      <c r="P195" s="725"/>
      <c r="Q195" s="725"/>
      <c r="R195" s="725"/>
      <c r="S195" s="725"/>
      <c r="T195" s="725"/>
      <c r="U195" s="725"/>
      <c r="V195" s="725"/>
      <c r="W195" s="725"/>
      <c r="X195" s="725"/>
      <c r="Y195" s="726"/>
    </row>
    <row r="196" spans="1:33" ht="18" customHeight="1">
      <c r="A196" s="753" t="s">
        <v>248</v>
      </c>
      <c r="B196" s="754"/>
      <c r="C196" s="724"/>
      <c r="D196" s="725"/>
      <c r="E196" s="725"/>
      <c r="F196" s="725"/>
      <c r="G196" s="725"/>
      <c r="H196" s="725"/>
      <c r="I196" s="725"/>
      <c r="J196" s="725"/>
      <c r="K196" s="725"/>
      <c r="L196" s="725"/>
      <c r="M196" s="725"/>
      <c r="N196" s="725"/>
      <c r="O196" s="725"/>
      <c r="P196" s="725"/>
      <c r="Q196" s="725"/>
      <c r="R196" s="725"/>
      <c r="S196" s="725"/>
      <c r="T196" s="725"/>
      <c r="U196" s="725"/>
      <c r="V196" s="725"/>
      <c r="W196" s="725"/>
      <c r="X196" s="725"/>
      <c r="Y196" s="726"/>
    </row>
    <row r="197" spans="1:33" ht="9.9499999999999993" customHeight="1">
      <c r="A197" s="219"/>
      <c r="B197" s="220"/>
      <c r="C197" s="727"/>
      <c r="D197" s="728"/>
      <c r="E197" s="728"/>
      <c r="F197" s="728"/>
      <c r="G197" s="728"/>
      <c r="H197" s="728"/>
      <c r="I197" s="728"/>
      <c r="J197" s="728"/>
      <c r="K197" s="728"/>
      <c r="L197" s="728"/>
      <c r="M197" s="728"/>
      <c r="N197" s="728"/>
      <c r="O197" s="728"/>
      <c r="P197" s="728"/>
      <c r="Q197" s="728"/>
      <c r="R197" s="728"/>
      <c r="S197" s="728"/>
      <c r="T197" s="728"/>
      <c r="U197" s="728"/>
      <c r="V197" s="728"/>
      <c r="W197" s="728"/>
      <c r="X197" s="728"/>
      <c r="Y197" s="729"/>
    </row>
    <row r="198" spans="1:33" ht="18" customHeight="1">
      <c r="A198" s="169"/>
      <c r="B198" s="169"/>
      <c r="C198" s="169"/>
      <c r="D198" s="169"/>
      <c r="E198" s="169"/>
      <c r="F198" s="169"/>
      <c r="G198" s="169"/>
      <c r="H198" s="169"/>
      <c r="I198" s="169"/>
      <c r="J198" s="169"/>
      <c r="K198" s="169"/>
      <c r="L198" s="169"/>
      <c r="M198" s="169"/>
      <c r="N198" s="169"/>
      <c r="O198" s="169"/>
      <c r="P198" s="169"/>
      <c r="Q198" s="169"/>
      <c r="R198" s="169"/>
      <c r="S198" s="169"/>
      <c r="T198" s="169"/>
      <c r="U198" s="169"/>
      <c r="V198" s="169"/>
      <c r="W198" s="169"/>
      <c r="X198" s="169"/>
      <c r="Y198" s="169"/>
    </row>
    <row r="199" spans="1:33" ht="18" customHeight="1">
      <c r="A199" s="169" t="s">
        <v>242</v>
      </c>
      <c r="B199" s="169"/>
      <c r="C199" s="169"/>
      <c r="D199" s="169"/>
      <c r="E199" s="169"/>
      <c r="F199" s="169"/>
      <c r="G199" s="169"/>
      <c r="H199" s="169"/>
      <c r="I199" s="169"/>
      <c r="J199" s="169"/>
      <c r="K199" s="169"/>
      <c r="L199" s="169"/>
      <c r="M199" s="169"/>
      <c r="N199" s="169"/>
      <c r="O199" s="169"/>
      <c r="P199" s="169"/>
      <c r="Q199" s="169"/>
      <c r="R199" s="169"/>
      <c r="S199" s="169"/>
      <c r="T199" s="169"/>
      <c r="U199" s="169"/>
      <c r="V199" s="169"/>
      <c r="W199" s="169"/>
      <c r="X199" s="169"/>
      <c r="Y199" s="169"/>
      <c r="AA199" s="237"/>
    </row>
    <row r="200" spans="1:33" ht="87.75" customHeight="1">
      <c r="A200" s="721"/>
      <c r="B200" s="722"/>
      <c r="C200" s="722"/>
      <c r="D200" s="722"/>
      <c r="E200" s="722"/>
      <c r="F200" s="722"/>
      <c r="G200" s="722"/>
      <c r="H200" s="722"/>
      <c r="I200" s="722"/>
      <c r="J200" s="722"/>
      <c r="K200" s="722"/>
      <c r="L200" s="722"/>
      <c r="M200" s="722"/>
      <c r="N200" s="722"/>
      <c r="O200" s="722"/>
      <c r="P200" s="722"/>
      <c r="Q200" s="722"/>
      <c r="R200" s="722"/>
      <c r="S200" s="722"/>
      <c r="T200" s="722"/>
      <c r="U200" s="722"/>
      <c r="V200" s="722"/>
      <c r="W200" s="722"/>
      <c r="X200" s="722"/>
      <c r="Y200" s="723"/>
    </row>
    <row r="201" spans="1:33" ht="18" customHeight="1">
      <c r="A201" s="169" t="s">
        <v>243</v>
      </c>
      <c r="B201" s="169"/>
      <c r="C201" s="169"/>
      <c r="D201" s="169"/>
      <c r="E201" s="169"/>
      <c r="F201" s="169"/>
      <c r="G201" s="169"/>
      <c r="H201" s="169"/>
      <c r="I201" s="169"/>
      <c r="J201" s="169"/>
      <c r="K201" s="169"/>
      <c r="L201" s="169"/>
      <c r="M201" s="169"/>
      <c r="N201" s="169"/>
      <c r="O201" s="169"/>
      <c r="P201" s="169"/>
      <c r="Q201" s="169"/>
      <c r="R201" s="169"/>
      <c r="S201" s="169"/>
      <c r="T201" s="169"/>
      <c r="U201" s="169"/>
      <c r="V201" s="169"/>
      <c r="W201" s="169"/>
      <c r="X201" s="169"/>
      <c r="Y201" s="169"/>
      <c r="AA201" s="237"/>
    </row>
    <row r="202" spans="1:33" ht="90" customHeight="1">
      <c r="A202" s="721"/>
      <c r="B202" s="722"/>
      <c r="C202" s="722"/>
      <c r="D202" s="722"/>
      <c r="E202" s="722"/>
      <c r="F202" s="722"/>
      <c r="G202" s="722"/>
      <c r="H202" s="722"/>
      <c r="I202" s="722"/>
      <c r="J202" s="722"/>
      <c r="K202" s="722"/>
      <c r="L202" s="722"/>
      <c r="M202" s="722"/>
      <c r="N202" s="722"/>
      <c r="O202" s="722"/>
      <c r="P202" s="722"/>
      <c r="Q202" s="722"/>
      <c r="R202" s="722"/>
      <c r="S202" s="722"/>
      <c r="T202" s="722"/>
      <c r="U202" s="722"/>
      <c r="V202" s="722"/>
      <c r="W202" s="722"/>
      <c r="X202" s="722"/>
      <c r="Y202" s="723"/>
    </row>
    <row r="203" spans="1:33" ht="18" customHeight="1">
      <c r="A203" s="169"/>
      <c r="B203" s="354" t="s">
        <v>156</v>
      </c>
      <c r="C203" s="155">
        <f>IF(SUMIF($S142:$S193,1,$P142:$P193)=0,0,SUMIF($S142:$S193,1,$P142:$P193))</f>
        <v>0</v>
      </c>
      <c r="D203" s="767">
        <f>IF(C203=0,0,C203*2400*24)</f>
        <v>0</v>
      </c>
      <c r="E203" s="767"/>
      <c r="F203" s="364" t="str">
        <f>IF(OR(L194&lt;&gt;"",L186&lt;&gt;"",L178&lt;&gt;"",L170&lt;&gt;"",L162&lt;&gt;"",L154&lt;&gt;"",L146&lt;&gt;""),"研修人数が未入力のセルがあります","")</f>
        <v/>
      </c>
      <c r="G203" s="169"/>
      <c r="H203" s="169"/>
      <c r="I203" s="169"/>
      <c r="J203" s="169"/>
      <c r="K203" s="169"/>
      <c r="L203" s="169"/>
      <c r="M203" s="169"/>
      <c r="N203" s="169"/>
      <c r="O203" s="169"/>
      <c r="P203" s="169"/>
      <c r="Q203" s="169"/>
      <c r="R203" s="169"/>
      <c r="S203" s="169"/>
      <c r="T203" s="169"/>
      <c r="U203" s="169"/>
      <c r="V203" s="169"/>
      <c r="W203" s="169"/>
      <c r="X203" s="169"/>
      <c r="Y203" s="169"/>
    </row>
    <row r="204" spans="1:33" ht="18" customHeight="1">
      <c r="A204" s="169"/>
      <c r="B204" s="354" t="s">
        <v>157</v>
      </c>
      <c r="C204" s="155">
        <f>IF(SUMIF($S142:$S193,2,$P142:$P193)=0,0,SUMIF($S142:$S193,2,$P142:$P193))</f>
        <v>0</v>
      </c>
      <c r="D204" s="730">
        <f>IF(C204=0,0,C204*1200*24)</f>
        <v>0</v>
      </c>
      <c r="E204" s="730"/>
      <c r="F204" s="169"/>
      <c r="G204" s="169"/>
      <c r="H204" s="169"/>
      <c r="I204" s="732" t="s">
        <v>244</v>
      </c>
      <c r="J204" s="732"/>
      <c r="K204" s="732"/>
      <c r="L204" s="732"/>
      <c r="M204" s="732"/>
      <c r="N204" s="355"/>
      <c r="O204" s="355"/>
      <c r="P204" s="221"/>
      <c r="Q204" s="221"/>
      <c r="R204" s="217"/>
      <c r="S204" s="217"/>
      <c r="T204" s="217"/>
      <c r="U204" s="217"/>
      <c r="V204" s="217"/>
      <c r="W204" s="217"/>
      <c r="X204" s="217"/>
      <c r="Y204" s="217"/>
    </row>
    <row r="205" spans="1:33" ht="18" customHeight="1">
      <c r="A205" s="169"/>
      <c r="B205" s="354" t="s">
        <v>158</v>
      </c>
      <c r="C205" s="155">
        <f>IF(SUMIF($S142:$S193,3,$P142:$P193)=0,0,SUMIF($S142:$S193,3,$P142:$P193))</f>
        <v>0</v>
      </c>
      <c r="D205" s="730">
        <f>IF(C205=0,0,C205*800*24)</f>
        <v>0</v>
      </c>
      <c r="E205" s="730"/>
      <c r="F205" s="169"/>
      <c r="G205" s="169"/>
      <c r="H205" s="169"/>
      <c r="I205" s="355"/>
      <c r="J205" s="355"/>
      <c r="K205" s="355"/>
      <c r="L205" s="355"/>
      <c r="M205" s="355"/>
      <c r="N205" s="355"/>
      <c r="O205" s="355"/>
      <c r="P205" s="169"/>
      <c r="Q205" s="169"/>
      <c r="R205" s="169"/>
      <c r="S205" s="169"/>
      <c r="T205" s="169"/>
      <c r="U205" s="169"/>
      <c r="V205" s="169"/>
      <c r="W205" s="169"/>
      <c r="X205" s="169"/>
      <c r="Y205" s="169"/>
    </row>
    <row r="206" spans="1:33" ht="18" customHeight="1">
      <c r="A206" s="169"/>
      <c r="B206" s="222"/>
      <c r="C206" s="155">
        <f>SUM(C203:C205)</f>
        <v>0</v>
      </c>
      <c r="D206" s="730">
        <f>SUM(D203:D205)</f>
        <v>0</v>
      </c>
      <c r="E206" s="731"/>
      <c r="F206" s="169"/>
      <c r="G206" s="169"/>
      <c r="H206" s="169"/>
      <c r="I206" s="732" t="s">
        <v>245</v>
      </c>
      <c r="J206" s="732"/>
      <c r="K206" s="732"/>
      <c r="L206" s="732"/>
      <c r="M206" s="732"/>
      <c r="N206" s="355"/>
      <c r="O206" s="355"/>
      <c r="P206" s="221"/>
      <c r="Q206" s="221"/>
      <c r="R206" s="217"/>
      <c r="S206" s="217"/>
      <c r="T206" s="217"/>
      <c r="U206" s="217"/>
      <c r="V206" s="217"/>
      <c r="W206" s="217"/>
      <c r="X206" s="217"/>
      <c r="Y206" s="217"/>
    </row>
    <row r="207" spans="1:33" s="235" customFormat="1" ht="6" customHeight="1">
      <c r="A207" s="223"/>
      <c r="B207" s="223"/>
      <c r="C207" s="223"/>
      <c r="D207" s="223"/>
      <c r="E207" s="223"/>
      <c r="F207" s="223"/>
      <c r="G207" s="224"/>
      <c r="H207" s="224"/>
      <c r="I207" s="224"/>
      <c r="J207" s="224"/>
      <c r="K207" s="224"/>
      <c r="L207" s="224"/>
      <c r="M207" s="224"/>
      <c r="N207" s="224"/>
      <c r="O207" s="224"/>
      <c r="P207" s="224"/>
      <c r="Q207" s="224"/>
      <c r="R207" s="223"/>
      <c r="S207" s="223"/>
      <c r="T207" s="223"/>
      <c r="U207" s="223"/>
      <c r="V207" s="223"/>
      <c r="W207" s="223"/>
      <c r="X207" s="223"/>
      <c r="Y207" s="223"/>
      <c r="AA207" s="236"/>
      <c r="AB207" s="17"/>
      <c r="AF207" s="258"/>
      <c r="AG207" s="254"/>
    </row>
    <row r="208" spans="1:33" ht="42" customHeight="1">
      <c r="A208" s="169"/>
      <c r="B208" s="169"/>
      <c r="C208" s="382" t="str">
        <f>IF('10号'!$E$18="","",'10号'!$E$18)</f>
        <v/>
      </c>
      <c r="D208" s="169"/>
      <c r="E208" s="169"/>
      <c r="F208" s="169"/>
      <c r="G208" s="169"/>
      <c r="H208" s="169"/>
      <c r="I208" s="169"/>
      <c r="J208" s="169"/>
      <c r="K208" s="169"/>
      <c r="L208" s="169"/>
      <c r="M208" s="169"/>
      <c r="N208" s="169"/>
      <c r="O208" s="169"/>
      <c r="P208" s="169"/>
      <c r="Q208" s="169"/>
      <c r="R208" s="710" t="str">
        <f>IF(MIN(A213:B261)=0,"平成　　年　　月分",MIN(A213:B261))</f>
        <v>平成　　年　　月分</v>
      </c>
      <c r="S208" s="710"/>
      <c r="T208" s="710"/>
      <c r="U208" s="710"/>
      <c r="V208" s="710"/>
      <c r="W208" s="169"/>
      <c r="X208" s="169"/>
      <c r="Y208" s="225" t="s">
        <v>250</v>
      </c>
    </row>
    <row r="209" spans="1:47" ht="9" customHeight="1">
      <c r="A209" s="211"/>
      <c r="B209" s="212"/>
      <c r="C209" s="711" t="s">
        <v>221</v>
      </c>
      <c r="D209" s="714"/>
      <c r="E209" s="716" t="s">
        <v>222</v>
      </c>
      <c r="F209" s="714"/>
      <c r="G209" s="716" t="s">
        <v>223</v>
      </c>
      <c r="H209" s="716"/>
      <c r="I209" s="714"/>
      <c r="J209" s="716" t="s">
        <v>222</v>
      </c>
      <c r="K209" s="714"/>
      <c r="L209" s="716" t="s">
        <v>224</v>
      </c>
      <c r="M209" s="734"/>
      <c r="N209" s="760" t="s">
        <v>225</v>
      </c>
      <c r="O209" s="763"/>
      <c r="P209" s="719">
        <f>IF(OR(A213="",D209="",I209=""),0,FLOOR(IF(I209&lt;D209,TIME(I209,K209,1)+1,TIME(I209,K209,1))-TIME(D209,F209,0)-TIME(0,O209,0),"0:15"))</f>
        <v>0</v>
      </c>
      <c r="Q209" s="711" t="s">
        <v>226</v>
      </c>
      <c r="R209" s="739"/>
      <c r="S209" s="742"/>
      <c r="T209" s="757" t="s">
        <v>142</v>
      </c>
      <c r="U209" s="711" t="s">
        <v>228</v>
      </c>
      <c r="V209" s="739"/>
      <c r="W209" s="739"/>
      <c r="X209" s="213"/>
      <c r="Y209" s="214"/>
      <c r="AA209" s="233"/>
    </row>
    <row r="210" spans="1:47" ht="6" customHeight="1">
      <c r="A210" s="356"/>
      <c r="B210" s="357"/>
      <c r="C210" s="712"/>
      <c r="D210" s="715"/>
      <c r="E210" s="717"/>
      <c r="F210" s="715"/>
      <c r="G210" s="717"/>
      <c r="H210" s="717"/>
      <c r="I210" s="715"/>
      <c r="J210" s="717"/>
      <c r="K210" s="715"/>
      <c r="L210" s="717"/>
      <c r="M210" s="735"/>
      <c r="N210" s="761"/>
      <c r="O210" s="764"/>
      <c r="P210" s="720"/>
      <c r="Q210" s="712"/>
      <c r="R210" s="740"/>
      <c r="S210" s="743"/>
      <c r="T210" s="758"/>
      <c r="U210" s="712"/>
      <c r="V210" s="740"/>
      <c r="W210" s="740"/>
      <c r="X210" s="755" t="str">
        <f>IF(A213="","",IF(OR(S209&gt;1,S211&gt;1),"ü",""))</f>
        <v/>
      </c>
      <c r="Y210" s="215"/>
      <c r="AA210" s="233"/>
    </row>
    <row r="211" spans="1:47" ht="6" customHeight="1">
      <c r="A211" s="356"/>
      <c r="B211" s="216"/>
      <c r="C211" s="712"/>
      <c r="D211" s="715"/>
      <c r="E211" s="717"/>
      <c r="F211" s="715"/>
      <c r="G211" s="717"/>
      <c r="H211" s="717"/>
      <c r="I211" s="715"/>
      <c r="J211" s="717"/>
      <c r="K211" s="715"/>
      <c r="L211" s="717"/>
      <c r="M211" s="735"/>
      <c r="N211" s="761"/>
      <c r="O211" s="765"/>
      <c r="P211" s="720">
        <f>IF(OR(A213="",D211="",I211=""),0,FLOOR(IF(I211&lt;D211,TIME(I211,K211,1)+1,TIME(I211,K211,1))-TIME(D211,F211,0)-TIME(0,O211,0),"0:15"))</f>
        <v>0</v>
      </c>
      <c r="Q211" s="712"/>
      <c r="R211" s="740"/>
      <c r="S211" s="737"/>
      <c r="T211" s="758"/>
      <c r="U211" s="712"/>
      <c r="V211" s="740"/>
      <c r="W211" s="740"/>
      <c r="X211" s="756"/>
      <c r="Y211" s="215"/>
      <c r="AA211" s="233"/>
    </row>
    <row r="212" spans="1:47" ht="9" customHeight="1">
      <c r="A212" s="356"/>
      <c r="B212" s="216"/>
      <c r="C212" s="713"/>
      <c r="D212" s="733"/>
      <c r="E212" s="718"/>
      <c r="F212" s="733"/>
      <c r="G212" s="718"/>
      <c r="H212" s="718"/>
      <c r="I212" s="733"/>
      <c r="J212" s="718"/>
      <c r="K212" s="733"/>
      <c r="L212" s="718"/>
      <c r="M212" s="736"/>
      <c r="N212" s="762"/>
      <c r="O212" s="766"/>
      <c r="P212" s="744"/>
      <c r="Q212" s="713"/>
      <c r="R212" s="741"/>
      <c r="S212" s="738"/>
      <c r="T212" s="759"/>
      <c r="U212" s="713"/>
      <c r="V212" s="741"/>
      <c r="W212" s="741"/>
      <c r="X212" s="217"/>
      <c r="Y212" s="218"/>
      <c r="AA212" s="233"/>
    </row>
    <row r="213" spans="1:47" ht="18" customHeight="1">
      <c r="A213" s="745" t="str">
        <f>IF(ISERROR(AG213),"",AG213)</f>
        <v/>
      </c>
      <c r="B213" s="746"/>
      <c r="C213" s="747" t="s">
        <v>247</v>
      </c>
      <c r="D213" s="748"/>
      <c r="E213" s="748"/>
      <c r="F213" s="748"/>
      <c r="G213" s="748"/>
      <c r="H213" s="748"/>
      <c r="I213" s="748"/>
      <c r="J213" s="748"/>
      <c r="K213" s="748"/>
      <c r="L213" s="749" t="str">
        <f>IF(A213="","",IF(OR(AND(P209&gt;0,S209=""),AND(P211&gt;0,S211="")),"研修人数を入力してください",""))</f>
        <v/>
      </c>
      <c r="M213" s="749"/>
      <c r="N213" s="749"/>
      <c r="O213" s="749"/>
      <c r="P213" s="749"/>
      <c r="Q213" s="749"/>
      <c r="R213" s="749"/>
      <c r="S213" s="749"/>
      <c r="T213" s="749"/>
      <c r="U213" s="749"/>
      <c r="V213" s="749"/>
      <c r="W213" s="749"/>
      <c r="X213" s="749"/>
      <c r="Y213" s="750"/>
      <c r="AG213" s="264" t="e">
        <f>IF((AG152+1)&gt;EOMONTH($AF$2,0),"",AG152+1)</f>
        <v>#VALUE!</v>
      </c>
      <c r="AQ213" s="250"/>
      <c r="AR213" s="262"/>
      <c r="AS213" s="252"/>
      <c r="AU213" s="252"/>
    </row>
    <row r="214" spans="1:47" ht="18" customHeight="1">
      <c r="A214" s="751" t="str">
        <f>IF(A213="","","日")</f>
        <v/>
      </c>
      <c r="B214" s="752"/>
      <c r="C214" s="724"/>
      <c r="D214" s="725"/>
      <c r="E214" s="725"/>
      <c r="F214" s="725"/>
      <c r="G214" s="725"/>
      <c r="H214" s="725"/>
      <c r="I214" s="725"/>
      <c r="J214" s="725"/>
      <c r="K214" s="725"/>
      <c r="L214" s="725"/>
      <c r="M214" s="725"/>
      <c r="N214" s="725"/>
      <c r="O214" s="725"/>
      <c r="P214" s="725"/>
      <c r="Q214" s="725"/>
      <c r="R214" s="725"/>
      <c r="S214" s="725"/>
      <c r="T214" s="725"/>
      <c r="U214" s="725"/>
      <c r="V214" s="725"/>
      <c r="W214" s="725"/>
      <c r="X214" s="725"/>
      <c r="Y214" s="726"/>
      <c r="AG214" s="264" t="e">
        <f t="shared" ref="AG214:AG219" si="5">IF((AG213+1)&gt;EOMONTH($AF$2,0),"",AG213+1)</f>
        <v>#VALUE!</v>
      </c>
      <c r="AQ214" s="250"/>
      <c r="AR214" s="262"/>
      <c r="AS214" s="252"/>
      <c r="AU214" s="252"/>
    </row>
    <row r="215" spans="1:47" ht="18" customHeight="1">
      <c r="A215" s="753" t="s">
        <v>230</v>
      </c>
      <c r="B215" s="754"/>
      <c r="C215" s="724"/>
      <c r="D215" s="725"/>
      <c r="E215" s="725"/>
      <c r="F215" s="725"/>
      <c r="G215" s="725"/>
      <c r="H215" s="725"/>
      <c r="I215" s="725"/>
      <c r="J215" s="725"/>
      <c r="K215" s="725"/>
      <c r="L215" s="725"/>
      <c r="M215" s="725"/>
      <c r="N215" s="725"/>
      <c r="O215" s="725"/>
      <c r="P215" s="725"/>
      <c r="Q215" s="725"/>
      <c r="R215" s="725"/>
      <c r="S215" s="725"/>
      <c r="T215" s="725"/>
      <c r="U215" s="725"/>
      <c r="V215" s="725"/>
      <c r="W215" s="725"/>
      <c r="X215" s="725"/>
      <c r="Y215" s="726"/>
      <c r="AG215" s="264" t="e">
        <f t="shared" si="5"/>
        <v>#VALUE!</v>
      </c>
      <c r="AQ215" s="250"/>
      <c r="AR215" s="262"/>
      <c r="AS215" s="252"/>
      <c r="AU215" s="252"/>
    </row>
    <row r="216" spans="1:47" ht="9.9499999999999993" customHeight="1">
      <c r="A216" s="219"/>
      <c r="B216" s="220"/>
      <c r="C216" s="727"/>
      <c r="D216" s="728"/>
      <c r="E216" s="728"/>
      <c r="F216" s="728"/>
      <c r="G216" s="728"/>
      <c r="H216" s="728"/>
      <c r="I216" s="728"/>
      <c r="J216" s="728"/>
      <c r="K216" s="728"/>
      <c r="L216" s="728"/>
      <c r="M216" s="728"/>
      <c r="N216" s="728"/>
      <c r="O216" s="728"/>
      <c r="P216" s="728"/>
      <c r="Q216" s="728"/>
      <c r="R216" s="728"/>
      <c r="S216" s="728"/>
      <c r="T216" s="728"/>
      <c r="U216" s="728"/>
      <c r="V216" s="728"/>
      <c r="W216" s="728"/>
      <c r="X216" s="728"/>
      <c r="Y216" s="729"/>
      <c r="AG216" s="264" t="e">
        <f t="shared" si="5"/>
        <v>#VALUE!</v>
      </c>
      <c r="AQ216" s="250"/>
      <c r="AR216" s="262"/>
      <c r="AS216" s="252"/>
      <c r="AU216" s="252"/>
    </row>
    <row r="217" spans="1:47" ht="9" customHeight="1">
      <c r="A217" s="211"/>
      <c r="B217" s="212"/>
      <c r="C217" s="711" t="s">
        <v>221</v>
      </c>
      <c r="D217" s="714"/>
      <c r="E217" s="716" t="s">
        <v>222</v>
      </c>
      <c r="F217" s="714"/>
      <c r="G217" s="716" t="s">
        <v>223</v>
      </c>
      <c r="H217" s="716"/>
      <c r="I217" s="714"/>
      <c r="J217" s="716" t="s">
        <v>222</v>
      </c>
      <c r="K217" s="714"/>
      <c r="L217" s="716" t="s">
        <v>224</v>
      </c>
      <c r="M217" s="734"/>
      <c r="N217" s="760" t="s">
        <v>225</v>
      </c>
      <c r="O217" s="763"/>
      <c r="P217" s="719">
        <f>IF(OR(A221="",D217="",I217=""),0,FLOOR(IF(I217&lt;D217,TIME(I217,K217,1)+1,TIME(I217,K217,1))-TIME(D217,F217,0)-TIME(0,O217,0),"0:15"))</f>
        <v>0</v>
      </c>
      <c r="Q217" s="711" t="s">
        <v>226</v>
      </c>
      <c r="R217" s="739"/>
      <c r="S217" s="742"/>
      <c r="T217" s="757" t="s">
        <v>142</v>
      </c>
      <c r="U217" s="711" t="s">
        <v>228</v>
      </c>
      <c r="V217" s="739"/>
      <c r="W217" s="739"/>
      <c r="X217" s="213"/>
      <c r="Y217" s="214"/>
      <c r="AG217" s="264" t="e">
        <f t="shared" si="5"/>
        <v>#VALUE!</v>
      </c>
      <c r="AQ217" s="250"/>
      <c r="AR217" s="262"/>
    </row>
    <row r="218" spans="1:47" ht="6" customHeight="1">
      <c r="A218" s="356"/>
      <c r="B218" s="357"/>
      <c r="C218" s="712"/>
      <c r="D218" s="715"/>
      <c r="E218" s="717"/>
      <c r="F218" s="715"/>
      <c r="G218" s="717"/>
      <c r="H218" s="717"/>
      <c r="I218" s="715"/>
      <c r="J218" s="717"/>
      <c r="K218" s="715"/>
      <c r="L218" s="717"/>
      <c r="M218" s="735"/>
      <c r="N218" s="761"/>
      <c r="O218" s="764"/>
      <c r="P218" s="720"/>
      <c r="Q218" s="712"/>
      <c r="R218" s="740"/>
      <c r="S218" s="743"/>
      <c r="T218" s="758"/>
      <c r="U218" s="712"/>
      <c r="V218" s="740"/>
      <c r="W218" s="740"/>
      <c r="X218" s="755" t="str">
        <f>IF(A221="","",IF(OR(S217&gt;1,S219&gt;1),"ü",""))</f>
        <v/>
      </c>
      <c r="Y218" s="215"/>
      <c r="AG218" s="264" t="e">
        <f t="shared" si="5"/>
        <v>#VALUE!</v>
      </c>
      <c r="AQ218" s="250"/>
      <c r="AR218" s="262"/>
    </row>
    <row r="219" spans="1:47" ht="6" customHeight="1">
      <c r="A219" s="356"/>
      <c r="B219" s="216"/>
      <c r="C219" s="712"/>
      <c r="D219" s="715"/>
      <c r="E219" s="717"/>
      <c r="F219" s="715"/>
      <c r="G219" s="717"/>
      <c r="H219" s="717"/>
      <c r="I219" s="715"/>
      <c r="J219" s="717"/>
      <c r="K219" s="715"/>
      <c r="L219" s="717"/>
      <c r="M219" s="735"/>
      <c r="N219" s="761"/>
      <c r="O219" s="765"/>
      <c r="P219" s="720">
        <f>IF(OR(A221="",D219="",I219=""),0,FLOOR(IF(I219&lt;D219,TIME(I219,K219,1)+1,TIME(I219,K219,1))-TIME(D219,F219,0)-TIME(0,O219,0),"0:15"))</f>
        <v>0</v>
      </c>
      <c r="Q219" s="712"/>
      <c r="R219" s="740"/>
      <c r="S219" s="737"/>
      <c r="T219" s="758"/>
      <c r="U219" s="712"/>
      <c r="V219" s="740"/>
      <c r="W219" s="740"/>
      <c r="X219" s="756"/>
      <c r="Y219" s="215"/>
      <c r="AG219" s="264" t="e">
        <f t="shared" si="5"/>
        <v>#VALUE!</v>
      </c>
      <c r="AQ219" s="250"/>
      <c r="AR219" s="262"/>
    </row>
    <row r="220" spans="1:47" ht="9" customHeight="1">
      <c r="A220" s="356"/>
      <c r="B220" s="216"/>
      <c r="C220" s="713"/>
      <c r="D220" s="733"/>
      <c r="E220" s="718"/>
      <c r="F220" s="733"/>
      <c r="G220" s="718"/>
      <c r="H220" s="718"/>
      <c r="I220" s="733"/>
      <c r="J220" s="718"/>
      <c r="K220" s="733"/>
      <c r="L220" s="718"/>
      <c r="M220" s="736"/>
      <c r="N220" s="762"/>
      <c r="O220" s="766"/>
      <c r="P220" s="744"/>
      <c r="Q220" s="713"/>
      <c r="R220" s="741"/>
      <c r="S220" s="738"/>
      <c r="T220" s="759"/>
      <c r="U220" s="713"/>
      <c r="V220" s="741"/>
      <c r="W220" s="741"/>
      <c r="X220" s="217"/>
      <c r="Y220" s="218"/>
      <c r="AG220" s="265"/>
    </row>
    <row r="221" spans="1:47" ht="18" customHeight="1">
      <c r="A221" s="745" t="str">
        <f>IF(ISERROR(AG214),"",AG214)</f>
        <v/>
      </c>
      <c r="B221" s="746"/>
      <c r="C221" s="747" t="s">
        <v>247</v>
      </c>
      <c r="D221" s="748"/>
      <c r="E221" s="748"/>
      <c r="F221" s="748"/>
      <c r="G221" s="748"/>
      <c r="H221" s="748"/>
      <c r="I221" s="748"/>
      <c r="J221" s="748"/>
      <c r="K221" s="748"/>
      <c r="L221" s="749" t="str">
        <f>IF(A221="","",IF(OR(AND(P217&gt;0,S217=""),AND(P219&gt;0,S219="")),"研修人数を入力してください",""))</f>
        <v/>
      </c>
      <c r="M221" s="749"/>
      <c r="N221" s="749"/>
      <c r="O221" s="749"/>
      <c r="P221" s="749"/>
      <c r="Q221" s="749"/>
      <c r="R221" s="749"/>
      <c r="S221" s="749"/>
      <c r="T221" s="749"/>
      <c r="U221" s="749"/>
      <c r="V221" s="749"/>
      <c r="W221" s="749"/>
      <c r="X221" s="749"/>
      <c r="Y221" s="750"/>
      <c r="AA221" s="237"/>
      <c r="AR221" s="263"/>
      <c r="AS221" s="252"/>
      <c r="AU221" s="252"/>
    </row>
    <row r="222" spans="1:47" ht="18" customHeight="1">
      <c r="A222" s="751" t="str">
        <f>IF(A221="","","日")</f>
        <v/>
      </c>
      <c r="B222" s="752"/>
      <c r="C222" s="724"/>
      <c r="D222" s="725"/>
      <c r="E222" s="725"/>
      <c r="F222" s="725"/>
      <c r="G222" s="725"/>
      <c r="H222" s="725"/>
      <c r="I222" s="725"/>
      <c r="J222" s="725"/>
      <c r="K222" s="725"/>
      <c r="L222" s="725"/>
      <c r="M222" s="725"/>
      <c r="N222" s="725"/>
      <c r="O222" s="725"/>
      <c r="P222" s="725"/>
      <c r="Q222" s="725"/>
      <c r="R222" s="725"/>
      <c r="S222" s="725"/>
      <c r="T222" s="725"/>
      <c r="U222" s="725"/>
      <c r="V222" s="725"/>
      <c r="W222" s="725"/>
      <c r="X222" s="725"/>
      <c r="Y222" s="726"/>
      <c r="AA222" s="237"/>
    </row>
    <row r="223" spans="1:47" ht="18" customHeight="1">
      <c r="A223" s="753" t="s">
        <v>231</v>
      </c>
      <c r="B223" s="754"/>
      <c r="C223" s="724"/>
      <c r="D223" s="725"/>
      <c r="E223" s="725"/>
      <c r="F223" s="725"/>
      <c r="G223" s="725"/>
      <c r="H223" s="725"/>
      <c r="I223" s="725"/>
      <c r="J223" s="725"/>
      <c r="K223" s="725"/>
      <c r="L223" s="725"/>
      <c r="M223" s="725"/>
      <c r="N223" s="725"/>
      <c r="O223" s="725"/>
      <c r="P223" s="725"/>
      <c r="Q223" s="725"/>
      <c r="R223" s="725"/>
      <c r="S223" s="725"/>
      <c r="T223" s="725"/>
      <c r="U223" s="725"/>
      <c r="V223" s="725"/>
      <c r="W223" s="725"/>
      <c r="X223" s="725"/>
      <c r="Y223" s="726"/>
      <c r="AA223" s="237"/>
    </row>
    <row r="224" spans="1:47" ht="9.9499999999999993" customHeight="1">
      <c r="A224" s="219"/>
      <c r="B224" s="220"/>
      <c r="C224" s="727"/>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9"/>
      <c r="AA224" s="237"/>
    </row>
    <row r="225" spans="1:27" ht="9" customHeight="1">
      <c r="A225" s="211"/>
      <c r="B225" s="212"/>
      <c r="C225" s="711" t="s">
        <v>221</v>
      </c>
      <c r="D225" s="714"/>
      <c r="E225" s="716" t="s">
        <v>222</v>
      </c>
      <c r="F225" s="714"/>
      <c r="G225" s="716" t="s">
        <v>223</v>
      </c>
      <c r="H225" s="716"/>
      <c r="I225" s="714"/>
      <c r="J225" s="716" t="s">
        <v>222</v>
      </c>
      <c r="K225" s="714"/>
      <c r="L225" s="716" t="s">
        <v>224</v>
      </c>
      <c r="M225" s="734"/>
      <c r="N225" s="760" t="s">
        <v>225</v>
      </c>
      <c r="O225" s="763"/>
      <c r="P225" s="719">
        <f>IF(OR(A229="",D225="",I225=""),0,FLOOR(IF(I225&lt;D225,TIME(I225,K225,1)+1,TIME(I225,K225,1))-TIME(D225,F225,0)-TIME(0,O225,0),"0:15"))</f>
        <v>0</v>
      </c>
      <c r="Q225" s="711" t="s">
        <v>226</v>
      </c>
      <c r="R225" s="739"/>
      <c r="S225" s="742"/>
      <c r="T225" s="757" t="s">
        <v>142</v>
      </c>
      <c r="U225" s="711" t="s">
        <v>228</v>
      </c>
      <c r="V225" s="739"/>
      <c r="W225" s="739"/>
      <c r="X225" s="213"/>
      <c r="Y225" s="214"/>
      <c r="AA225" s="328"/>
    </row>
    <row r="226" spans="1:27" ht="6" customHeight="1">
      <c r="A226" s="356"/>
      <c r="B226" s="357"/>
      <c r="C226" s="712"/>
      <c r="D226" s="715"/>
      <c r="E226" s="717"/>
      <c r="F226" s="715"/>
      <c r="G226" s="717"/>
      <c r="H226" s="717"/>
      <c r="I226" s="715"/>
      <c r="J226" s="717"/>
      <c r="K226" s="715"/>
      <c r="L226" s="717"/>
      <c r="M226" s="735"/>
      <c r="N226" s="761"/>
      <c r="O226" s="764"/>
      <c r="P226" s="720"/>
      <c r="Q226" s="712"/>
      <c r="R226" s="740"/>
      <c r="S226" s="743"/>
      <c r="T226" s="758"/>
      <c r="U226" s="712"/>
      <c r="V226" s="740"/>
      <c r="W226" s="740"/>
      <c r="X226" s="755" t="str">
        <f>IF(A229="","",IF(OR(S225&gt;1,S227&gt;1),"ü",""))</f>
        <v/>
      </c>
      <c r="Y226" s="215"/>
      <c r="AA226" s="328"/>
    </row>
    <row r="227" spans="1:27" ht="6" customHeight="1">
      <c r="A227" s="356"/>
      <c r="B227" s="216"/>
      <c r="C227" s="712"/>
      <c r="D227" s="715"/>
      <c r="E227" s="717"/>
      <c r="F227" s="715"/>
      <c r="G227" s="717"/>
      <c r="H227" s="717"/>
      <c r="I227" s="715"/>
      <c r="J227" s="717"/>
      <c r="K227" s="715"/>
      <c r="L227" s="717"/>
      <c r="M227" s="735"/>
      <c r="N227" s="761"/>
      <c r="O227" s="765"/>
      <c r="P227" s="720">
        <f>IF(OR(A229="",D227="",I227=""),0,FLOOR(IF(I227&lt;D227,TIME(I227,K227,1)+1,TIME(I227,K227,1))-TIME(D227,F227,0)-TIME(0,O227,0),"0:15"))</f>
        <v>0</v>
      </c>
      <c r="Q227" s="712"/>
      <c r="R227" s="740"/>
      <c r="S227" s="737"/>
      <c r="T227" s="758"/>
      <c r="U227" s="712"/>
      <c r="V227" s="740"/>
      <c r="W227" s="740"/>
      <c r="X227" s="756"/>
      <c r="Y227" s="215"/>
      <c r="AA227" s="328"/>
    </row>
    <row r="228" spans="1:27" ht="9" customHeight="1">
      <c r="A228" s="356"/>
      <c r="B228" s="216"/>
      <c r="C228" s="713"/>
      <c r="D228" s="733"/>
      <c r="E228" s="718"/>
      <c r="F228" s="733"/>
      <c r="G228" s="718"/>
      <c r="H228" s="718"/>
      <c r="I228" s="733"/>
      <c r="J228" s="718"/>
      <c r="K228" s="733"/>
      <c r="L228" s="718"/>
      <c r="M228" s="736"/>
      <c r="N228" s="762"/>
      <c r="O228" s="766"/>
      <c r="P228" s="744"/>
      <c r="Q228" s="713"/>
      <c r="R228" s="741"/>
      <c r="S228" s="738"/>
      <c r="T228" s="759"/>
      <c r="U228" s="713"/>
      <c r="V228" s="741"/>
      <c r="W228" s="741"/>
      <c r="X228" s="217"/>
      <c r="Y228" s="218"/>
      <c r="AA228" s="328"/>
    </row>
    <row r="229" spans="1:27" ht="18" customHeight="1">
      <c r="A229" s="745" t="str">
        <f>IF(ISERROR(AG215),"",AG215)</f>
        <v/>
      </c>
      <c r="B229" s="746"/>
      <c r="C229" s="747" t="s">
        <v>247</v>
      </c>
      <c r="D229" s="748"/>
      <c r="E229" s="748"/>
      <c r="F229" s="748"/>
      <c r="G229" s="748"/>
      <c r="H229" s="748"/>
      <c r="I229" s="748"/>
      <c r="J229" s="748"/>
      <c r="K229" s="748"/>
      <c r="L229" s="749" t="str">
        <f>IF(A229="","",IF(OR(AND(P225&gt;0,S225=""),AND(P227&gt;0,S227="")),"研修人数を入力してください",""))</f>
        <v/>
      </c>
      <c r="M229" s="749"/>
      <c r="N229" s="749"/>
      <c r="O229" s="749"/>
      <c r="P229" s="749"/>
      <c r="Q229" s="749"/>
      <c r="R229" s="749"/>
      <c r="S229" s="749"/>
      <c r="T229" s="749"/>
      <c r="U229" s="749"/>
      <c r="V229" s="749"/>
      <c r="W229" s="749"/>
      <c r="X229" s="749"/>
      <c r="Y229" s="750"/>
      <c r="AA229" s="237"/>
    </row>
    <row r="230" spans="1:27" ht="18" customHeight="1">
      <c r="A230" s="751" t="str">
        <f>IF(A229="","","日")</f>
        <v/>
      </c>
      <c r="B230" s="752"/>
      <c r="C230" s="724"/>
      <c r="D230" s="725"/>
      <c r="E230" s="725"/>
      <c r="F230" s="725"/>
      <c r="G230" s="725"/>
      <c r="H230" s="725"/>
      <c r="I230" s="725"/>
      <c r="J230" s="725"/>
      <c r="K230" s="725"/>
      <c r="L230" s="725"/>
      <c r="M230" s="725"/>
      <c r="N230" s="725"/>
      <c r="O230" s="725"/>
      <c r="P230" s="725"/>
      <c r="Q230" s="725"/>
      <c r="R230" s="725"/>
      <c r="S230" s="725"/>
      <c r="T230" s="725"/>
      <c r="U230" s="725"/>
      <c r="V230" s="725"/>
      <c r="W230" s="725"/>
      <c r="X230" s="725"/>
      <c r="Y230" s="726"/>
      <c r="AA230" s="237"/>
    </row>
    <row r="231" spans="1:27" ht="18" customHeight="1">
      <c r="A231" s="753" t="s">
        <v>234</v>
      </c>
      <c r="B231" s="754"/>
      <c r="C231" s="724"/>
      <c r="D231" s="725"/>
      <c r="E231" s="725"/>
      <c r="F231" s="725"/>
      <c r="G231" s="725"/>
      <c r="H231" s="725"/>
      <c r="I231" s="725"/>
      <c r="J231" s="725"/>
      <c r="K231" s="725"/>
      <c r="L231" s="725"/>
      <c r="M231" s="725"/>
      <c r="N231" s="725"/>
      <c r="O231" s="725"/>
      <c r="P231" s="725"/>
      <c r="Q231" s="725"/>
      <c r="R231" s="725"/>
      <c r="S231" s="725"/>
      <c r="T231" s="725"/>
      <c r="U231" s="725"/>
      <c r="V231" s="725"/>
      <c r="W231" s="725"/>
      <c r="X231" s="725"/>
      <c r="Y231" s="726"/>
      <c r="AA231" s="328"/>
    </row>
    <row r="232" spans="1:27" ht="9.9499999999999993" customHeight="1">
      <c r="A232" s="219"/>
      <c r="B232" s="220"/>
      <c r="C232" s="727"/>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9"/>
      <c r="AA232" s="328"/>
    </row>
    <row r="233" spans="1:27" ht="9" customHeight="1">
      <c r="A233" s="211"/>
      <c r="B233" s="212"/>
      <c r="C233" s="711" t="s">
        <v>221</v>
      </c>
      <c r="D233" s="714"/>
      <c r="E233" s="716" t="s">
        <v>222</v>
      </c>
      <c r="F233" s="714"/>
      <c r="G233" s="716" t="s">
        <v>223</v>
      </c>
      <c r="H233" s="716"/>
      <c r="I233" s="714"/>
      <c r="J233" s="716" t="s">
        <v>222</v>
      </c>
      <c r="K233" s="714"/>
      <c r="L233" s="716" t="s">
        <v>224</v>
      </c>
      <c r="M233" s="734"/>
      <c r="N233" s="760" t="s">
        <v>225</v>
      </c>
      <c r="O233" s="763"/>
      <c r="P233" s="719">
        <f>IF(OR(A237="",D233="",I233=""),0,FLOOR(IF(I233&lt;D233,TIME(I233,K233,1)+1,TIME(I233,K233,1))-TIME(D233,F233,0)-TIME(0,O233,0),"0:15"))</f>
        <v>0</v>
      </c>
      <c r="Q233" s="711" t="s">
        <v>226</v>
      </c>
      <c r="R233" s="739"/>
      <c r="S233" s="742"/>
      <c r="T233" s="757" t="s">
        <v>142</v>
      </c>
      <c r="U233" s="711" t="s">
        <v>228</v>
      </c>
      <c r="V233" s="739"/>
      <c r="W233" s="739"/>
      <c r="X233" s="213"/>
      <c r="Y233" s="214"/>
      <c r="AA233" s="328"/>
    </row>
    <row r="234" spans="1:27" ht="6" customHeight="1">
      <c r="A234" s="356"/>
      <c r="B234" s="357"/>
      <c r="C234" s="712"/>
      <c r="D234" s="715"/>
      <c r="E234" s="717"/>
      <c r="F234" s="715"/>
      <c r="G234" s="717"/>
      <c r="H234" s="717"/>
      <c r="I234" s="715"/>
      <c r="J234" s="717"/>
      <c r="K234" s="715"/>
      <c r="L234" s="717"/>
      <c r="M234" s="735"/>
      <c r="N234" s="761"/>
      <c r="O234" s="764"/>
      <c r="P234" s="720"/>
      <c r="Q234" s="712"/>
      <c r="R234" s="740"/>
      <c r="S234" s="743"/>
      <c r="T234" s="758"/>
      <c r="U234" s="712"/>
      <c r="V234" s="740"/>
      <c r="W234" s="740"/>
      <c r="X234" s="755" t="str">
        <f>IF(A237="","",IF(OR(S233&gt;1,S235&gt;1),"ü",""))</f>
        <v/>
      </c>
      <c r="Y234" s="215"/>
      <c r="AA234" s="328"/>
    </row>
    <row r="235" spans="1:27" ht="6" customHeight="1">
      <c r="A235" s="356"/>
      <c r="B235" s="216"/>
      <c r="C235" s="712"/>
      <c r="D235" s="715"/>
      <c r="E235" s="717"/>
      <c r="F235" s="715"/>
      <c r="G235" s="717"/>
      <c r="H235" s="717"/>
      <c r="I235" s="715"/>
      <c r="J235" s="717"/>
      <c r="K235" s="715"/>
      <c r="L235" s="717"/>
      <c r="M235" s="735"/>
      <c r="N235" s="761"/>
      <c r="O235" s="765"/>
      <c r="P235" s="720">
        <f>IF(OR(A237="",D235="",I235=""),0,FLOOR(IF(I235&lt;D235,TIME(I235,K235,1)+1,TIME(I235,K235,1))-TIME(D235,F235,0)-TIME(0,O235,0),"0:15"))</f>
        <v>0</v>
      </c>
      <c r="Q235" s="712"/>
      <c r="R235" s="740"/>
      <c r="S235" s="737"/>
      <c r="T235" s="758"/>
      <c r="U235" s="712"/>
      <c r="V235" s="740"/>
      <c r="W235" s="740"/>
      <c r="X235" s="756"/>
      <c r="Y235" s="215"/>
      <c r="AA235" s="328"/>
    </row>
    <row r="236" spans="1:27" ht="9" customHeight="1">
      <c r="A236" s="356"/>
      <c r="B236" s="216"/>
      <c r="C236" s="713"/>
      <c r="D236" s="733"/>
      <c r="E236" s="718"/>
      <c r="F236" s="733"/>
      <c r="G236" s="718"/>
      <c r="H236" s="718"/>
      <c r="I236" s="733"/>
      <c r="J236" s="718"/>
      <c r="K236" s="733"/>
      <c r="L236" s="718"/>
      <c r="M236" s="736"/>
      <c r="N236" s="762"/>
      <c r="O236" s="766"/>
      <c r="P236" s="744"/>
      <c r="Q236" s="713"/>
      <c r="R236" s="741"/>
      <c r="S236" s="738"/>
      <c r="T236" s="759"/>
      <c r="U236" s="713"/>
      <c r="V236" s="741"/>
      <c r="W236" s="741"/>
      <c r="X236" s="217"/>
      <c r="Y236" s="218"/>
      <c r="AA236" s="328"/>
    </row>
    <row r="237" spans="1:27" ht="18" customHeight="1">
      <c r="A237" s="745" t="str">
        <f>IF(ISERROR(AG216),"",AG216)</f>
        <v/>
      </c>
      <c r="B237" s="746"/>
      <c r="C237" s="747" t="s">
        <v>247</v>
      </c>
      <c r="D237" s="748"/>
      <c r="E237" s="748"/>
      <c r="F237" s="748"/>
      <c r="G237" s="748"/>
      <c r="H237" s="748"/>
      <c r="I237" s="748"/>
      <c r="J237" s="748"/>
      <c r="K237" s="748"/>
      <c r="L237" s="749" t="str">
        <f>IF(A237="","",IF(OR(AND(P233&gt;0,S233=""),AND(P235&gt;0,S235="")),"研修人数を入力してください",""))</f>
        <v/>
      </c>
      <c r="M237" s="749"/>
      <c r="N237" s="749"/>
      <c r="O237" s="749"/>
      <c r="P237" s="749"/>
      <c r="Q237" s="749"/>
      <c r="R237" s="749"/>
      <c r="S237" s="749"/>
      <c r="T237" s="749"/>
      <c r="U237" s="749"/>
      <c r="V237" s="749"/>
      <c r="W237" s="749"/>
      <c r="X237" s="749"/>
      <c r="Y237" s="750"/>
      <c r="AA237" s="328"/>
    </row>
    <row r="238" spans="1:27" ht="18" customHeight="1">
      <c r="A238" s="751" t="str">
        <f>IF(A237="","","日")</f>
        <v/>
      </c>
      <c r="B238" s="752"/>
      <c r="C238" s="724"/>
      <c r="D238" s="725"/>
      <c r="E238" s="725"/>
      <c r="F238" s="725"/>
      <c r="G238" s="725"/>
      <c r="H238" s="725"/>
      <c r="I238" s="725"/>
      <c r="J238" s="725"/>
      <c r="K238" s="725"/>
      <c r="L238" s="725"/>
      <c r="M238" s="725"/>
      <c r="N238" s="725"/>
      <c r="O238" s="725"/>
      <c r="P238" s="725"/>
      <c r="Q238" s="725"/>
      <c r="R238" s="725"/>
      <c r="S238" s="725"/>
      <c r="T238" s="725"/>
      <c r="U238" s="725"/>
      <c r="V238" s="725"/>
      <c r="W238" s="725"/>
      <c r="X238" s="725"/>
      <c r="Y238" s="726"/>
      <c r="AA238" s="328"/>
    </row>
    <row r="239" spans="1:27" ht="18" customHeight="1">
      <c r="A239" s="753" t="s">
        <v>236</v>
      </c>
      <c r="B239" s="754"/>
      <c r="C239" s="724"/>
      <c r="D239" s="725"/>
      <c r="E239" s="725"/>
      <c r="F239" s="725"/>
      <c r="G239" s="725"/>
      <c r="H239" s="725"/>
      <c r="I239" s="725"/>
      <c r="J239" s="725"/>
      <c r="K239" s="725"/>
      <c r="L239" s="725"/>
      <c r="M239" s="725"/>
      <c r="N239" s="725"/>
      <c r="O239" s="725"/>
      <c r="P239" s="725"/>
      <c r="Q239" s="725"/>
      <c r="R239" s="725"/>
      <c r="S239" s="725"/>
      <c r="T239" s="725"/>
      <c r="U239" s="725"/>
      <c r="V239" s="725"/>
      <c r="W239" s="725"/>
      <c r="X239" s="725"/>
      <c r="Y239" s="726"/>
      <c r="AA239" s="328"/>
    </row>
    <row r="240" spans="1:27" ht="9.9499999999999993" customHeight="1">
      <c r="A240" s="219"/>
      <c r="B240" s="220"/>
      <c r="C240" s="727"/>
      <c r="D240" s="728"/>
      <c r="E240" s="728"/>
      <c r="F240" s="728"/>
      <c r="G240" s="728"/>
      <c r="H240" s="728"/>
      <c r="I240" s="728"/>
      <c r="J240" s="728"/>
      <c r="K240" s="728"/>
      <c r="L240" s="728"/>
      <c r="M240" s="728"/>
      <c r="N240" s="728"/>
      <c r="O240" s="728"/>
      <c r="P240" s="728"/>
      <c r="Q240" s="728"/>
      <c r="R240" s="728"/>
      <c r="S240" s="728"/>
      <c r="T240" s="728"/>
      <c r="U240" s="728"/>
      <c r="V240" s="728"/>
      <c r="W240" s="728"/>
      <c r="X240" s="728"/>
      <c r="Y240" s="729"/>
      <c r="AA240" s="328"/>
    </row>
    <row r="241" spans="1:27" ht="9" customHeight="1">
      <c r="A241" s="211"/>
      <c r="B241" s="212"/>
      <c r="C241" s="711" t="s">
        <v>221</v>
      </c>
      <c r="D241" s="714"/>
      <c r="E241" s="716" t="s">
        <v>222</v>
      </c>
      <c r="F241" s="714"/>
      <c r="G241" s="716" t="s">
        <v>223</v>
      </c>
      <c r="H241" s="716"/>
      <c r="I241" s="714"/>
      <c r="J241" s="716" t="s">
        <v>222</v>
      </c>
      <c r="K241" s="714"/>
      <c r="L241" s="716" t="s">
        <v>224</v>
      </c>
      <c r="M241" s="734"/>
      <c r="N241" s="760" t="s">
        <v>225</v>
      </c>
      <c r="O241" s="763"/>
      <c r="P241" s="719">
        <f>IF(OR(A245="",D241="",I241=""),0,FLOOR(IF(I241&lt;D241,TIME(I241,K241,1)+1,TIME(I241,K241,1))-TIME(D241,F241,0)-TIME(0,O241,0),"0:15"))</f>
        <v>0</v>
      </c>
      <c r="Q241" s="711" t="s">
        <v>226</v>
      </c>
      <c r="R241" s="739"/>
      <c r="S241" s="742"/>
      <c r="T241" s="757" t="s">
        <v>142</v>
      </c>
      <c r="U241" s="711" t="s">
        <v>228</v>
      </c>
      <c r="V241" s="739"/>
      <c r="W241" s="739"/>
      <c r="X241" s="213"/>
      <c r="Y241" s="214"/>
      <c r="AA241" s="328"/>
    </row>
    <row r="242" spans="1:27" ht="6" customHeight="1">
      <c r="A242" s="356"/>
      <c r="B242" s="357"/>
      <c r="C242" s="712"/>
      <c r="D242" s="715"/>
      <c r="E242" s="717"/>
      <c r="F242" s="715"/>
      <c r="G242" s="717"/>
      <c r="H242" s="717"/>
      <c r="I242" s="715"/>
      <c r="J242" s="717"/>
      <c r="K242" s="715"/>
      <c r="L242" s="717"/>
      <c r="M242" s="735"/>
      <c r="N242" s="761"/>
      <c r="O242" s="764"/>
      <c r="P242" s="720"/>
      <c r="Q242" s="712"/>
      <c r="R242" s="740"/>
      <c r="S242" s="743"/>
      <c r="T242" s="758"/>
      <c r="U242" s="712"/>
      <c r="V242" s="740"/>
      <c r="W242" s="740"/>
      <c r="X242" s="755" t="str">
        <f>IF(A245="","",IF(OR(S241&gt;1,S243&gt;1),"ü",""))</f>
        <v/>
      </c>
      <c r="Y242" s="215"/>
      <c r="AA242" s="328"/>
    </row>
    <row r="243" spans="1:27" ht="6" customHeight="1">
      <c r="A243" s="356"/>
      <c r="B243" s="216"/>
      <c r="C243" s="712"/>
      <c r="D243" s="715"/>
      <c r="E243" s="717"/>
      <c r="F243" s="715"/>
      <c r="G243" s="717"/>
      <c r="H243" s="717"/>
      <c r="I243" s="715"/>
      <c r="J243" s="717"/>
      <c r="K243" s="715"/>
      <c r="L243" s="717"/>
      <c r="M243" s="735"/>
      <c r="N243" s="761"/>
      <c r="O243" s="765"/>
      <c r="P243" s="720">
        <f>IF(OR(A245="",D243="",I243=""),0,FLOOR(IF(I243&lt;D243,TIME(I243,K243,1)+1,TIME(I243,K243,1))-TIME(D243,F243,0)-TIME(0,O243,0),"0:15"))</f>
        <v>0</v>
      </c>
      <c r="Q243" s="712"/>
      <c r="R243" s="740"/>
      <c r="S243" s="737"/>
      <c r="T243" s="758"/>
      <c r="U243" s="712"/>
      <c r="V243" s="740"/>
      <c r="W243" s="740"/>
      <c r="X243" s="756"/>
      <c r="Y243" s="215"/>
      <c r="AA243" s="328"/>
    </row>
    <row r="244" spans="1:27" ht="9" customHeight="1">
      <c r="A244" s="356"/>
      <c r="B244" s="216"/>
      <c r="C244" s="713"/>
      <c r="D244" s="733"/>
      <c r="E244" s="718"/>
      <c r="F244" s="733"/>
      <c r="G244" s="718"/>
      <c r="H244" s="718"/>
      <c r="I244" s="733"/>
      <c r="J244" s="718"/>
      <c r="K244" s="733"/>
      <c r="L244" s="718"/>
      <c r="M244" s="736"/>
      <c r="N244" s="762"/>
      <c r="O244" s="766"/>
      <c r="P244" s="744"/>
      <c r="Q244" s="713"/>
      <c r="R244" s="741"/>
      <c r="S244" s="738"/>
      <c r="T244" s="759"/>
      <c r="U244" s="713"/>
      <c r="V244" s="741"/>
      <c r="W244" s="741"/>
      <c r="X244" s="217"/>
      <c r="Y244" s="218"/>
      <c r="AA244" s="328"/>
    </row>
    <row r="245" spans="1:27" ht="18" customHeight="1">
      <c r="A245" s="745" t="str">
        <f>IF(ISERROR(AG217),"",AG217)</f>
        <v/>
      </c>
      <c r="B245" s="746"/>
      <c r="C245" s="747" t="s">
        <v>247</v>
      </c>
      <c r="D245" s="748"/>
      <c r="E245" s="748"/>
      <c r="F245" s="748"/>
      <c r="G245" s="748"/>
      <c r="H245" s="748"/>
      <c r="I245" s="748"/>
      <c r="J245" s="748"/>
      <c r="K245" s="748"/>
      <c r="L245" s="749" t="str">
        <f>IF(A245="","",IF(OR(AND(P241&gt;0,S241=""),AND(P243&gt;0,S243="")),"研修人数を入力してください",""))</f>
        <v/>
      </c>
      <c r="M245" s="749"/>
      <c r="N245" s="749"/>
      <c r="O245" s="749"/>
      <c r="P245" s="749"/>
      <c r="Q245" s="749"/>
      <c r="R245" s="749"/>
      <c r="S245" s="749"/>
      <c r="T245" s="749"/>
      <c r="U245" s="749"/>
      <c r="V245" s="749"/>
      <c r="W245" s="749"/>
      <c r="X245" s="749"/>
      <c r="Y245" s="750"/>
      <c r="AA245" s="328"/>
    </row>
    <row r="246" spans="1:27" ht="18" customHeight="1">
      <c r="A246" s="751" t="str">
        <f>IF(A245="","","日")</f>
        <v/>
      </c>
      <c r="B246" s="752"/>
      <c r="C246" s="724"/>
      <c r="D246" s="725"/>
      <c r="E246" s="725"/>
      <c r="F246" s="725"/>
      <c r="G246" s="725"/>
      <c r="H246" s="725"/>
      <c r="I246" s="725"/>
      <c r="J246" s="725"/>
      <c r="K246" s="725"/>
      <c r="L246" s="725"/>
      <c r="M246" s="725"/>
      <c r="N246" s="725"/>
      <c r="O246" s="725"/>
      <c r="P246" s="725"/>
      <c r="Q246" s="725"/>
      <c r="R246" s="725"/>
      <c r="S246" s="725"/>
      <c r="T246" s="725"/>
      <c r="U246" s="725"/>
      <c r="V246" s="725"/>
      <c r="W246" s="725"/>
      <c r="X246" s="725"/>
      <c r="Y246" s="726"/>
      <c r="AA246" s="328"/>
    </row>
    <row r="247" spans="1:27" ht="18" customHeight="1">
      <c r="A247" s="753" t="s">
        <v>239</v>
      </c>
      <c r="B247" s="754"/>
      <c r="C247" s="724"/>
      <c r="D247" s="725"/>
      <c r="E247" s="725"/>
      <c r="F247" s="725"/>
      <c r="G247" s="725"/>
      <c r="H247" s="725"/>
      <c r="I247" s="725"/>
      <c r="J247" s="725"/>
      <c r="K247" s="725"/>
      <c r="L247" s="725"/>
      <c r="M247" s="725"/>
      <c r="N247" s="725"/>
      <c r="O247" s="725"/>
      <c r="P247" s="725"/>
      <c r="Q247" s="725"/>
      <c r="R247" s="725"/>
      <c r="S247" s="725"/>
      <c r="T247" s="725"/>
      <c r="U247" s="725"/>
      <c r="V247" s="725"/>
      <c r="W247" s="725"/>
      <c r="X247" s="725"/>
      <c r="Y247" s="726"/>
      <c r="AA247" s="328"/>
    </row>
    <row r="248" spans="1:27" ht="9.9499999999999993" customHeight="1">
      <c r="A248" s="219"/>
      <c r="B248" s="220"/>
      <c r="C248" s="727"/>
      <c r="D248" s="728"/>
      <c r="E248" s="728"/>
      <c r="F248" s="728"/>
      <c r="G248" s="728"/>
      <c r="H248" s="728"/>
      <c r="I248" s="728"/>
      <c r="J248" s="728"/>
      <c r="K248" s="728"/>
      <c r="L248" s="728"/>
      <c r="M248" s="728"/>
      <c r="N248" s="728"/>
      <c r="O248" s="728"/>
      <c r="P248" s="728"/>
      <c r="Q248" s="728"/>
      <c r="R248" s="728"/>
      <c r="S248" s="728"/>
      <c r="T248" s="728"/>
      <c r="U248" s="728"/>
      <c r="V248" s="728"/>
      <c r="W248" s="728"/>
      <c r="X248" s="728"/>
      <c r="Y248" s="729"/>
      <c r="AA248" s="328"/>
    </row>
    <row r="249" spans="1:27" ht="9" customHeight="1">
      <c r="A249" s="211"/>
      <c r="B249" s="212"/>
      <c r="C249" s="711" t="s">
        <v>221</v>
      </c>
      <c r="D249" s="714"/>
      <c r="E249" s="716" t="s">
        <v>222</v>
      </c>
      <c r="F249" s="714"/>
      <c r="G249" s="716" t="s">
        <v>223</v>
      </c>
      <c r="H249" s="716"/>
      <c r="I249" s="714"/>
      <c r="J249" s="716" t="s">
        <v>222</v>
      </c>
      <c r="K249" s="714"/>
      <c r="L249" s="716" t="s">
        <v>224</v>
      </c>
      <c r="M249" s="734"/>
      <c r="N249" s="760" t="s">
        <v>225</v>
      </c>
      <c r="O249" s="763"/>
      <c r="P249" s="719">
        <f>IF(OR(A253="",D249="",I249=""),0,FLOOR(IF(I249&lt;D249,TIME(I249,K249,1)+1,TIME(I249,K249,1))-TIME(D249,F249,0)-TIME(0,O249,0),"0:15"))</f>
        <v>0</v>
      </c>
      <c r="Q249" s="711" t="s">
        <v>226</v>
      </c>
      <c r="R249" s="739"/>
      <c r="S249" s="742"/>
      <c r="T249" s="757" t="s">
        <v>142</v>
      </c>
      <c r="U249" s="711" t="s">
        <v>228</v>
      </c>
      <c r="V249" s="739"/>
      <c r="W249" s="739"/>
      <c r="X249" s="213"/>
      <c r="Y249" s="214"/>
      <c r="AA249" s="328"/>
    </row>
    <row r="250" spans="1:27" ht="6" customHeight="1">
      <c r="A250" s="356"/>
      <c r="B250" s="357"/>
      <c r="C250" s="712"/>
      <c r="D250" s="715"/>
      <c r="E250" s="717"/>
      <c r="F250" s="715"/>
      <c r="G250" s="717"/>
      <c r="H250" s="717"/>
      <c r="I250" s="715"/>
      <c r="J250" s="717"/>
      <c r="K250" s="715"/>
      <c r="L250" s="717"/>
      <c r="M250" s="735"/>
      <c r="N250" s="761"/>
      <c r="O250" s="764"/>
      <c r="P250" s="720"/>
      <c r="Q250" s="712"/>
      <c r="R250" s="740"/>
      <c r="S250" s="743"/>
      <c r="T250" s="758"/>
      <c r="U250" s="712"/>
      <c r="V250" s="740"/>
      <c r="W250" s="740"/>
      <c r="X250" s="755" t="str">
        <f>IF(A253="","",IF(OR(S249&gt;1,S251&gt;1),"ü",""))</f>
        <v/>
      </c>
      <c r="Y250" s="215"/>
      <c r="AA250" s="233"/>
    </row>
    <row r="251" spans="1:27" ht="6" customHeight="1">
      <c r="A251" s="356"/>
      <c r="B251" s="216"/>
      <c r="C251" s="712"/>
      <c r="D251" s="715"/>
      <c r="E251" s="717"/>
      <c r="F251" s="715"/>
      <c r="G251" s="717"/>
      <c r="H251" s="717"/>
      <c r="I251" s="715"/>
      <c r="J251" s="717"/>
      <c r="K251" s="715"/>
      <c r="L251" s="717"/>
      <c r="M251" s="735"/>
      <c r="N251" s="761"/>
      <c r="O251" s="765"/>
      <c r="P251" s="720">
        <f>IF(OR(A253="",D251="",I251=""),0,FLOOR(IF(I251&lt;D251,TIME(I251,K251,1)+1,TIME(I251,K251,1))-TIME(D251,F251,0)-TIME(0,O251,0),"0:15"))</f>
        <v>0</v>
      </c>
      <c r="Q251" s="712"/>
      <c r="R251" s="740"/>
      <c r="S251" s="737"/>
      <c r="T251" s="758"/>
      <c r="U251" s="712"/>
      <c r="V251" s="740"/>
      <c r="W251" s="740"/>
      <c r="X251" s="756"/>
      <c r="Y251" s="215"/>
      <c r="AA251" s="328"/>
    </row>
    <row r="252" spans="1:27" ht="9" customHeight="1">
      <c r="A252" s="356"/>
      <c r="B252" s="216"/>
      <c r="C252" s="713"/>
      <c r="D252" s="733"/>
      <c r="E252" s="718"/>
      <c r="F252" s="733"/>
      <c r="G252" s="718"/>
      <c r="H252" s="718"/>
      <c r="I252" s="733"/>
      <c r="J252" s="718"/>
      <c r="K252" s="733"/>
      <c r="L252" s="718"/>
      <c r="M252" s="736"/>
      <c r="N252" s="762"/>
      <c r="O252" s="766"/>
      <c r="P252" s="744"/>
      <c r="Q252" s="713"/>
      <c r="R252" s="741"/>
      <c r="S252" s="738"/>
      <c r="T252" s="759"/>
      <c r="U252" s="713"/>
      <c r="V252" s="741"/>
      <c r="W252" s="741"/>
      <c r="X252" s="217"/>
      <c r="Y252" s="218"/>
      <c r="AA252" s="328"/>
    </row>
    <row r="253" spans="1:27" ht="18" customHeight="1">
      <c r="A253" s="745" t="str">
        <f>IF(ISERROR(AG218),"",AG218)</f>
        <v/>
      </c>
      <c r="B253" s="746"/>
      <c r="C253" s="747" t="s">
        <v>247</v>
      </c>
      <c r="D253" s="748"/>
      <c r="E253" s="748"/>
      <c r="F253" s="748"/>
      <c r="G253" s="748"/>
      <c r="H253" s="748"/>
      <c r="I253" s="748"/>
      <c r="J253" s="748"/>
      <c r="K253" s="748"/>
      <c r="L253" s="749" t="str">
        <f>IF(A253="","",IF(OR(AND(P249&gt;0,S249=""),AND(P251&gt;0,S251="")),"研修人数を入力してください",""))</f>
        <v/>
      </c>
      <c r="M253" s="749"/>
      <c r="N253" s="749"/>
      <c r="O253" s="749"/>
      <c r="P253" s="749"/>
      <c r="Q253" s="749"/>
      <c r="R253" s="749"/>
      <c r="S253" s="749"/>
      <c r="T253" s="749"/>
      <c r="U253" s="749"/>
      <c r="V253" s="749"/>
      <c r="W253" s="749"/>
      <c r="X253" s="749"/>
      <c r="Y253" s="750"/>
      <c r="AA253" s="328"/>
    </row>
    <row r="254" spans="1:27" ht="18" customHeight="1">
      <c r="A254" s="751" t="str">
        <f>IF(A253="","","日")</f>
        <v/>
      </c>
      <c r="B254" s="752"/>
      <c r="C254" s="724"/>
      <c r="D254" s="725"/>
      <c r="E254" s="725"/>
      <c r="F254" s="725"/>
      <c r="G254" s="725"/>
      <c r="H254" s="725"/>
      <c r="I254" s="725"/>
      <c r="J254" s="725"/>
      <c r="K254" s="725"/>
      <c r="L254" s="725"/>
      <c r="M254" s="725"/>
      <c r="N254" s="725"/>
      <c r="O254" s="725"/>
      <c r="P254" s="725"/>
      <c r="Q254" s="725"/>
      <c r="R254" s="725"/>
      <c r="S254" s="725"/>
      <c r="T254" s="725"/>
      <c r="U254" s="725"/>
      <c r="V254" s="725"/>
      <c r="W254" s="725"/>
      <c r="X254" s="725"/>
      <c r="Y254" s="726"/>
      <c r="AA254" s="328"/>
    </row>
    <row r="255" spans="1:27" ht="18" customHeight="1">
      <c r="A255" s="753" t="s">
        <v>240</v>
      </c>
      <c r="B255" s="754"/>
      <c r="C255" s="724"/>
      <c r="D255" s="725"/>
      <c r="E255" s="725"/>
      <c r="F255" s="725"/>
      <c r="G255" s="725"/>
      <c r="H255" s="725"/>
      <c r="I255" s="725"/>
      <c r="J255" s="725"/>
      <c r="K255" s="725"/>
      <c r="L255" s="725"/>
      <c r="M255" s="725"/>
      <c r="N255" s="725"/>
      <c r="O255" s="725"/>
      <c r="P255" s="725"/>
      <c r="Q255" s="725"/>
      <c r="R255" s="725"/>
      <c r="S255" s="725"/>
      <c r="T255" s="725"/>
      <c r="U255" s="725"/>
      <c r="V255" s="725"/>
      <c r="W255" s="725"/>
      <c r="X255" s="725"/>
      <c r="Y255" s="726"/>
      <c r="AA255" s="328"/>
    </row>
    <row r="256" spans="1:27" ht="9.9499999999999993" customHeight="1">
      <c r="A256" s="219"/>
      <c r="B256" s="220"/>
      <c r="C256" s="727"/>
      <c r="D256" s="728"/>
      <c r="E256" s="728"/>
      <c r="F256" s="728"/>
      <c r="G256" s="728"/>
      <c r="H256" s="728"/>
      <c r="I256" s="728"/>
      <c r="J256" s="728"/>
      <c r="K256" s="728"/>
      <c r="L256" s="728"/>
      <c r="M256" s="728"/>
      <c r="N256" s="728"/>
      <c r="O256" s="728"/>
      <c r="P256" s="728"/>
      <c r="Q256" s="728"/>
      <c r="R256" s="728"/>
      <c r="S256" s="728"/>
      <c r="T256" s="728"/>
      <c r="U256" s="728"/>
      <c r="V256" s="728"/>
      <c r="W256" s="728"/>
      <c r="X256" s="728"/>
      <c r="Y256" s="729"/>
      <c r="AA256" s="328"/>
    </row>
    <row r="257" spans="1:27" ht="9" customHeight="1">
      <c r="A257" s="211"/>
      <c r="B257" s="212"/>
      <c r="C257" s="711" t="s">
        <v>221</v>
      </c>
      <c r="D257" s="714"/>
      <c r="E257" s="716" t="s">
        <v>222</v>
      </c>
      <c r="F257" s="714"/>
      <c r="G257" s="716" t="s">
        <v>223</v>
      </c>
      <c r="H257" s="716"/>
      <c r="I257" s="714"/>
      <c r="J257" s="716" t="s">
        <v>222</v>
      </c>
      <c r="K257" s="714"/>
      <c r="L257" s="716" t="s">
        <v>224</v>
      </c>
      <c r="M257" s="734"/>
      <c r="N257" s="760" t="s">
        <v>225</v>
      </c>
      <c r="O257" s="763"/>
      <c r="P257" s="719">
        <f>IF(OR(A261="",D257="",I257=""),0,FLOOR(IF(I257&lt;D257,TIME(I257,K257,1)+1,TIME(I257,K257,1))-TIME(D257,F257,0)-TIME(0,O257,0),"0:15"))</f>
        <v>0</v>
      </c>
      <c r="Q257" s="711" t="s">
        <v>226</v>
      </c>
      <c r="R257" s="739"/>
      <c r="S257" s="742"/>
      <c r="T257" s="757" t="s">
        <v>142</v>
      </c>
      <c r="U257" s="711" t="s">
        <v>228</v>
      </c>
      <c r="V257" s="739"/>
      <c r="W257" s="739"/>
      <c r="X257" s="213"/>
      <c r="Y257" s="214"/>
      <c r="AA257" s="328"/>
    </row>
    <row r="258" spans="1:27" ht="6" customHeight="1">
      <c r="A258" s="356"/>
      <c r="B258" s="357"/>
      <c r="C258" s="712"/>
      <c r="D258" s="715"/>
      <c r="E258" s="717"/>
      <c r="F258" s="715"/>
      <c r="G258" s="717"/>
      <c r="H258" s="717"/>
      <c r="I258" s="715"/>
      <c r="J258" s="717"/>
      <c r="K258" s="715"/>
      <c r="L258" s="717"/>
      <c r="M258" s="735"/>
      <c r="N258" s="761"/>
      <c r="O258" s="764"/>
      <c r="P258" s="720"/>
      <c r="Q258" s="712"/>
      <c r="R258" s="740"/>
      <c r="S258" s="743"/>
      <c r="T258" s="758"/>
      <c r="U258" s="712"/>
      <c r="V258" s="740"/>
      <c r="W258" s="740"/>
      <c r="X258" s="755" t="str">
        <f>IF(A261="","",IF(OR(S257&gt;1,S259&gt;1),"ü",""))</f>
        <v/>
      </c>
      <c r="Y258" s="215"/>
      <c r="AA258" s="328"/>
    </row>
    <row r="259" spans="1:27" ht="6" customHeight="1">
      <c r="A259" s="356"/>
      <c r="B259" s="216"/>
      <c r="C259" s="712"/>
      <c r="D259" s="715"/>
      <c r="E259" s="717"/>
      <c r="F259" s="715"/>
      <c r="G259" s="717"/>
      <c r="H259" s="717"/>
      <c r="I259" s="715"/>
      <c r="J259" s="717"/>
      <c r="K259" s="715"/>
      <c r="L259" s="717"/>
      <c r="M259" s="735"/>
      <c r="N259" s="761"/>
      <c r="O259" s="765"/>
      <c r="P259" s="720">
        <f>IF(OR(A261="",D259="",I259=""),0,FLOOR(IF(I259&lt;D259,TIME(I259,K259,1)+1,TIME(I259,K259,1))-TIME(D259,F259,0)-TIME(0,O259,0),"0:15"))</f>
        <v>0</v>
      </c>
      <c r="Q259" s="712"/>
      <c r="R259" s="740"/>
      <c r="S259" s="737"/>
      <c r="T259" s="758"/>
      <c r="U259" s="712"/>
      <c r="V259" s="740"/>
      <c r="W259" s="740"/>
      <c r="X259" s="756"/>
      <c r="Y259" s="215"/>
      <c r="AA259" s="328"/>
    </row>
    <row r="260" spans="1:27" ht="9" customHeight="1">
      <c r="A260" s="356"/>
      <c r="B260" s="216"/>
      <c r="C260" s="713"/>
      <c r="D260" s="733"/>
      <c r="E260" s="718"/>
      <c r="F260" s="733"/>
      <c r="G260" s="718"/>
      <c r="H260" s="718"/>
      <c r="I260" s="733"/>
      <c r="J260" s="718"/>
      <c r="K260" s="733"/>
      <c r="L260" s="718"/>
      <c r="M260" s="736"/>
      <c r="N260" s="762"/>
      <c r="O260" s="766"/>
      <c r="P260" s="744"/>
      <c r="Q260" s="713"/>
      <c r="R260" s="741"/>
      <c r="S260" s="738"/>
      <c r="T260" s="759"/>
      <c r="U260" s="713"/>
      <c r="V260" s="741"/>
      <c r="W260" s="741"/>
      <c r="X260" s="217"/>
      <c r="Y260" s="218"/>
      <c r="AA260" s="328"/>
    </row>
    <row r="261" spans="1:27" ht="18" customHeight="1">
      <c r="A261" s="745" t="str">
        <f>IF(ISERROR(AG219),"",AG219)</f>
        <v/>
      </c>
      <c r="B261" s="746"/>
      <c r="C261" s="747" t="s">
        <v>247</v>
      </c>
      <c r="D261" s="748"/>
      <c r="E261" s="748"/>
      <c r="F261" s="748"/>
      <c r="G261" s="748"/>
      <c r="H261" s="748"/>
      <c r="I261" s="748"/>
      <c r="J261" s="748"/>
      <c r="K261" s="748"/>
      <c r="L261" s="749" t="str">
        <f>IF(A261="","",IF(OR(AND(P257&gt;0,S257=""),AND(P259&gt;0,S259="")),"研修人数を入力してください",""))</f>
        <v/>
      </c>
      <c r="M261" s="749"/>
      <c r="N261" s="749"/>
      <c r="O261" s="749"/>
      <c r="P261" s="749"/>
      <c r="Q261" s="749"/>
      <c r="R261" s="749"/>
      <c r="S261" s="749"/>
      <c r="T261" s="749"/>
      <c r="U261" s="749"/>
      <c r="V261" s="749"/>
      <c r="W261" s="749"/>
      <c r="X261" s="749"/>
      <c r="Y261" s="750"/>
      <c r="AA261" s="328"/>
    </row>
    <row r="262" spans="1:27" ht="18" customHeight="1">
      <c r="A262" s="751" t="str">
        <f>IF(A261="","","日")</f>
        <v/>
      </c>
      <c r="B262" s="752"/>
      <c r="C262" s="724"/>
      <c r="D262" s="725"/>
      <c r="E262" s="725"/>
      <c r="F262" s="725"/>
      <c r="G262" s="725"/>
      <c r="H262" s="725"/>
      <c r="I262" s="725"/>
      <c r="J262" s="725"/>
      <c r="K262" s="725"/>
      <c r="L262" s="725"/>
      <c r="M262" s="725"/>
      <c r="N262" s="725"/>
      <c r="O262" s="725"/>
      <c r="P262" s="725"/>
      <c r="Q262" s="725"/>
      <c r="R262" s="725"/>
      <c r="S262" s="725"/>
      <c r="T262" s="725"/>
      <c r="U262" s="725"/>
      <c r="V262" s="725"/>
      <c r="W262" s="725"/>
      <c r="X262" s="725"/>
      <c r="Y262" s="726"/>
      <c r="AA262" s="328"/>
    </row>
    <row r="263" spans="1:27" ht="18" customHeight="1">
      <c r="A263" s="753" t="s">
        <v>248</v>
      </c>
      <c r="B263" s="754"/>
      <c r="C263" s="724"/>
      <c r="D263" s="725"/>
      <c r="E263" s="725"/>
      <c r="F263" s="725"/>
      <c r="G263" s="725"/>
      <c r="H263" s="725"/>
      <c r="I263" s="725"/>
      <c r="J263" s="725"/>
      <c r="K263" s="725"/>
      <c r="L263" s="725"/>
      <c r="M263" s="725"/>
      <c r="N263" s="725"/>
      <c r="O263" s="725"/>
      <c r="P263" s="725"/>
      <c r="Q263" s="725"/>
      <c r="R263" s="725"/>
      <c r="S263" s="725"/>
      <c r="T263" s="725"/>
      <c r="U263" s="725"/>
      <c r="V263" s="725"/>
      <c r="W263" s="725"/>
      <c r="X263" s="725"/>
      <c r="Y263" s="726"/>
      <c r="AA263" s="328"/>
    </row>
    <row r="264" spans="1:27" ht="9.9499999999999993" customHeight="1">
      <c r="A264" s="219"/>
      <c r="B264" s="220"/>
      <c r="C264" s="727"/>
      <c r="D264" s="728"/>
      <c r="E264" s="728"/>
      <c r="F264" s="728"/>
      <c r="G264" s="728"/>
      <c r="H264" s="728"/>
      <c r="I264" s="728"/>
      <c r="J264" s="728"/>
      <c r="K264" s="728"/>
      <c r="L264" s="728"/>
      <c r="M264" s="728"/>
      <c r="N264" s="728"/>
      <c r="O264" s="728"/>
      <c r="P264" s="728"/>
      <c r="Q264" s="728"/>
      <c r="R264" s="728"/>
      <c r="S264" s="728"/>
      <c r="T264" s="728"/>
      <c r="U264" s="728"/>
      <c r="V264" s="728"/>
      <c r="W264" s="728"/>
      <c r="X264" s="728"/>
      <c r="Y264" s="729"/>
      <c r="AA264" s="328"/>
    </row>
    <row r="265" spans="1:27" ht="18" customHeight="1">
      <c r="A265" s="169"/>
      <c r="B265" s="169"/>
      <c r="C265" s="169"/>
      <c r="D265" s="169"/>
      <c r="E265" s="169"/>
      <c r="F265" s="169"/>
      <c r="G265" s="169"/>
      <c r="H265" s="169"/>
      <c r="I265" s="169"/>
      <c r="J265" s="169"/>
      <c r="K265" s="169"/>
      <c r="L265" s="169"/>
      <c r="M265" s="169"/>
      <c r="N265" s="169"/>
      <c r="O265" s="169"/>
      <c r="P265" s="169"/>
      <c r="Q265" s="169"/>
      <c r="R265" s="169"/>
      <c r="S265" s="169"/>
      <c r="T265" s="169"/>
      <c r="U265" s="169"/>
      <c r="V265" s="169"/>
      <c r="W265" s="169"/>
      <c r="X265" s="169"/>
      <c r="Y265" s="169"/>
      <c r="AA265" s="328"/>
    </row>
    <row r="266" spans="1:27" ht="18" customHeight="1">
      <c r="A266" s="169" t="s">
        <v>242</v>
      </c>
      <c r="B266" s="169"/>
      <c r="C266" s="169"/>
      <c r="D266" s="169"/>
      <c r="E266" s="169"/>
      <c r="F266" s="169"/>
      <c r="G266" s="169"/>
      <c r="H266" s="169"/>
      <c r="I266" s="169"/>
      <c r="J266" s="169"/>
      <c r="K266" s="169"/>
      <c r="L266" s="169"/>
      <c r="M266" s="169"/>
      <c r="N266" s="169"/>
      <c r="O266" s="169"/>
      <c r="P266" s="169"/>
      <c r="Q266" s="169"/>
      <c r="R266" s="169"/>
      <c r="S266" s="169"/>
      <c r="T266" s="169"/>
      <c r="U266" s="169"/>
      <c r="V266" s="169"/>
      <c r="W266" s="169"/>
      <c r="X266" s="169"/>
      <c r="Y266" s="169"/>
      <c r="AA266" s="237"/>
    </row>
    <row r="267" spans="1:27" ht="87.75" customHeight="1">
      <c r="A267" s="721"/>
      <c r="B267" s="722"/>
      <c r="C267" s="722"/>
      <c r="D267" s="722"/>
      <c r="E267" s="722"/>
      <c r="F267" s="722"/>
      <c r="G267" s="722"/>
      <c r="H267" s="722"/>
      <c r="I267" s="722"/>
      <c r="J267" s="722"/>
      <c r="K267" s="722"/>
      <c r="L267" s="722"/>
      <c r="M267" s="722"/>
      <c r="N267" s="722"/>
      <c r="O267" s="722"/>
      <c r="P267" s="722"/>
      <c r="Q267" s="722"/>
      <c r="R267" s="722"/>
      <c r="S267" s="722"/>
      <c r="T267" s="722"/>
      <c r="U267" s="722"/>
      <c r="V267" s="722"/>
      <c r="W267" s="722"/>
      <c r="X267" s="722"/>
      <c r="Y267" s="723"/>
    </row>
    <row r="268" spans="1:27" ht="18" customHeight="1">
      <c r="A268" s="169" t="s">
        <v>243</v>
      </c>
      <c r="B268" s="169"/>
      <c r="C268" s="169"/>
      <c r="D268" s="169"/>
      <c r="E268" s="169"/>
      <c r="F268" s="169"/>
      <c r="G268" s="169"/>
      <c r="H268" s="169"/>
      <c r="I268" s="169"/>
      <c r="J268" s="169"/>
      <c r="K268" s="169"/>
      <c r="L268" s="169"/>
      <c r="M268" s="169"/>
      <c r="N268" s="169"/>
      <c r="O268" s="169"/>
      <c r="P268" s="169"/>
      <c r="Q268" s="169"/>
      <c r="R268" s="169"/>
      <c r="S268" s="169"/>
      <c r="T268" s="169"/>
      <c r="U268" s="169"/>
      <c r="V268" s="169"/>
      <c r="W268" s="169"/>
      <c r="X268" s="169"/>
      <c r="Y268" s="169"/>
      <c r="AA268" s="237"/>
    </row>
    <row r="269" spans="1:27" ht="90" customHeight="1">
      <c r="A269" s="721"/>
      <c r="B269" s="722"/>
      <c r="C269" s="722"/>
      <c r="D269" s="722"/>
      <c r="E269" s="722"/>
      <c r="F269" s="722"/>
      <c r="G269" s="722"/>
      <c r="H269" s="722"/>
      <c r="I269" s="722"/>
      <c r="J269" s="722"/>
      <c r="K269" s="722"/>
      <c r="L269" s="722"/>
      <c r="M269" s="722"/>
      <c r="N269" s="722"/>
      <c r="O269" s="722"/>
      <c r="P269" s="722"/>
      <c r="Q269" s="722"/>
      <c r="R269" s="722"/>
      <c r="S269" s="722"/>
      <c r="T269" s="722"/>
      <c r="U269" s="722"/>
      <c r="V269" s="722"/>
      <c r="W269" s="722"/>
      <c r="X269" s="722"/>
      <c r="Y269" s="723"/>
      <c r="AA269" s="328"/>
    </row>
    <row r="270" spans="1:27" ht="18" customHeight="1">
      <c r="A270" s="169"/>
      <c r="B270" s="354" t="s">
        <v>156</v>
      </c>
      <c r="C270" s="155">
        <f>IF(SUMIF($S209:$S260,1,$P209:$P260)=0,0,SUMIF($S209:$S260,1,$P209:$P260))</f>
        <v>0</v>
      </c>
      <c r="D270" s="767">
        <f>IF(C270=0,0,C270*2400*24)</f>
        <v>0</v>
      </c>
      <c r="E270" s="767"/>
      <c r="F270" s="364" t="str">
        <f>IF(OR(L261&lt;&gt;"",L253&lt;&gt;"",L245&lt;&gt;"",L237&lt;&gt;"",L229&lt;&gt;"",L221&lt;&gt;"",L213&lt;&gt;""),"研修人数が未入力のセルがあります","")</f>
        <v/>
      </c>
      <c r="G270" s="169"/>
      <c r="H270" s="169"/>
      <c r="I270" s="169"/>
      <c r="J270" s="169"/>
      <c r="K270" s="169"/>
      <c r="L270" s="169"/>
      <c r="M270" s="169"/>
      <c r="N270" s="169"/>
      <c r="O270" s="169"/>
      <c r="P270" s="169"/>
      <c r="Q270" s="169"/>
      <c r="R270" s="169"/>
      <c r="S270" s="169"/>
      <c r="T270" s="169"/>
      <c r="U270" s="169"/>
      <c r="V270" s="169"/>
      <c r="W270" s="169"/>
      <c r="X270" s="169"/>
      <c r="Y270" s="169"/>
      <c r="AA270" s="328"/>
    </row>
    <row r="271" spans="1:27" ht="18" customHeight="1">
      <c r="A271" s="169"/>
      <c r="B271" s="354" t="s">
        <v>157</v>
      </c>
      <c r="C271" s="155">
        <f>IF(SUMIF($S209:$S260,2,$P209:$P260)=0,0,SUMIF($S209:$S260,2,$P209:$P260))</f>
        <v>0</v>
      </c>
      <c r="D271" s="730">
        <f>IF(C271=0,0,C271*1200*24)</f>
        <v>0</v>
      </c>
      <c r="E271" s="730"/>
      <c r="F271" s="169"/>
      <c r="G271" s="169"/>
      <c r="H271" s="169"/>
      <c r="I271" s="732" t="s">
        <v>244</v>
      </c>
      <c r="J271" s="732"/>
      <c r="K271" s="732"/>
      <c r="L271" s="732"/>
      <c r="M271" s="732"/>
      <c r="N271" s="355"/>
      <c r="O271" s="355"/>
      <c r="P271" s="221"/>
      <c r="Q271" s="221"/>
      <c r="R271" s="217"/>
      <c r="S271" s="217"/>
      <c r="T271" s="217"/>
      <c r="U271" s="217"/>
      <c r="V271" s="217"/>
      <c r="W271" s="217"/>
      <c r="X271" s="217"/>
      <c r="Y271" s="217"/>
      <c r="AA271" s="328"/>
    </row>
    <row r="272" spans="1:27" ht="18" customHeight="1">
      <c r="A272" s="169"/>
      <c r="B272" s="354" t="s">
        <v>158</v>
      </c>
      <c r="C272" s="155">
        <f>IF(SUMIF($S209:$S260,3,$P209:$P260)=0,0,SUMIF($S209:$S260,3,$P209:$P260))</f>
        <v>0</v>
      </c>
      <c r="D272" s="730">
        <f>IF(C272=0,0,C272*800*24)</f>
        <v>0</v>
      </c>
      <c r="E272" s="730"/>
      <c r="F272" s="169"/>
      <c r="G272" s="169"/>
      <c r="H272" s="169"/>
      <c r="I272" s="355"/>
      <c r="J272" s="355"/>
      <c r="K272" s="355"/>
      <c r="L272" s="355"/>
      <c r="M272" s="355"/>
      <c r="N272" s="355"/>
      <c r="O272" s="355"/>
      <c r="P272" s="169"/>
      <c r="Q272" s="169"/>
      <c r="R272" s="169"/>
      <c r="S272" s="169"/>
      <c r="T272" s="169"/>
      <c r="U272" s="169"/>
      <c r="V272" s="169"/>
      <c r="W272" s="169"/>
      <c r="X272" s="169"/>
      <c r="Y272" s="169"/>
      <c r="AA272" s="328"/>
    </row>
    <row r="273" spans="1:47" ht="18" customHeight="1">
      <c r="A273" s="169"/>
      <c r="B273" s="222"/>
      <c r="C273" s="155">
        <f>SUM(C270:C272)</f>
        <v>0</v>
      </c>
      <c r="D273" s="730">
        <f>SUM(D270:D272)</f>
        <v>0</v>
      </c>
      <c r="E273" s="731"/>
      <c r="F273" s="169"/>
      <c r="G273" s="169"/>
      <c r="H273" s="169"/>
      <c r="I273" s="732" t="s">
        <v>245</v>
      </c>
      <c r="J273" s="732"/>
      <c r="K273" s="732"/>
      <c r="L273" s="732"/>
      <c r="M273" s="732"/>
      <c r="N273" s="355"/>
      <c r="O273" s="355"/>
      <c r="P273" s="221"/>
      <c r="Q273" s="221"/>
      <c r="R273" s="217"/>
      <c r="S273" s="217"/>
      <c r="T273" s="217"/>
      <c r="U273" s="217"/>
      <c r="V273" s="217"/>
      <c r="W273" s="217"/>
      <c r="X273" s="217"/>
      <c r="Y273" s="217"/>
      <c r="AA273" s="328"/>
    </row>
    <row r="274" spans="1:47" s="235" customFormat="1" ht="6" customHeight="1">
      <c r="A274" s="223"/>
      <c r="B274" s="223"/>
      <c r="C274" s="223"/>
      <c r="D274" s="223"/>
      <c r="E274" s="223"/>
      <c r="F274" s="223"/>
      <c r="G274" s="224"/>
      <c r="H274" s="224"/>
      <c r="I274" s="224"/>
      <c r="J274" s="224"/>
      <c r="K274" s="224"/>
      <c r="L274" s="224"/>
      <c r="M274" s="224"/>
      <c r="N274" s="224"/>
      <c r="O274" s="224"/>
      <c r="P274" s="224"/>
      <c r="Q274" s="224"/>
      <c r="R274" s="223"/>
      <c r="S274" s="223"/>
      <c r="T274" s="223"/>
      <c r="U274" s="223"/>
      <c r="V274" s="223"/>
      <c r="W274" s="223"/>
      <c r="X274" s="223"/>
      <c r="Y274" s="223"/>
      <c r="AA274" s="328"/>
      <c r="AB274" s="17"/>
      <c r="AF274" s="258"/>
      <c r="AG274" s="254"/>
    </row>
    <row r="275" spans="1:47" ht="42" customHeight="1">
      <c r="A275" s="169"/>
      <c r="B275" s="169"/>
      <c r="C275" s="382" t="str">
        <f>IF('10号'!$E$18="","",'10号'!$E$18)</f>
        <v/>
      </c>
      <c r="D275" s="169"/>
      <c r="E275" s="169"/>
      <c r="F275" s="169"/>
      <c r="G275" s="169"/>
      <c r="H275" s="169"/>
      <c r="I275" s="169"/>
      <c r="J275" s="169"/>
      <c r="K275" s="169"/>
      <c r="L275" s="169"/>
      <c r="M275" s="169"/>
      <c r="N275" s="169"/>
      <c r="O275" s="169"/>
      <c r="P275" s="169"/>
      <c r="Q275" s="169"/>
      <c r="R275" s="710" t="str">
        <f>IF(MIN(A280:B328)=0,"平成　　年　　月分",MIN(A280:B328))</f>
        <v>平成　　年　　月分</v>
      </c>
      <c r="S275" s="710"/>
      <c r="T275" s="710"/>
      <c r="U275" s="710"/>
      <c r="V275" s="710"/>
      <c r="W275" s="169"/>
      <c r="X275" s="169"/>
      <c r="Y275" s="225" t="s">
        <v>251</v>
      </c>
      <c r="AA275" s="233"/>
    </row>
    <row r="276" spans="1:47" ht="9" customHeight="1">
      <c r="A276" s="211"/>
      <c r="B276" s="212"/>
      <c r="C276" s="711" t="s">
        <v>221</v>
      </c>
      <c r="D276" s="714"/>
      <c r="E276" s="716" t="s">
        <v>222</v>
      </c>
      <c r="F276" s="714"/>
      <c r="G276" s="716" t="s">
        <v>223</v>
      </c>
      <c r="H276" s="716"/>
      <c r="I276" s="714"/>
      <c r="J276" s="716" t="s">
        <v>222</v>
      </c>
      <c r="K276" s="714"/>
      <c r="L276" s="716" t="s">
        <v>224</v>
      </c>
      <c r="M276" s="734"/>
      <c r="N276" s="760" t="s">
        <v>225</v>
      </c>
      <c r="O276" s="763"/>
      <c r="P276" s="719">
        <f>IF(OR(A280="",D276="",I276=""),0,FLOOR(IF(I276&lt;D276,TIME(I276,K276,1)+1,TIME(I276,K276,1))-TIME(D276,F276,0)-TIME(0,O276,0),"0:15"))</f>
        <v>0</v>
      </c>
      <c r="Q276" s="711" t="s">
        <v>226</v>
      </c>
      <c r="R276" s="739"/>
      <c r="S276" s="742"/>
      <c r="T276" s="757" t="s">
        <v>142</v>
      </c>
      <c r="U276" s="711" t="s">
        <v>228</v>
      </c>
      <c r="V276" s="739"/>
      <c r="W276" s="739"/>
      <c r="X276" s="213"/>
      <c r="Y276" s="214"/>
      <c r="AA276" s="328"/>
    </row>
    <row r="277" spans="1:47" ht="6" customHeight="1">
      <c r="A277" s="356"/>
      <c r="B277" s="357"/>
      <c r="C277" s="712"/>
      <c r="D277" s="715"/>
      <c r="E277" s="717"/>
      <c r="F277" s="715"/>
      <c r="G277" s="717"/>
      <c r="H277" s="717"/>
      <c r="I277" s="715"/>
      <c r="J277" s="717"/>
      <c r="K277" s="715"/>
      <c r="L277" s="717"/>
      <c r="M277" s="735"/>
      <c r="N277" s="761"/>
      <c r="O277" s="764"/>
      <c r="P277" s="720"/>
      <c r="Q277" s="712"/>
      <c r="R277" s="740"/>
      <c r="S277" s="743"/>
      <c r="T277" s="758"/>
      <c r="U277" s="712"/>
      <c r="V277" s="740"/>
      <c r="W277" s="740"/>
      <c r="X277" s="755" t="str">
        <f>IF(A280="","",IF(OR(S276&gt;1,S278&gt;1),"ü",""))</f>
        <v/>
      </c>
      <c r="Y277" s="215"/>
      <c r="AA277" s="328"/>
    </row>
    <row r="278" spans="1:47" ht="6" customHeight="1">
      <c r="A278" s="356"/>
      <c r="B278" s="216"/>
      <c r="C278" s="712"/>
      <c r="D278" s="715"/>
      <c r="E278" s="717"/>
      <c r="F278" s="715"/>
      <c r="G278" s="717"/>
      <c r="H278" s="717"/>
      <c r="I278" s="715"/>
      <c r="J278" s="717"/>
      <c r="K278" s="715"/>
      <c r="L278" s="717"/>
      <c r="M278" s="735"/>
      <c r="N278" s="761"/>
      <c r="O278" s="765"/>
      <c r="P278" s="720">
        <f>IF(OR(A280="",D278="",I278=""),0,FLOOR(IF(I278&lt;D278,TIME(I278,K278,1)+1,TIME(I278,K278,1))-TIME(D278,F278,0)-TIME(0,O278,0),"0:15"))</f>
        <v>0</v>
      </c>
      <c r="Q278" s="712"/>
      <c r="R278" s="740"/>
      <c r="S278" s="737"/>
      <c r="T278" s="758"/>
      <c r="U278" s="712"/>
      <c r="V278" s="740"/>
      <c r="W278" s="740"/>
      <c r="X278" s="756"/>
      <c r="Y278" s="215"/>
      <c r="AA278" s="328"/>
    </row>
    <row r="279" spans="1:47" ht="9" customHeight="1">
      <c r="A279" s="356"/>
      <c r="B279" s="216"/>
      <c r="C279" s="713"/>
      <c r="D279" s="733"/>
      <c r="E279" s="718"/>
      <c r="F279" s="733"/>
      <c r="G279" s="718"/>
      <c r="H279" s="718"/>
      <c r="I279" s="733"/>
      <c r="J279" s="718"/>
      <c r="K279" s="733"/>
      <c r="L279" s="718"/>
      <c r="M279" s="736"/>
      <c r="N279" s="762"/>
      <c r="O279" s="766"/>
      <c r="P279" s="744"/>
      <c r="Q279" s="713"/>
      <c r="R279" s="741"/>
      <c r="S279" s="738"/>
      <c r="T279" s="759"/>
      <c r="U279" s="713"/>
      <c r="V279" s="741"/>
      <c r="W279" s="741"/>
      <c r="X279" s="217"/>
      <c r="Y279" s="218"/>
      <c r="AA279" s="328"/>
    </row>
    <row r="280" spans="1:47" ht="18" customHeight="1">
      <c r="A280" s="745" t="str">
        <f>IF(ISERROR(AG280),"",AG280)</f>
        <v/>
      </c>
      <c r="B280" s="746"/>
      <c r="C280" s="747" t="s">
        <v>247</v>
      </c>
      <c r="D280" s="748"/>
      <c r="E280" s="748"/>
      <c r="F280" s="748"/>
      <c r="G280" s="748"/>
      <c r="H280" s="748"/>
      <c r="I280" s="748"/>
      <c r="J280" s="748"/>
      <c r="K280" s="748"/>
      <c r="L280" s="749" t="str">
        <f>IF(A280="","",IF(OR(AND(P276&gt;0,S276=""),AND(P278&gt;0,S278="")),"研修人数を入力してください",""))</f>
        <v/>
      </c>
      <c r="M280" s="749"/>
      <c r="N280" s="749"/>
      <c r="O280" s="749"/>
      <c r="P280" s="749"/>
      <c r="Q280" s="749"/>
      <c r="R280" s="749"/>
      <c r="S280" s="749"/>
      <c r="T280" s="749"/>
      <c r="U280" s="749"/>
      <c r="V280" s="749"/>
      <c r="W280" s="749"/>
      <c r="X280" s="749"/>
      <c r="Y280" s="750"/>
      <c r="AA280" s="328"/>
      <c r="AG280" s="246" t="e">
        <f>IF((AG219+1)&gt;EOMONTH($AF$2,0),"",AG219+1)</f>
        <v>#VALUE!</v>
      </c>
      <c r="AQ280" s="250"/>
      <c r="AR280" s="262"/>
      <c r="AS280" s="252"/>
      <c r="AU280" s="252"/>
    </row>
    <row r="281" spans="1:47" ht="18" customHeight="1">
      <c r="A281" s="751" t="str">
        <f>IF(A280="","","日")</f>
        <v/>
      </c>
      <c r="B281" s="752"/>
      <c r="C281" s="724"/>
      <c r="D281" s="725"/>
      <c r="E281" s="725"/>
      <c r="F281" s="725"/>
      <c r="G281" s="725"/>
      <c r="H281" s="725"/>
      <c r="I281" s="725"/>
      <c r="J281" s="725"/>
      <c r="K281" s="725"/>
      <c r="L281" s="725"/>
      <c r="M281" s="725"/>
      <c r="N281" s="725"/>
      <c r="O281" s="725"/>
      <c r="P281" s="725"/>
      <c r="Q281" s="725"/>
      <c r="R281" s="725"/>
      <c r="S281" s="725"/>
      <c r="T281" s="725"/>
      <c r="U281" s="725"/>
      <c r="V281" s="725"/>
      <c r="W281" s="725"/>
      <c r="X281" s="725"/>
      <c r="Y281" s="726"/>
      <c r="AA281" s="328"/>
      <c r="AG281" s="246" t="e">
        <f t="shared" ref="AG281:AG286" si="6">IF((AG280+1)&gt;EOMONTH($AF$2,0),"",AG280+1)</f>
        <v>#VALUE!</v>
      </c>
      <c r="AQ281" s="250"/>
      <c r="AR281" s="262"/>
      <c r="AS281" s="252"/>
      <c r="AU281" s="252"/>
    </row>
    <row r="282" spans="1:47" ht="18" customHeight="1">
      <c r="A282" s="753" t="s">
        <v>230</v>
      </c>
      <c r="B282" s="754"/>
      <c r="C282" s="724"/>
      <c r="D282" s="725"/>
      <c r="E282" s="725"/>
      <c r="F282" s="725"/>
      <c r="G282" s="725"/>
      <c r="H282" s="725"/>
      <c r="I282" s="725"/>
      <c r="J282" s="725"/>
      <c r="K282" s="725"/>
      <c r="L282" s="725"/>
      <c r="M282" s="725"/>
      <c r="N282" s="725"/>
      <c r="O282" s="725"/>
      <c r="P282" s="725"/>
      <c r="Q282" s="725"/>
      <c r="R282" s="725"/>
      <c r="S282" s="725"/>
      <c r="T282" s="725"/>
      <c r="U282" s="725"/>
      <c r="V282" s="725"/>
      <c r="W282" s="725"/>
      <c r="X282" s="725"/>
      <c r="Y282" s="726"/>
      <c r="AA282" s="328"/>
      <c r="AG282" s="246" t="e">
        <f t="shared" si="6"/>
        <v>#VALUE!</v>
      </c>
      <c r="AQ282" s="250"/>
      <c r="AR282" s="262"/>
      <c r="AS282" s="252"/>
      <c r="AU282" s="252"/>
    </row>
    <row r="283" spans="1:47" ht="9.9499999999999993" customHeight="1">
      <c r="A283" s="219"/>
      <c r="B283" s="220"/>
      <c r="C283" s="727"/>
      <c r="D283" s="728"/>
      <c r="E283" s="728"/>
      <c r="F283" s="728"/>
      <c r="G283" s="728"/>
      <c r="H283" s="728"/>
      <c r="I283" s="728"/>
      <c r="J283" s="728"/>
      <c r="K283" s="728"/>
      <c r="L283" s="728"/>
      <c r="M283" s="728"/>
      <c r="N283" s="728"/>
      <c r="O283" s="728"/>
      <c r="P283" s="728"/>
      <c r="Q283" s="728"/>
      <c r="R283" s="728"/>
      <c r="S283" s="728"/>
      <c r="T283" s="728"/>
      <c r="U283" s="728"/>
      <c r="V283" s="728"/>
      <c r="W283" s="728"/>
      <c r="X283" s="728"/>
      <c r="Y283" s="729"/>
      <c r="AA283" s="328"/>
      <c r="AG283" s="246" t="e">
        <f t="shared" si="6"/>
        <v>#VALUE!</v>
      </c>
      <c r="AQ283" s="250"/>
      <c r="AR283" s="262"/>
      <c r="AS283" s="252"/>
      <c r="AU283" s="252"/>
    </row>
    <row r="284" spans="1:47" ht="9" customHeight="1">
      <c r="A284" s="211"/>
      <c r="B284" s="212"/>
      <c r="C284" s="711" t="s">
        <v>221</v>
      </c>
      <c r="D284" s="714"/>
      <c r="E284" s="716" t="s">
        <v>222</v>
      </c>
      <c r="F284" s="714"/>
      <c r="G284" s="716" t="s">
        <v>223</v>
      </c>
      <c r="H284" s="716"/>
      <c r="I284" s="714"/>
      <c r="J284" s="716" t="s">
        <v>222</v>
      </c>
      <c r="K284" s="714"/>
      <c r="L284" s="716" t="s">
        <v>224</v>
      </c>
      <c r="M284" s="734"/>
      <c r="N284" s="760" t="s">
        <v>225</v>
      </c>
      <c r="O284" s="763"/>
      <c r="P284" s="719">
        <f>IF(OR(A288="",D284="",I284=""),0,FLOOR(IF(I284&lt;D284,TIME(I284,K284,1)+1,TIME(I284,K284,1))-TIME(D284,F284,0)-TIME(0,O284,0),"0:15"))</f>
        <v>0</v>
      </c>
      <c r="Q284" s="711" t="s">
        <v>226</v>
      </c>
      <c r="R284" s="739"/>
      <c r="S284" s="742"/>
      <c r="T284" s="757" t="s">
        <v>142</v>
      </c>
      <c r="U284" s="711" t="s">
        <v>228</v>
      </c>
      <c r="V284" s="739"/>
      <c r="W284" s="739"/>
      <c r="X284" s="213"/>
      <c r="Y284" s="214"/>
      <c r="AA284" s="328"/>
      <c r="AG284" s="246" t="e">
        <f t="shared" si="6"/>
        <v>#VALUE!</v>
      </c>
      <c r="AQ284" s="250"/>
      <c r="AR284" s="262"/>
    </row>
    <row r="285" spans="1:47" ht="6" customHeight="1">
      <c r="A285" s="356"/>
      <c r="B285" s="357"/>
      <c r="C285" s="712"/>
      <c r="D285" s="715"/>
      <c r="E285" s="717"/>
      <c r="F285" s="715"/>
      <c r="G285" s="717"/>
      <c r="H285" s="717"/>
      <c r="I285" s="715"/>
      <c r="J285" s="717"/>
      <c r="K285" s="715"/>
      <c r="L285" s="717"/>
      <c r="M285" s="735"/>
      <c r="N285" s="761"/>
      <c r="O285" s="764"/>
      <c r="P285" s="720"/>
      <c r="Q285" s="712"/>
      <c r="R285" s="740"/>
      <c r="S285" s="743"/>
      <c r="T285" s="758"/>
      <c r="U285" s="712"/>
      <c r="V285" s="740"/>
      <c r="W285" s="740"/>
      <c r="X285" s="755" t="str">
        <f>IF(A288="","",IF(OR(S284&gt;1,S286&gt;1),"ü",""))</f>
        <v/>
      </c>
      <c r="Y285" s="215"/>
      <c r="AA285" s="328"/>
      <c r="AG285" s="246" t="e">
        <f t="shared" si="6"/>
        <v>#VALUE!</v>
      </c>
      <c r="AQ285" s="250"/>
      <c r="AR285" s="262"/>
    </row>
    <row r="286" spans="1:47" ht="6" customHeight="1">
      <c r="A286" s="356"/>
      <c r="B286" s="216"/>
      <c r="C286" s="712"/>
      <c r="D286" s="715"/>
      <c r="E286" s="717"/>
      <c r="F286" s="715"/>
      <c r="G286" s="717"/>
      <c r="H286" s="717"/>
      <c r="I286" s="715"/>
      <c r="J286" s="717"/>
      <c r="K286" s="715"/>
      <c r="L286" s="717"/>
      <c r="M286" s="735"/>
      <c r="N286" s="761"/>
      <c r="O286" s="765"/>
      <c r="P286" s="720">
        <f>IF(OR(A288="",D286="",I286=""),0,FLOOR(IF(I286&lt;D286,TIME(I286,K286,1)+1,TIME(I286,K286,1))-TIME(D286,F286,0)-TIME(0,O286,0),"0:15"))</f>
        <v>0</v>
      </c>
      <c r="Q286" s="712"/>
      <c r="R286" s="740"/>
      <c r="S286" s="737"/>
      <c r="T286" s="758"/>
      <c r="U286" s="712"/>
      <c r="V286" s="740"/>
      <c r="W286" s="740"/>
      <c r="X286" s="756"/>
      <c r="Y286" s="215"/>
      <c r="AA286" s="328"/>
      <c r="AG286" s="246" t="e">
        <f t="shared" si="6"/>
        <v>#VALUE!</v>
      </c>
      <c r="AQ286" s="250"/>
      <c r="AR286" s="262"/>
    </row>
    <row r="287" spans="1:47" ht="9" customHeight="1">
      <c r="A287" s="356"/>
      <c r="B287" s="216"/>
      <c r="C287" s="713"/>
      <c r="D287" s="733"/>
      <c r="E287" s="718"/>
      <c r="F287" s="733"/>
      <c r="G287" s="718"/>
      <c r="H287" s="718"/>
      <c r="I287" s="733"/>
      <c r="J287" s="718"/>
      <c r="K287" s="733"/>
      <c r="L287" s="718"/>
      <c r="M287" s="736"/>
      <c r="N287" s="762"/>
      <c r="O287" s="766"/>
      <c r="P287" s="744"/>
      <c r="Q287" s="713"/>
      <c r="R287" s="741"/>
      <c r="S287" s="738"/>
      <c r="T287" s="759"/>
      <c r="U287" s="713"/>
      <c r="V287" s="741"/>
      <c r="W287" s="741"/>
      <c r="X287" s="217"/>
      <c r="Y287" s="218"/>
      <c r="AA287" s="328"/>
    </row>
    <row r="288" spans="1:47" ht="18" customHeight="1">
      <c r="A288" s="745" t="str">
        <f>IF(ISERROR(AG281),"",AG281)</f>
        <v/>
      </c>
      <c r="B288" s="746"/>
      <c r="C288" s="747" t="s">
        <v>247</v>
      </c>
      <c r="D288" s="748"/>
      <c r="E288" s="748"/>
      <c r="F288" s="748"/>
      <c r="G288" s="748"/>
      <c r="H288" s="748"/>
      <c r="I288" s="748"/>
      <c r="J288" s="748"/>
      <c r="K288" s="748"/>
      <c r="L288" s="749" t="str">
        <f>IF(A288="","",IF(OR(AND(P284&gt;0,S284=""),AND(P286&gt;0,S286="")),"研修人数を入力してください",""))</f>
        <v/>
      </c>
      <c r="M288" s="749"/>
      <c r="N288" s="749"/>
      <c r="O288" s="749"/>
      <c r="P288" s="749"/>
      <c r="Q288" s="749"/>
      <c r="R288" s="749"/>
      <c r="S288" s="749"/>
      <c r="T288" s="749"/>
      <c r="U288" s="749"/>
      <c r="V288" s="749"/>
      <c r="W288" s="749"/>
      <c r="X288" s="749"/>
      <c r="Y288" s="750"/>
      <c r="AA288" s="237"/>
      <c r="AR288" s="263"/>
      <c r="AS288" s="252"/>
      <c r="AU288" s="252"/>
    </row>
    <row r="289" spans="1:27" ht="18" customHeight="1">
      <c r="A289" s="751" t="str">
        <f>IF(A288="","","日")</f>
        <v/>
      </c>
      <c r="B289" s="752"/>
      <c r="C289" s="724"/>
      <c r="D289" s="725"/>
      <c r="E289" s="725"/>
      <c r="F289" s="725"/>
      <c r="G289" s="725"/>
      <c r="H289" s="725"/>
      <c r="I289" s="725"/>
      <c r="J289" s="725"/>
      <c r="K289" s="725"/>
      <c r="L289" s="725"/>
      <c r="M289" s="725"/>
      <c r="N289" s="725"/>
      <c r="O289" s="725"/>
      <c r="P289" s="725"/>
      <c r="Q289" s="725"/>
      <c r="R289" s="725"/>
      <c r="S289" s="725"/>
      <c r="T289" s="725"/>
      <c r="U289" s="725"/>
      <c r="V289" s="725"/>
      <c r="W289" s="725"/>
      <c r="X289" s="725"/>
      <c r="Y289" s="726"/>
      <c r="AA289" s="237"/>
    </row>
    <row r="290" spans="1:27" ht="18" customHeight="1">
      <c r="A290" s="753" t="s">
        <v>231</v>
      </c>
      <c r="B290" s="754"/>
      <c r="C290" s="724"/>
      <c r="D290" s="725"/>
      <c r="E290" s="725"/>
      <c r="F290" s="725"/>
      <c r="G290" s="725"/>
      <c r="H290" s="725"/>
      <c r="I290" s="725"/>
      <c r="J290" s="725"/>
      <c r="K290" s="725"/>
      <c r="L290" s="725"/>
      <c r="M290" s="725"/>
      <c r="N290" s="725"/>
      <c r="O290" s="725"/>
      <c r="P290" s="725"/>
      <c r="Q290" s="725"/>
      <c r="R290" s="725"/>
      <c r="S290" s="725"/>
      <c r="T290" s="725"/>
      <c r="U290" s="725"/>
      <c r="V290" s="725"/>
      <c r="W290" s="725"/>
      <c r="X290" s="725"/>
      <c r="Y290" s="726"/>
      <c r="AA290" s="237"/>
    </row>
    <row r="291" spans="1:27" ht="9.9499999999999993" customHeight="1">
      <c r="A291" s="219"/>
      <c r="B291" s="220"/>
      <c r="C291" s="727"/>
      <c r="D291" s="728"/>
      <c r="E291" s="728"/>
      <c r="F291" s="728"/>
      <c r="G291" s="728"/>
      <c r="H291" s="728"/>
      <c r="I291" s="728"/>
      <c r="J291" s="728"/>
      <c r="K291" s="728"/>
      <c r="L291" s="728"/>
      <c r="M291" s="728"/>
      <c r="N291" s="728"/>
      <c r="O291" s="728"/>
      <c r="P291" s="728"/>
      <c r="Q291" s="728"/>
      <c r="R291" s="728"/>
      <c r="S291" s="728"/>
      <c r="T291" s="728"/>
      <c r="U291" s="728"/>
      <c r="V291" s="728"/>
      <c r="W291" s="728"/>
      <c r="X291" s="728"/>
      <c r="Y291" s="729"/>
      <c r="AA291" s="237"/>
    </row>
    <row r="292" spans="1:27" ht="9" customHeight="1">
      <c r="A292" s="211"/>
      <c r="B292" s="212"/>
      <c r="C292" s="711" t="s">
        <v>221</v>
      </c>
      <c r="D292" s="714"/>
      <c r="E292" s="716" t="s">
        <v>222</v>
      </c>
      <c r="F292" s="714"/>
      <c r="G292" s="716" t="s">
        <v>223</v>
      </c>
      <c r="H292" s="716"/>
      <c r="I292" s="714"/>
      <c r="J292" s="716" t="s">
        <v>222</v>
      </c>
      <c r="K292" s="714"/>
      <c r="L292" s="716" t="s">
        <v>224</v>
      </c>
      <c r="M292" s="734"/>
      <c r="N292" s="760" t="s">
        <v>225</v>
      </c>
      <c r="O292" s="763"/>
      <c r="P292" s="719">
        <f>IF(OR(A296="",D292="",I292=""),0,FLOOR(IF(I292&lt;D292,TIME(I292,K292,1)+1,TIME(I292,K292,1))-TIME(D292,F292,0)-TIME(0,O292,0),"0:15"))</f>
        <v>0</v>
      </c>
      <c r="Q292" s="711" t="s">
        <v>226</v>
      </c>
      <c r="R292" s="739"/>
      <c r="S292" s="742"/>
      <c r="T292" s="757" t="s">
        <v>142</v>
      </c>
      <c r="U292" s="711" t="s">
        <v>228</v>
      </c>
      <c r="V292" s="739"/>
      <c r="W292" s="739"/>
      <c r="X292" s="213"/>
      <c r="Y292" s="214"/>
      <c r="AA292" s="328"/>
    </row>
    <row r="293" spans="1:27" ht="6" customHeight="1">
      <c r="A293" s="356"/>
      <c r="B293" s="357"/>
      <c r="C293" s="712"/>
      <c r="D293" s="715"/>
      <c r="E293" s="717"/>
      <c r="F293" s="715"/>
      <c r="G293" s="717"/>
      <c r="H293" s="717"/>
      <c r="I293" s="715"/>
      <c r="J293" s="717"/>
      <c r="K293" s="715"/>
      <c r="L293" s="717"/>
      <c r="M293" s="735"/>
      <c r="N293" s="761"/>
      <c r="O293" s="764"/>
      <c r="P293" s="720"/>
      <c r="Q293" s="712"/>
      <c r="R293" s="740"/>
      <c r="S293" s="743"/>
      <c r="T293" s="758"/>
      <c r="U293" s="712"/>
      <c r="V293" s="740"/>
      <c r="W293" s="740"/>
      <c r="X293" s="755" t="str">
        <f>IF(A296="","",IF(OR(S292&gt;1,S294&gt;1),"ü",""))</f>
        <v/>
      </c>
      <c r="Y293" s="215"/>
      <c r="AA293" s="328"/>
    </row>
    <row r="294" spans="1:27" ht="6" customHeight="1">
      <c r="A294" s="356"/>
      <c r="B294" s="216"/>
      <c r="C294" s="712"/>
      <c r="D294" s="715"/>
      <c r="E294" s="717"/>
      <c r="F294" s="715"/>
      <c r="G294" s="717"/>
      <c r="H294" s="717"/>
      <c r="I294" s="715"/>
      <c r="J294" s="717"/>
      <c r="K294" s="715"/>
      <c r="L294" s="717"/>
      <c r="M294" s="735"/>
      <c r="N294" s="761"/>
      <c r="O294" s="765"/>
      <c r="P294" s="720">
        <f>IF(OR(A296="",D294="",I294=""),0,FLOOR(IF(I294&lt;D294,TIME(I294,K294,1)+1,TIME(I294,K294,1))-TIME(D294,F294,0)-TIME(0,O294,0),"0:15"))</f>
        <v>0</v>
      </c>
      <c r="Q294" s="712"/>
      <c r="R294" s="740"/>
      <c r="S294" s="737"/>
      <c r="T294" s="758"/>
      <c r="U294" s="712"/>
      <c r="V294" s="740"/>
      <c r="W294" s="740"/>
      <c r="X294" s="756"/>
      <c r="Y294" s="215"/>
      <c r="AA294" s="328"/>
    </row>
    <row r="295" spans="1:27" ht="9" customHeight="1">
      <c r="A295" s="356"/>
      <c r="B295" s="216"/>
      <c r="C295" s="713"/>
      <c r="D295" s="733"/>
      <c r="E295" s="718"/>
      <c r="F295" s="733"/>
      <c r="G295" s="718"/>
      <c r="H295" s="718"/>
      <c r="I295" s="733"/>
      <c r="J295" s="718"/>
      <c r="K295" s="733"/>
      <c r="L295" s="718"/>
      <c r="M295" s="736"/>
      <c r="N295" s="762"/>
      <c r="O295" s="766"/>
      <c r="P295" s="744"/>
      <c r="Q295" s="713"/>
      <c r="R295" s="741"/>
      <c r="S295" s="738"/>
      <c r="T295" s="759"/>
      <c r="U295" s="713"/>
      <c r="V295" s="741"/>
      <c r="W295" s="741"/>
      <c r="X295" s="217"/>
      <c r="Y295" s="218"/>
      <c r="AA295" s="328"/>
    </row>
    <row r="296" spans="1:27" ht="18" customHeight="1">
      <c r="A296" s="745" t="str">
        <f>IF(ISERROR(AG282),"",AG282)</f>
        <v/>
      </c>
      <c r="B296" s="746"/>
      <c r="C296" s="747" t="s">
        <v>247</v>
      </c>
      <c r="D296" s="748"/>
      <c r="E296" s="748"/>
      <c r="F296" s="748"/>
      <c r="G296" s="748"/>
      <c r="H296" s="748"/>
      <c r="I296" s="748"/>
      <c r="J296" s="748"/>
      <c r="K296" s="748"/>
      <c r="L296" s="749" t="str">
        <f>IF(A296="","",IF(OR(AND(P292&gt;0,S292=""),AND(P294&gt;0,S294="")),"研修人数を入力してください",""))</f>
        <v/>
      </c>
      <c r="M296" s="749"/>
      <c r="N296" s="749"/>
      <c r="O296" s="749"/>
      <c r="P296" s="749"/>
      <c r="Q296" s="749"/>
      <c r="R296" s="749"/>
      <c r="S296" s="749"/>
      <c r="T296" s="749"/>
      <c r="U296" s="749"/>
      <c r="V296" s="749"/>
      <c r="W296" s="749"/>
      <c r="X296" s="749"/>
      <c r="Y296" s="750"/>
      <c r="AA296" s="237"/>
    </row>
    <row r="297" spans="1:27" ht="18" customHeight="1">
      <c r="A297" s="751" t="str">
        <f>IF(A296="","","日")</f>
        <v/>
      </c>
      <c r="B297" s="752"/>
      <c r="C297" s="724"/>
      <c r="D297" s="725"/>
      <c r="E297" s="725"/>
      <c r="F297" s="725"/>
      <c r="G297" s="725"/>
      <c r="H297" s="725"/>
      <c r="I297" s="725"/>
      <c r="J297" s="725"/>
      <c r="K297" s="725"/>
      <c r="L297" s="725"/>
      <c r="M297" s="725"/>
      <c r="N297" s="725"/>
      <c r="O297" s="725"/>
      <c r="P297" s="725"/>
      <c r="Q297" s="725"/>
      <c r="R297" s="725"/>
      <c r="S297" s="725"/>
      <c r="T297" s="725"/>
      <c r="U297" s="725"/>
      <c r="V297" s="725"/>
      <c r="W297" s="725"/>
      <c r="X297" s="725"/>
      <c r="Y297" s="726"/>
      <c r="AA297" s="237"/>
    </row>
    <row r="298" spans="1:27" ht="18" customHeight="1">
      <c r="A298" s="753" t="s">
        <v>234</v>
      </c>
      <c r="B298" s="754"/>
      <c r="C298" s="724"/>
      <c r="D298" s="725"/>
      <c r="E298" s="725"/>
      <c r="F298" s="725"/>
      <c r="G298" s="725"/>
      <c r="H298" s="725"/>
      <c r="I298" s="725"/>
      <c r="J298" s="725"/>
      <c r="K298" s="725"/>
      <c r="L298" s="725"/>
      <c r="M298" s="725"/>
      <c r="N298" s="725"/>
      <c r="O298" s="725"/>
      <c r="P298" s="725"/>
      <c r="Q298" s="725"/>
      <c r="R298" s="725"/>
      <c r="S298" s="725"/>
      <c r="T298" s="725"/>
      <c r="U298" s="725"/>
      <c r="V298" s="725"/>
      <c r="W298" s="725"/>
      <c r="X298" s="725"/>
      <c r="Y298" s="726"/>
      <c r="AA298" s="328"/>
    </row>
    <row r="299" spans="1:27" ht="9.9499999999999993" customHeight="1">
      <c r="A299" s="219"/>
      <c r="B299" s="220"/>
      <c r="C299" s="727"/>
      <c r="D299" s="728"/>
      <c r="E299" s="728"/>
      <c r="F299" s="728"/>
      <c r="G299" s="728"/>
      <c r="H299" s="728"/>
      <c r="I299" s="728"/>
      <c r="J299" s="728"/>
      <c r="K299" s="728"/>
      <c r="L299" s="728"/>
      <c r="M299" s="728"/>
      <c r="N299" s="728"/>
      <c r="O299" s="728"/>
      <c r="P299" s="728"/>
      <c r="Q299" s="728"/>
      <c r="R299" s="728"/>
      <c r="S299" s="728"/>
      <c r="T299" s="728"/>
      <c r="U299" s="728"/>
      <c r="V299" s="728"/>
      <c r="W299" s="728"/>
      <c r="X299" s="728"/>
      <c r="Y299" s="729"/>
      <c r="AA299" s="328"/>
    </row>
    <row r="300" spans="1:27" ht="9" customHeight="1">
      <c r="A300" s="211"/>
      <c r="B300" s="212"/>
      <c r="C300" s="711" t="s">
        <v>221</v>
      </c>
      <c r="D300" s="714"/>
      <c r="E300" s="716" t="s">
        <v>222</v>
      </c>
      <c r="F300" s="714"/>
      <c r="G300" s="716" t="s">
        <v>223</v>
      </c>
      <c r="H300" s="716"/>
      <c r="I300" s="714"/>
      <c r="J300" s="716" t="s">
        <v>222</v>
      </c>
      <c r="K300" s="714"/>
      <c r="L300" s="716" t="s">
        <v>224</v>
      </c>
      <c r="M300" s="734"/>
      <c r="N300" s="760" t="s">
        <v>225</v>
      </c>
      <c r="O300" s="763"/>
      <c r="P300" s="719">
        <f>IF(OR(A304="",D300="",I300=""),0,FLOOR(IF(I300&lt;D300,TIME(I300,K300,1)+1,TIME(I300,K300,1))-TIME(D300,F300,0)-TIME(0,O300,0),"0:15"))</f>
        <v>0</v>
      </c>
      <c r="Q300" s="711" t="s">
        <v>226</v>
      </c>
      <c r="R300" s="739"/>
      <c r="S300" s="742"/>
      <c r="T300" s="757" t="s">
        <v>142</v>
      </c>
      <c r="U300" s="711" t="s">
        <v>228</v>
      </c>
      <c r="V300" s="739"/>
      <c r="W300" s="739"/>
      <c r="X300" s="213"/>
      <c r="Y300" s="214"/>
      <c r="AA300" s="328"/>
    </row>
    <row r="301" spans="1:27" ht="6" customHeight="1">
      <c r="A301" s="356"/>
      <c r="B301" s="357"/>
      <c r="C301" s="712"/>
      <c r="D301" s="715"/>
      <c r="E301" s="717"/>
      <c r="F301" s="715"/>
      <c r="G301" s="717"/>
      <c r="H301" s="717"/>
      <c r="I301" s="715"/>
      <c r="J301" s="717"/>
      <c r="K301" s="715"/>
      <c r="L301" s="717"/>
      <c r="M301" s="735"/>
      <c r="N301" s="761"/>
      <c r="O301" s="764"/>
      <c r="P301" s="720"/>
      <c r="Q301" s="712"/>
      <c r="R301" s="740"/>
      <c r="S301" s="743"/>
      <c r="T301" s="758"/>
      <c r="U301" s="712"/>
      <c r="V301" s="740"/>
      <c r="W301" s="740"/>
      <c r="X301" s="755" t="str">
        <f>IF(A304="","",IF(OR(S300&gt;1,S302&gt;1),"ü",""))</f>
        <v/>
      </c>
      <c r="Y301" s="215"/>
      <c r="AA301" s="328"/>
    </row>
    <row r="302" spans="1:27" ht="6" customHeight="1">
      <c r="A302" s="356"/>
      <c r="B302" s="216"/>
      <c r="C302" s="712"/>
      <c r="D302" s="715"/>
      <c r="E302" s="717"/>
      <c r="F302" s="715"/>
      <c r="G302" s="717"/>
      <c r="H302" s="717"/>
      <c r="I302" s="715"/>
      <c r="J302" s="717"/>
      <c r="K302" s="715"/>
      <c r="L302" s="717"/>
      <c r="M302" s="735"/>
      <c r="N302" s="761"/>
      <c r="O302" s="765"/>
      <c r="P302" s="720">
        <f>IF(OR(A304="",D302="",I302=""),0,FLOOR(IF(I302&lt;D302,TIME(I302,K302,1)+1,TIME(I302,K302,1))-TIME(D302,F302,0)-TIME(0,O302,0),"0:15"))</f>
        <v>0</v>
      </c>
      <c r="Q302" s="712"/>
      <c r="R302" s="740"/>
      <c r="S302" s="737"/>
      <c r="T302" s="758"/>
      <c r="U302" s="712"/>
      <c r="V302" s="740"/>
      <c r="W302" s="740"/>
      <c r="X302" s="756"/>
      <c r="Y302" s="215"/>
      <c r="AA302" s="328"/>
    </row>
    <row r="303" spans="1:27" ht="9" customHeight="1">
      <c r="A303" s="356"/>
      <c r="B303" s="216"/>
      <c r="C303" s="713"/>
      <c r="D303" s="733"/>
      <c r="E303" s="718"/>
      <c r="F303" s="733"/>
      <c r="G303" s="718"/>
      <c r="H303" s="718"/>
      <c r="I303" s="733"/>
      <c r="J303" s="718"/>
      <c r="K303" s="733"/>
      <c r="L303" s="718"/>
      <c r="M303" s="736"/>
      <c r="N303" s="762"/>
      <c r="O303" s="766"/>
      <c r="P303" s="744"/>
      <c r="Q303" s="713"/>
      <c r="R303" s="741"/>
      <c r="S303" s="738"/>
      <c r="T303" s="759"/>
      <c r="U303" s="713"/>
      <c r="V303" s="741"/>
      <c r="W303" s="741"/>
      <c r="X303" s="217"/>
      <c r="Y303" s="218"/>
      <c r="AA303" s="328"/>
    </row>
    <row r="304" spans="1:27" ht="18" customHeight="1">
      <c r="A304" s="745" t="str">
        <f>IF(ISERROR(AG283),"",AG283)</f>
        <v/>
      </c>
      <c r="B304" s="746"/>
      <c r="C304" s="747" t="s">
        <v>247</v>
      </c>
      <c r="D304" s="748"/>
      <c r="E304" s="748"/>
      <c r="F304" s="748"/>
      <c r="G304" s="748"/>
      <c r="H304" s="748"/>
      <c r="I304" s="748"/>
      <c r="J304" s="748"/>
      <c r="K304" s="748"/>
      <c r="L304" s="749" t="str">
        <f>IF(A304="","",IF(OR(AND(P300&gt;0,S300=""),AND(P302&gt;0,S302="")),"研修人数を入力してください",""))</f>
        <v/>
      </c>
      <c r="M304" s="749"/>
      <c r="N304" s="749"/>
      <c r="O304" s="749"/>
      <c r="P304" s="749"/>
      <c r="Q304" s="749"/>
      <c r="R304" s="749"/>
      <c r="S304" s="749"/>
      <c r="T304" s="749"/>
      <c r="U304" s="749"/>
      <c r="V304" s="749"/>
      <c r="W304" s="749"/>
      <c r="X304" s="749"/>
      <c r="Y304" s="750"/>
      <c r="AA304" s="328"/>
    </row>
    <row r="305" spans="1:27" ht="18" customHeight="1">
      <c r="A305" s="751" t="str">
        <f>IF(A304="","","日")</f>
        <v/>
      </c>
      <c r="B305" s="752"/>
      <c r="C305" s="724"/>
      <c r="D305" s="725"/>
      <c r="E305" s="725"/>
      <c r="F305" s="725"/>
      <c r="G305" s="725"/>
      <c r="H305" s="725"/>
      <c r="I305" s="725"/>
      <c r="J305" s="725"/>
      <c r="K305" s="725"/>
      <c r="L305" s="725"/>
      <c r="M305" s="725"/>
      <c r="N305" s="725"/>
      <c r="O305" s="725"/>
      <c r="P305" s="725"/>
      <c r="Q305" s="725"/>
      <c r="R305" s="725"/>
      <c r="S305" s="725"/>
      <c r="T305" s="725"/>
      <c r="U305" s="725"/>
      <c r="V305" s="725"/>
      <c r="W305" s="725"/>
      <c r="X305" s="725"/>
      <c r="Y305" s="726"/>
      <c r="AA305" s="328"/>
    </row>
    <row r="306" spans="1:27" ht="18" customHeight="1">
      <c r="A306" s="753" t="s">
        <v>236</v>
      </c>
      <c r="B306" s="754"/>
      <c r="C306" s="724"/>
      <c r="D306" s="725"/>
      <c r="E306" s="725"/>
      <c r="F306" s="725"/>
      <c r="G306" s="725"/>
      <c r="H306" s="725"/>
      <c r="I306" s="725"/>
      <c r="J306" s="725"/>
      <c r="K306" s="725"/>
      <c r="L306" s="725"/>
      <c r="M306" s="725"/>
      <c r="N306" s="725"/>
      <c r="O306" s="725"/>
      <c r="P306" s="725"/>
      <c r="Q306" s="725"/>
      <c r="R306" s="725"/>
      <c r="S306" s="725"/>
      <c r="T306" s="725"/>
      <c r="U306" s="725"/>
      <c r="V306" s="725"/>
      <c r="W306" s="725"/>
      <c r="X306" s="725"/>
      <c r="Y306" s="726"/>
      <c r="AA306" s="328"/>
    </row>
    <row r="307" spans="1:27" ht="9.9499999999999993" customHeight="1">
      <c r="A307" s="219"/>
      <c r="B307" s="220"/>
      <c r="C307" s="727"/>
      <c r="D307" s="728"/>
      <c r="E307" s="728"/>
      <c r="F307" s="728"/>
      <c r="G307" s="728"/>
      <c r="H307" s="728"/>
      <c r="I307" s="728"/>
      <c r="J307" s="728"/>
      <c r="K307" s="728"/>
      <c r="L307" s="728"/>
      <c r="M307" s="728"/>
      <c r="N307" s="728"/>
      <c r="O307" s="728"/>
      <c r="P307" s="728"/>
      <c r="Q307" s="728"/>
      <c r="R307" s="728"/>
      <c r="S307" s="728"/>
      <c r="T307" s="728"/>
      <c r="U307" s="728"/>
      <c r="V307" s="728"/>
      <c r="W307" s="728"/>
      <c r="X307" s="728"/>
      <c r="Y307" s="729"/>
      <c r="AA307" s="328"/>
    </row>
    <row r="308" spans="1:27" ht="9" customHeight="1">
      <c r="A308" s="211"/>
      <c r="B308" s="212"/>
      <c r="C308" s="711" t="s">
        <v>221</v>
      </c>
      <c r="D308" s="714"/>
      <c r="E308" s="716" t="s">
        <v>222</v>
      </c>
      <c r="F308" s="714"/>
      <c r="G308" s="716" t="s">
        <v>223</v>
      </c>
      <c r="H308" s="716"/>
      <c r="I308" s="714"/>
      <c r="J308" s="716" t="s">
        <v>222</v>
      </c>
      <c r="K308" s="714"/>
      <c r="L308" s="716" t="s">
        <v>224</v>
      </c>
      <c r="M308" s="734"/>
      <c r="N308" s="760" t="s">
        <v>225</v>
      </c>
      <c r="O308" s="763"/>
      <c r="P308" s="719">
        <f>IF(OR(A312="",D308="",I308=""),0,FLOOR(IF(I308&lt;D308,TIME(I308,K308,1)+1,TIME(I308,K308,1))-TIME(D308,F308,0)-TIME(0,O308,0),"0:15"))</f>
        <v>0</v>
      </c>
      <c r="Q308" s="711" t="s">
        <v>226</v>
      </c>
      <c r="R308" s="739"/>
      <c r="S308" s="742"/>
      <c r="T308" s="757" t="s">
        <v>142</v>
      </c>
      <c r="U308" s="711" t="s">
        <v>228</v>
      </c>
      <c r="V308" s="739"/>
      <c r="W308" s="739"/>
      <c r="X308" s="213"/>
      <c r="Y308" s="214"/>
      <c r="AA308" s="328"/>
    </row>
    <row r="309" spans="1:27" ht="6" customHeight="1">
      <c r="A309" s="356"/>
      <c r="B309" s="357"/>
      <c r="C309" s="712"/>
      <c r="D309" s="715"/>
      <c r="E309" s="717"/>
      <c r="F309" s="715"/>
      <c r="G309" s="717"/>
      <c r="H309" s="717"/>
      <c r="I309" s="715"/>
      <c r="J309" s="717"/>
      <c r="K309" s="715"/>
      <c r="L309" s="717"/>
      <c r="M309" s="735"/>
      <c r="N309" s="761"/>
      <c r="O309" s="764"/>
      <c r="P309" s="720"/>
      <c r="Q309" s="712"/>
      <c r="R309" s="740"/>
      <c r="S309" s="743"/>
      <c r="T309" s="758"/>
      <c r="U309" s="712"/>
      <c r="V309" s="740"/>
      <c r="W309" s="740"/>
      <c r="X309" s="755" t="str">
        <f>IF(A312="","",IF(OR(S308&gt;1,S310&gt;1),"ü",""))</f>
        <v/>
      </c>
      <c r="Y309" s="215"/>
      <c r="AA309" s="328"/>
    </row>
    <row r="310" spans="1:27" ht="6" customHeight="1">
      <c r="A310" s="356"/>
      <c r="B310" s="216"/>
      <c r="C310" s="712"/>
      <c r="D310" s="715"/>
      <c r="E310" s="717"/>
      <c r="F310" s="715"/>
      <c r="G310" s="717"/>
      <c r="H310" s="717"/>
      <c r="I310" s="715"/>
      <c r="J310" s="717"/>
      <c r="K310" s="715"/>
      <c r="L310" s="717"/>
      <c r="M310" s="735"/>
      <c r="N310" s="761"/>
      <c r="O310" s="765"/>
      <c r="P310" s="720">
        <f>IF(OR(A312="",D310="",I310=""),0,FLOOR(IF(I310&lt;D310,TIME(I310,K310,1)+1,TIME(I310,K310,1))-TIME(D310,F310,0)-TIME(0,O310,0),"0:15"))</f>
        <v>0</v>
      </c>
      <c r="Q310" s="712"/>
      <c r="R310" s="740"/>
      <c r="S310" s="737"/>
      <c r="T310" s="758"/>
      <c r="U310" s="712"/>
      <c r="V310" s="740"/>
      <c r="W310" s="740"/>
      <c r="X310" s="756"/>
      <c r="Y310" s="215"/>
      <c r="AA310" s="328"/>
    </row>
    <row r="311" spans="1:27" ht="9" customHeight="1">
      <c r="A311" s="356"/>
      <c r="B311" s="216"/>
      <c r="C311" s="713"/>
      <c r="D311" s="733"/>
      <c r="E311" s="718"/>
      <c r="F311" s="733"/>
      <c r="G311" s="718"/>
      <c r="H311" s="718"/>
      <c r="I311" s="733"/>
      <c r="J311" s="718"/>
      <c r="K311" s="733"/>
      <c r="L311" s="718"/>
      <c r="M311" s="736"/>
      <c r="N311" s="762"/>
      <c r="O311" s="766"/>
      <c r="P311" s="744"/>
      <c r="Q311" s="713"/>
      <c r="R311" s="741"/>
      <c r="S311" s="738"/>
      <c r="T311" s="759"/>
      <c r="U311" s="713"/>
      <c r="V311" s="741"/>
      <c r="W311" s="741"/>
      <c r="X311" s="217"/>
      <c r="Y311" s="218"/>
      <c r="AA311" s="328"/>
    </row>
    <row r="312" spans="1:27" ht="18" customHeight="1">
      <c r="A312" s="745" t="str">
        <f>IF(ISERROR(AG284),"",AG284)</f>
        <v/>
      </c>
      <c r="B312" s="746"/>
      <c r="C312" s="747" t="s">
        <v>247</v>
      </c>
      <c r="D312" s="748"/>
      <c r="E312" s="748"/>
      <c r="F312" s="748"/>
      <c r="G312" s="748"/>
      <c r="H312" s="748"/>
      <c r="I312" s="748"/>
      <c r="J312" s="748"/>
      <c r="K312" s="748"/>
      <c r="L312" s="749" t="str">
        <f>IF(A312="","",IF(OR(AND(P308&gt;0,S308=""),AND(P310&gt;0,S310="")),"研修人数を入力してください",""))</f>
        <v/>
      </c>
      <c r="M312" s="749"/>
      <c r="N312" s="749"/>
      <c r="O312" s="749"/>
      <c r="P312" s="749"/>
      <c r="Q312" s="749"/>
      <c r="R312" s="749"/>
      <c r="S312" s="749"/>
      <c r="T312" s="749"/>
      <c r="U312" s="749"/>
      <c r="V312" s="749"/>
      <c r="W312" s="749"/>
      <c r="X312" s="749"/>
      <c r="Y312" s="750"/>
      <c r="AA312" s="328"/>
    </row>
    <row r="313" spans="1:27" ht="18" customHeight="1">
      <c r="A313" s="751" t="str">
        <f>IF(A312="","","日")</f>
        <v/>
      </c>
      <c r="B313" s="752"/>
      <c r="C313" s="724"/>
      <c r="D313" s="725"/>
      <c r="E313" s="725"/>
      <c r="F313" s="725"/>
      <c r="G313" s="725"/>
      <c r="H313" s="725"/>
      <c r="I313" s="725"/>
      <c r="J313" s="725"/>
      <c r="K313" s="725"/>
      <c r="L313" s="725"/>
      <c r="M313" s="725"/>
      <c r="N313" s="725"/>
      <c r="O313" s="725"/>
      <c r="P313" s="725"/>
      <c r="Q313" s="725"/>
      <c r="R313" s="725"/>
      <c r="S313" s="725"/>
      <c r="T313" s="725"/>
      <c r="U313" s="725"/>
      <c r="V313" s="725"/>
      <c r="W313" s="725"/>
      <c r="X313" s="725"/>
      <c r="Y313" s="726"/>
      <c r="AA313" s="328"/>
    </row>
    <row r="314" spans="1:27" ht="18" customHeight="1">
      <c r="A314" s="753" t="s">
        <v>239</v>
      </c>
      <c r="B314" s="754"/>
      <c r="C314" s="724"/>
      <c r="D314" s="725"/>
      <c r="E314" s="725"/>
      <c r="F314" s="725"/>
      <c r="G314" s="725"/>
      <c r="H314" s="725"/>
      <c r="I314" s="725"/>
      <c r="J314" s="725"/>
      <c r="K314" s="725"/>
      <c r="L314" s="725"/>
      <c r="M314" s="725"/>
      <c r="N314" s="725"/>
      <c r="O314" s="725"/>
      <c r="P314" s="725"/>
      <c r="Q314" s="725"/>
      <c r="R314" s="725"/>
      <c r="S314" s="725"/>
      <c r="T314" s="725"/>
      <c r="U314" s="725"/>
      <c r="V314" s="725"/>
      <c r="W314" s="725"/>
      <c r="X314" s="725"/>
      <c r="Y314" s="726"/>
      <c r="AA314" s="328"/>
    </row>
    <row r="315" spans="1:27" ht="9.9499999999999993" customHeight="1">
      <c r="A315" s="219"/>
      <c r="B315" s="220"/>
      <c r="C315" s="727"/>
      <c r="D315" s="728"/>
      <c r="E315" s="728"/>
      <c r="F315" s="728"/>
      <c r="G315" s="728"/>
      <c r="H315" s="728"/>
      <c r="I315" s="728"/>
      <c r="J315" s="728"/>
      <c r="K315" s="728"/>
      <c r="L315" s="728"/>
      <c r="M315" s="728"/>
      <c r="N315" s="728"/>
      <c r="O315" s="728"/>
      <c r="P315" s="728"/>
      <c r="Q315" s="728"/>
      <c r="R315" s="728"/>
      <c r="S315" s="728"/>
      <c r="T315" s="728"/>
      <c r="U315" s="728"/>
      <c r="V315" s="728"/>
      <c r="W315" s="728"/>
      <c r="X315" s="728"/>
      <c r="Y315" s="729"/>
      <c r="AA315" s="328"/>
    </row>
    <row r="316" spans="1:27" ht="9" customHeight="1">
      <c r="A316" s="211"/>
      <c r="B316" s="212"/>
      <c r="C316" s="711" t="s">
        <v>221</v>
      </c>
      <c r="D316" s="714"/>
      <c r="E316" s="716" t="s">
        <v>222</v>
      </c>
      <c r="F316" s="714"/>
      <c r="G316" s="716" t="s">
        <v>223</v>
      </c>
      <c r="H316" s="716"/>
      <c r="I316" s="714"/>
      <c r="J316" s="716" t="s">
        <v>222</v>
      </c>
      <c r="K316" s="714"/>
      <c r="L316" s="716" t="s">
        <v>224</v>
      </c>
      <c r="M316" s="734"/>
      <c r="N316" s="760" t="s">
        <v>225</v>
      </c>
      <c r="O316" s="763"/>
      <c r="P316" s="719">
        <f>IF(OR(A320="",D316="",I316=""),0,FLOOR(IF(I316&lt;D316,TIME(I316,K316,1)+1,TIME(I316,K316,1))-TIME(D316,F316,0)-TIME(0,O316,0),"0:15"))</f>
        <v>0</v>
      </c>
      <c r="Q316" s="711" t="s">
        <v>226</v>
      </c>
      <c r="R316" s="739"/>
      <c r="S316" s="742"/>
      <c r="T316" s="757" t="s">
        <v>142</v>
      </c>
      <c r="U316" s="711" t="s">
        <v>228</v>
      </c>
      <c r="V316" s="739"/>
      <c r="W316" s="739"/>
      <c r="X316" s="213"/>
      <c r="Y316" s="214"/>
      <c r="AA316" s="233"/>
    </row>
    <row r="317" spans="1:27" ht="6" customHeight="1">
      <c r="A317" s="356"/>
      <c r="B317" s="357"/>
      <c r="C317" s="712"/>
      <c r="D317" s="715"/>
      <c r="E317" s="717"/>
      <c r="F317" s="715"/>
      <c r="G317" s="717"/>
      <c r="H317" s="717"/>
      <c r="I317" s="715"/>
      <c r="J317" s="717"/>
      <c r="K317" s="715"/>
      <c r="L317" s="717"/>
      <c r="M317" s="735"/>
      <c r="N317" s="761"/>
      <c r="O317" s="764"/>
      <c r="P317" s="720"/>
      <c r="Q317" s="712"/>
      <c r="R317" s="740"/>
      <c r="S317" s="743"/>
      <c r="T317" s="758"/>
      <c r="U317" s="712"/>
      <c r="V317" s="740"/>
      <c r="W317" s="740"/>
      <c r="X317" s="755" t="str">
        <f>IF(A320="","",IF(OR(S316&gt;1,S318&gt;1),"ü",""))</f>
        <v/>
      </c>
      <c r="Y317" s="215"/>
      <c r="AA317" s="328"/>
    </row>
    <row r="318" spans="1:27" ht="6" customHeight="1">
      <c r="A318" s="356"/>
      <c r="B318" s="216"/>
      <c r="C318" s="712"/>
      <c r="D318" s="715"/>
      <c r="E318" s="717"/>
      <c r="F318" s="715"/>
      <c r="G318" s="717"/>
      <c r="H318" s="717"/>
      <c r="I318" s="715"/>
      <c r="J318" s="717"/>
      <c r="K318" s="715"/>
      <c r="L318" s="717"/>
      <c r="M318" s="735"/>
      <c r="N318" s="761"/>
      <c r="O318" s="765"/>
      <c r="P318" s="720">
        <f>IF(OR(A320="",D318="",I318=""),0,FLOOR(IF(I318&lt;D318,TIME(I318,K318,1)+1,TIME(I318,K318,1))-TIME(D318,F318,0)-TIME(0,O318,0),"0:15"))</f>
        <v>0</v>
      </c>
      <c r="Q318" s="712"/>
      <c r="R318" s="740"/>
      <c r="S318" s="737"/>
      <c r="T318" s="758"/>
      <c r="U318" s="712"/>
      <c r="V318" s="740"/>
      <c r="W318" s="740"/>
      <c r="X318" s="756"/>
      <c r="Y318" s="215"/>
      <c r="AA318" s="328"/>
    </row>
    <row r="319" spans="1:27" ht="9" customHeight="1">
      <c r="A319" s="356"/>
      <c r="B319" s="216"/>
      <c r="C319" s="713"/>
      <c r="D319" s="733"/>
      <c r="E319" s="718"/>
      <c r="F319" s="733"/>
      <c r="G319" s="718"/>
      <c r="H319" s="718"/>
      <c r="I319" s="733"/>
      <c r="J319" s="718"/>
      <c r="K319" s="733"/>
      <c r="L319" s="718"/>
      <c r="M319" s="736"/>
      <c r="N319" s="762"/>
      <c r="O319" s="766"/>
      <c r="P319" s="744"/>
      <c r="Q319" s="713"/>
      <c r="R319" s="741"/>
      <c r="S319" s="738"/>
      <c r="T319" s="759"/>
      <c r="U319" s="713"/>
      <c r="V319" s="741"/>
      <c r="W319" s="741"/>
      <c r="X319" s="217"/>
      <c r="Y319" s="218"/>
      <c r="AA319" s="328"/>
    </row>
    <row r="320" spans="1:27" ht="18" customHeight="1">
      <c r="A320" s="745" t="str">
        <f>IF(ISERROR(AG285),"",AG285)</f>
        <v/>
      </c>
      <c r="B320" s="746"/>
      <c r="C320" s="747" t="s">
        <v>247</v>
      </c>
      <c r="D320" s="748"/>
      <c r="E320" s="748"/>
      <c r="F320" s="748"/>
      <c r="G320" s="748"/>
      <c r="H320" s="748"/>
      <c r="I320" s="748"/>
      <c r="J320" s="748"/>
      <c r="K320" s="748"/>
      <c r="L320" s="749" t="str">
        <f>IF(A320="","",IF(OR(AND(P316&gt;0,S316=""),AND(P318&gt;0,S318="")),"研修人数を入力してください",""))</f>
        <v/>
      </c>
      <c r="M320" s="749"/>
      <c r="N320" s="749"/>
      <c r="O320" s="749"/>
      <c r="P320" s="749"/>
      <c r="Q320" s="749"/>
      <c r="R320" s="749"/>
      <c r="S320" s="749"/>
      <c r="T320" s="749"/>
      <c r="U320" s="749"/>
      <c r="V320" s="749"/>
      <c r="W320" s="749"/>
      <c r="X320" s="749"/>
      <c r="Y320" s="750"/>
      <c r="AA320" s="328"/>
    </row>
    <row r="321" spans="1:27" ht="18" customHeight="1">
      <c r="A321" s="751" t="str">
        <f>IF(A320="","","日")</f>
        <v/>
      </c>
      <c r="B321" s="752"/>
      <c r="C321" s="724"/>
      <c r="D321" s="725"/>
      <c r="E321" s="725"/>
      <c r="F321" s="725"/>
      <c r="G321" s="725"/>
      <c r="H321" s="725"/>
      <c r="I321" s="725"/>
      <c r="J321" s="725"/>
      <c r="K321" s="725"/>
      <c r="L321" s="725"/>
      <c r="M321" s="725"/>
      <c r="N321" s="725"/>
      <c r="O321" s="725"/>
      <c r="P321" s="725"/>
      <c r="Q321" s="725"/>
      <c r="R321" s="725"/>
      <c r="S321" s="725"/>
      <c r="T321" s="725"/>
      <c r="U321" s="725"/>
      <c r="V321" s="725"/>
      <c r="W321" s="725"/>
      <c r="X321" s="725"/>
      <c r="Y321" s="726"/>
      <c r="AA321" s="328"/>
    </row>
    <row r="322" spans="1:27" ht="18" customHeight="1">
      <c r="A322" s="753" t="s">
        <v>240</v>
      </c>
      <c r="B322" s="754"/>
      <c r="C322" s="724"/>
      <c r="D322" s="725"/>
      <c r="E322" s="725"/>
      <c r="F322" s="725"/>
      <c r="G322" s="725"/>
      <c r="H322" s="725"/>
      <c r="I322" s="725"/>
      <c r="J322" s="725"/>
      <c r="K322" s="725"/>
      <c r="L322" s="725"/>
      <c r="M322" s="725"/>
      <c r="N322" s="725"/>
      <c r="O322" s="725"/>
      <c r="P322" s="725"/>
      <c r="Q322" s="725"/>
      <c r="R322" s="725"/>
      <c r="S322" s="725"/>
      <c r="T322" s="725"/>
      <c r="U322" s="725"/>
      <c r="V322" s="725"/>
      <c r="W322" s="725"/>
      <c r="X322" s="725"/>
      <c r="Y322" s="726"/>
      <c r="AA322" s="328"/>
    </row>
    <row r="323" spans="1:27" ht="9.9499999999999993" customHeight="1">
      <c r="A323" s="219"/>
      <c r="B323" s="220"/>
      <c r="C323" s="727"/>
      <c r="D323" s="728"/>
      <c r="E323" s="728"/>
      <c r="F323" s="728"/>
      <c r="G323" s="728"/>
      <c r="H323" s="728"/>
      <c r="I323" s="728"/>
      <c r="J323" s="728"/>
      <c r="K323" s="728"/>
      <c r="L323" s="728"/>
      <c r="M323" s="728"/>
      <c r="N323" s="728"/>
      <c r="O323" s="728"/>
      <c r="P323" s="728"/>
      <c r="Q323" s="728"/>
      <c r="R323" s="728"/>
      <c r="S323" s="728"/>
      <c r="T323" s="728"/>
      <c r="U323" s="728"/>
      <c r="V323" s="728"/>
      <c r="W323" s="728"/>
      <c r="X323" s="728"/>
      <c r="Y323" s="729"/>
      <c r="AA323" s="328"/>
    </row>
    <row r="324" spans="1:27" ht="9" customHeight="1">
      <c r="A324" s="211"/>
      <c r="B324" s="212"/>
      <c r="C324" s="711" t="s">
        <v>221</v>
      </c>
      <c r="D324" s="714"/>
      <c r="E324" s="716" t="s">
        <v>222</v>
      </c>
      <c r="F324" s="714"/>
      <c r="G324" s="716" t="s">
        <v>223</v>
      </c>
      <c r="H324" s="716"/>
      <c r="I324" s="714"/>
      <c r="J324" s="716" t="s">
        <v>222</v>
      </c>
      <c r="K324" s="714"/>
      <c r="L324" s="716" t="s">
        <v>224</v>
      </c>
      <c r="M324" s="734"/>
      <c r="N324" s="760" t="s">
        <v>225</v>
      </c>
      <c r="O324" s="763"/>
      <c r="P324" s="719">
        <f>IF(OR(A328="",D324="",I324=""),0,FLOOR(IF(I324&lt;D324,TIME(I324,K324,1)+1,TIME(I324,K324,1))-TIME(D324,F324,0)-TIME(0,O324,0),"0:15"))</f>
        <v>0</v>
      </c>
      <c r="Q324" s="711" t="s">
        <v>226</v>
      </c>
      <c r="R324" s="739"/>
      <c r="S324" s="742"/>
      <c r="T324" s="757" t="s">
        <v>142</v>
      </c>
      <c r="U324" s="711" t="s">
        <v>228</v>
      </c>
      <c r="V324" s="739"/>
      <c r="W324" s="739"/>
      <c r="X324" s="213"/>
      <c r="Y324" s="214"/>
      <c r="AA324" s="328"/>
    </row>
    <row r="325" spans="1:27" ht="6" customHeight="1">
      <c r="A325" s="356"/>
      <c r="B325" s="357"/>
      <c r="C325" s="712"/>
      <c r="D325" s="715"/>
      <c r="E325" s="717"/>
      <c r="F325" s="715"/>
      <c r="G325" s="717"/>
      <c r="H325" s="717"/>
      <c r="I325" s="715"/>
      <c r="J325" s="717"/>
      <c r="K325" s="715"/>
      <c r="L325" s="717"/>
      <c r="M325" s="735"/>
      <c r="N325" s="761"/>
      <c r="O325" s="764"/>
      <c r="P325" s="720"/>
      <c r="Q325" s="712"/>
      <c r="R325" s="740"/>
      <c r="S325" s="743"/>
      <c r="T325" s="758"/>
      <c r="U325" s="712"/>
      <c r="V325" s="740"/>
      <c r="W325" s="740"/>
      <c r="X325" s="755" t="str">
        <f>IF(A328="","",IF(OR(S324&gt;1,S326&gt;1),"ü",""))</f>
        <v/>
      </c>
      <c r="Y325" s="215"/>
      <c r="AA325" s="328"/>
    </row>
    <row r="326" spans="1:27" ht="6" customHeight="1">
      <c r="A326" s="356"/>
      <c r="B326" s="216"/>
      <c r="C326" s="712"/>
      <c r="D326" s="715"/>
      <c r="E326" s="717"/>
      <c r="F326" s="715"/>
      <c r="G326" s="717"/>
      <c r="H326" s="717"/>
      <c r="I326" s="715"/>
      <c r="J326" s="717"/>
      <c r="K326" s="715"/>
      <c r="L326" s="717"/>
      <c r="M326" s="735"/>
      <c r="N326" s="761"/>
      <c r="O326" s="765"/>
      <c r="P326" s="720">
        <f>IF(OR(A328="",D326="",I326=""),0,FLOOR(IF(I326&lt;D326,TIME(I326,K326,1)+1,TIME(I326,K326,1))-TIME(D326,F326,0)-TIME(0,O326,0),"0:15"))</f>
        <v>0</v>
      </c>
      <c r="Q326" s="712"/>
      <c r="R326" s="740"/>
      <c r="S326" s="737"/>
      <c r="T326" s="758"/>
      <c r="U326" s="712"/>
      <c r="V326" s="740"/>
      <c r="W326" s="740"/>
      <c r="X326" s="756"/>
      <c r="Y326" s="215"/>
      <c r="AA326" s="328"/>
    </row>
    <row r="327" spans="1:27" ht="9" customHeight="1">
      <c r="A327" s="356"/>
      <c r="B327" s="216"/>
      <c r="C327" s="713"/>
      <c r="D327" s="733"/>
      <c r="E327" s="718"/>
      <c r="F327" s="733"/>
      <c r="G327" s="718"/>
      <c r="H327" s="718"/>
      <c r="I327" s="733"/>
      <c r="J327" s="718"/>
      <c r="K327" s="733"/>
      <c r="L327" s="718"/>
      <c r="M327" s="736"/>
      <c r="N327" s="762"/>
      <c r="O327" s="766"/>
      <c r="P327" s="744"/>
      <c r="Q327" s="713"/>
      <c r="R327" s="741"/>
      <c r="S327" s="738"/>
      <c r="T327" s="759"/>
      <c r="U327" s="713"/>
      <c r="V327" s="741"/>
      <c r="W327" s="741"/>
      <c r="X327" s="217"/>
      <c r="Y327" s="218"/>
      <c r="AA327" s="328"/>
    </row>
    <row r="328" spans="1:27" ht="18" customHeight="1">
      <c r="A328" s="745" t="str">
        <f>IF(ISERROR(AG286),"",AG286)</f>
        <v/>
      </c>
      <c r="B328" s="746"/>
      <c r="C328" s="747" t="s">
        <v>247</v>
      </c>
      <c r="D328" s="748"/>
      <c r="E328" s="748"/>
      <c r="F328" s="748"/>
      <c r="G328" s="748"/>
      <c r="H328" s="748"/>
      <c r="I328" s="748"/>
      <c r="J328" s="748"/>
      <c r="K328" s="748"/>
      <c r="L328" s="749" t="str">
        <f>IF(A328="","",IF(OR(AND(P324&gt;0,S324=""),AND(P326&gt;0,S326="")),"研修人数を入力してください",""))</f>
        <v/>
      </c>
      <c r="M328" s="749"/>
      <c r="N328" s="749"/>
      <c r="O328" s="749"/>
      <c r="P328" s="749"/>
      <c r="Q328" s="749"/>
      <c r="R328" s="749"/>
      <c r="S328" s="749"/>
      <c r="T328" s="749"/>
      <c r="U328" s="749"/>
      <c r="V328" s="749"/>
      <c r="W328" s="749"/>
      <c r="X328" s="749"/>
      <c r="Y328" s="750"/>
      <c r="AA328" s="328"/>
    </row>
    <row r="329" spans="1:27" ht="18" customHeight="1">
      <c r="A329" s="751" t="str">
        <f>IF(A328="","","日")</f>
        <v/>
      </c>
      <c r="B329" s="752"/>
      <c r="C329" s="724"/>
      <c r="D329" s="725"/>
      <c r="E329" s="725"/>
      <c r="F329" s="725"/>
      <c r="G329" s="725"/>
      <c r="H329" s="725"/>
      <c r="I329" s="725"/>
      <c r="J329" s="725"/>
      <c r="K329" s="725"/>
      <c r="L329" s="725"/>
      <c r="M329" s="725"/>
      <c r="N329" s="725"/>
      <c r="O329" s="725"/>
      <c r="P329" s="725"/>
      <c r="Q329" s="725"/>
      <c r="R329" s="725"/>
      <c r="S329" s="725"/>
      <c r="T329" s="725"/>
      <c r="U329" s="725"/>
      <c r="V329" s="725"/>
      <c r="W329" s="725"/>
      <c r="X329" s="725"/>
      <c r="Y329" s="726"/>
      <c r="AA329" s="328"/>
    </row>
    <row r="330" spans="1:27" ht="18" customHeight="1">
      <c r="A330" s="753" t="s">
        <v>248</v>
      </c>
      <c r="B330" s="754"/>
      <c r="C330" s="724"/>
      <c r="D330" s="725"/>
      <c r="E330" s="725"/>
      <c r="F330" s="725"/>
      <c r="G330" s="725"/>
      <c r="H330" s="725"/>
      <c r="I330" s="725"/>
      <c r="J330" s="725"/>
      <c r="K330" s="725"/>
      <c r="L330" s="725"/>
      <c r="M330" s="725"/>
      <c r="N330" s="725"/>
      <c r="O330" s="725"/>
      <c r="P330" s="725"/>
      <c r="Q330" s="725"/>
      <c r="R330" s="725"/>
      <c r="S330" s="725"/>
      <c r="T330" s="725"/>
      <c r="U330" s="725"/>
      <c r="V330" s="725"/>
      <c r="W330" s="725"/>
      <c r="X330" s="725"/>
      <c r="Y330" s="726"/>
      <c r="AA330" s="328"/>
    </row>
    <row r="331" spans="1:27" ht="9.9499999999999993" customHeight="1">
      <c r="A331" s="219"/>
      <c r="B331" s="220"/>
      <c r="C331" s="727"/>
      <c r="D331" s="728"/>
      <c r="E331" s="728"/>
      <c r="F331" s="728"/>
      <c r="G331" s="728"/>
      <c r="H331" s="728"/>
      <c r="I331" s="728"/>
      <c r="J331" s="728"/>
      <c r="K331" s="728"/>
      <c r="L331" s="728"/>
      <c r="M331" s="728"/>
      <c r="N331" s="728"/>
      <c r="O331" s="728"/>
      <c r="P331" s="728"/>
      <c r="Q331" s="728"/>
      <c r="R331" s="728"/>
      <c r="S331" s="728"/>
      <c r="T331" s="728"/>
      <c r="U331" s="728"/>
      <c r="V331" s="728"/>
      <c r="W331" s="728"/>
      <c r="X331" s="728"/>
      <c r="Y331" s="729"/>
      <c r="AA331" s="328"/>
    </row>
    <row r="332" spans="1:27" ht="18" customHeight="1">
      <c r="A332" s="169"/>
      <c r="B332" s="169"/>
      <c r="C332" s="169"/>
      <c r="D332" s="169"/>
      <c r="E332" s="169"/>
      <c r="F332" s="169"/>
      <c r="G332" s="169"/>
      <c r="H332" s="169"/>
      <c r="I332" s="169"/>
      <c r="J332" s="169"/>
      <c r="K332" s="169"/>
      <c r="L332" s="169"/>
      <c r="M332" s="169"/>
      <c r="N332" s="169"/>
      <c r="O332" s="169"/>
      <c r="P332" s="169"/>
      <c r="Q332" s="169"/>
      <c r="R332" s="169"/>
      <c r="S332" s="169"/>
      <c r="T332" s="169"/>
      <c r="U332" s="169"/>
      <c r="V332" s="169"/>
      <c r="W332" s="169"/>
      <c r="X332" s="169"/>
      <c r="Y332" s="169"/>
      <c r="AA332" s="328"/>
    </row>
    <row r="333" spans="1:27" ht="18" customHeight="1">
      <c r="A333" s="169" t="s">
        <v>242</v>
      </c>
      <c r="B333" s="169"/>
      <c r="C333" s="169"/>
      <c r="D333" s="169"/>
      <c r="E333" s="169"/>
      <c r="F333" s="169"/>
      <c r="G333" s="169"/>
      <c r="H333" s="169"/>
      <c r="I333" s="169"/>
      <c r="J333" s="169"/>
      <c r="K333" s="169"/>
      <c r="L333" s="169"/>
      <c r="M333" s="169"/>
      <c r="N333" s="169"/>
      <c r="O333" s="169"/>
      <c r="P333" s="169"/>
      <c r="Q333" s="169"/>
      <c r="R333" s="169"/>
      <c r="S333" s="169"/>
      <c r="T333" s="169"/>
      <c r="U333" s="169"/>
      <c r="V333" s="169"/>
      <c r="W333" s="169"/>
      <c r="X333" s="169"/>
      <c r="Y333" s="169"/>
      <c r="AA333" s="237"/>
    </row>
    <row r="334" spans="1:27" ht="87.75" customHeight="1">
      <c r="A334" s="721"/>
      <c r="B334" s="722"/>
      <c r="C334" s="722"/>
      <c r="D334" s="722"/>
      <c r="E334" s="722"/>
      <c r="F334" s="722"/>
      <c r="G334" s="722"/>
      <c r="H334" s="722"/>
      <c r="I334" s="722"/>
      <c r="J334" s="722"/>
      <c r="K334" s="722"/>
      <c r="L334" s="722"/>
      <c r="M334" s="722"/>
      <c r="N334" s="722"/>
      <c r="O334" s="722"/>
      <c r="P334" s="722"/>
      <c r="Q334" s="722"/>
      <c r="R334" s="722"/>
      <c r="S334" s="722"/>
      <c r="T334" s="722"/>
      <c r="U334" s="722"/>
      <c r="V334" s="722"/>
      <c r="W334" s="722"/>
      <c r="X334" s="722"/>
      <c r="Y334" s="723"/>
    </row>
    <row r="335" spans="1:27" ht="18" customHeight="1">
      <c r="A335" s="169" t="s">
        <v>243</v>
      </c>
      <c r="B335" s="169"/>
      <c r="C335" s="169"/>
      <c r="D335" s="169"/>
      <c r="E335" s="169"/>
      <c r="F335" s="169"/>
      <c r="G335" s="169"/>
      <c r="H335" s="169"/>
      <c r="I335" s="169"/>
      <c r="J335" s="169"/>
      <c r="K335" s="169"/>
      <c r="L335" s="169"/>
      <c r="M335" s="169"/>
      <c r="N335" s="169"/>
      <c r="O335" s="169"/>
      <c r="P335" s="169"/>
      <c r="Q335" s="169"/>
      <c r="R335" s="169"/>
      <c r="S335" s="169"/>
      <c r="T335" s="169"/>
      <c r="U335" s="169"/>
      <c r="V335" s="169"/>
      <c r="W335" s="169"/>
      <c r="X335" s="169"/>
      <c r="Y335" s="169"/>
      <c r="AA335" s="237"/>
    </row>
    <row r="336" spans="1:27" ht="90" customHeight="1">
      <c r="A336" s="721"/>
      <c r="B336" s="722"/>
      <c r="C336" s="722"/>
      <c r="D336" s="722"/>
      <c r="E336" s="722"/>
      <c r="F336" s="722"/>
      <c r="G336" s="722"/>
      <c r="H336" s="722"/>
      <c r="I336" s="722"/>
      <c r="J336" s="722"/>
      <c r="K336" s="722"/>
      <c r="L336" s="722"/>
      <c r="M336" s="722"/>
      <c r="N336" s="722"/>
      <c r="O336" s="722"/>
      <c r="P336" s="722"/>
      <c r="Q336" s="722"/>
      <c r="R336" s="722"/>
      <c r="S336" s="722"/>
      <c r="T336" s="722"/>
      <c r="U336" s="722"/>
      <c r="V336" s="722"/>
      <c r="W336" s="722"/>
      <c r="X336" s="722"/>
      <c r="Y336" s="723"/>
      <c r="AA336" s="328"/>
    </row>
    <row r="337" spans="1:44" ht="18" customHeight="1">
      <c r="A337" s="169"/>
      <c r="B337" s="354" t="s">
        <v>156</v>
      </c>
      <c r="C337" s="155">
        <f>IF(SUMIF($S276:$S327,1,$P276:$P327)=0,0,SUMIF($S276:$S327,1,$P276:$P327))</f>
        <v>0</v>
      </c>
      <c r="D337" s="767">
        <f>IF(C337=0,0,C337*2400*24)</f>
        <v>0</v>
      </c>
      <c r="E337" s="767"/>
      <c r="F337" s="364" t="str">
        <f>IF(OR(L328&lt;&gt;"",L320&lt;&gt;"",L312&lt;&gt;"",L304&lt;&gt;"",L296&lt;&gt;"",L288&lt;&gt;"",L280&lt;&gt;""),"研修人数が未入力のセルがあります","")</f>
        <v/>
      </c>
      <c r="G337" s="169"/>
      <c r="H337" s="169"/>
      <c r="I337" s="169"/>
      <c r="J337" s="169"/>
      <c r="K337" s="169"/>
      <c r="L337" s="169"/>
      <c r="M337" s="169"/>
      <c r="N337" s="169"/>
      <c r="O337" s="169"/>
      <c r="P337" s="169"/>
      <c r="Q337" s="169"/>
      <c r="R337" s="169"/>
      <c r="S337" s="169"/>
      <c r="T337" s="169"/>
      <c r="U337" s="169"/>
      <c r="V337" s="169"/>
      <c r="W337" s="169"/>
      <c r="X337" s="169"/>
      <c r="Y337" s="169"/>
      <c r="AA337" s="328"/>
    </row>
    <row r="338" spans="1:44" ht="18" customHeight="1">
      <c r="A338" s="169"/>
      <c r="B338" s="354" t="s">
        <v>157</v>
      </c>
      <c r="C338" s="155">
        <f>IF(SUMIF($S276:$S327,2,$P276:$P327)=0,0,SUMIF($S276:$S327,2,$P276:$P327))</f>
        <v>0</v>
      </c>
      <c r="D338" s="730">
        <f>IF(C338=0,0,C338*1200*24)</f>
        <v>0</v>
      </c>
      <c r="E338" s="730"/>
      <c r="F338" s="169"/>
      <c r="G338" s="169"/>
      <c r="H338" s="169"/>
      <c r="I338" s="732" t="s">
        <v>244</v>
      </c>
      <c r="J338" s="732"/>
      <c r="K338" s="732"/>
      <c r="L338" s="732"/>
      <c r="M338" s="732"/>
      <c r="N338" s="355"/>
      <c r="O338" s="355"/>
      <c r="P338" s="221"/>
      <c r="Q338" s="221"/>
      <c r="R338" s="217"/>
      <c r="S338" s="217"/>
      <c r="T338" s="217"/>
      <c r="U338" s="217"/>
      <c r="V338" s="217"/>
      <c r="W338" s="217"/>
      <c r="X338" s="217"/>
      <c r="Y338" s="217"/>
      <c r="AA338" s="328"/>
    </row>
    <row r="339" spans="1:44" ht="18" customHeight="1">
      <c r="A339" s="169"/>
      <c r="B339" s="354" t="s">
        <v>158</v>
      </c>
      <c r="C339" s="155">
        <f>IF(SUMIF($S276:$S327,3,$P276:$P327)=0,0,SUMIF($S276:$S327,3,$P276:$P327))</f>
        <v>0</v>
      </c>
      <c r="D339" s="730">
        <f>IF(C339=0,0,C339*800*24)</f>
        <v>0</v>
      </c>
      <c r="E339" s="730"/>
      <c r="F339" s="169"/>
      <c r="G339" s="169"/>
      <c r="H339" s="169"/>
      <c r="I339" s="355"/>
      <c r="J339" s="355"/>
      <c r="K339" s="355"/>
      <c r="L339" s="355"/>
      <c r="M339" s="355"/>
      <c r="N339" s="355"/>
      <c r="O339" s="355"/>
      <c r="P339" s="169"/>
      <c r="Q339" s="169"/>
      <c r="R339" s="169"/>
      <c r="S339" s="169"/>
      <c r="T339" s="169"/>
      <c r="U339" s="169"/>
      <c r="V339" s="169"/>
      <c r="W339" s="169"/>
      <c r="X339" s="169"/>
      <c r="Y339" s="169"/>
      <c r="AA339" s="328"/>
    </row>
    <row r="340" spans="1:44" ht="18" customHeight="1">
      <c r="A340" s="169"/>
      <c r="B340" s="222"/>
      <c r="C340" s="155">
        <f>SUM(C337:C339)</f>
        <v>0</v>
      </c>
      <c r="D340" s="730">
        <f>SUM(D337:D339)</f>
        <v>0</v>
      </c>
      <c r="E340" s="731"/>
      <c r="F340" s="169"/>
      <c r="G340" s="169"/>
      <c r="H340" s="169"/>
      <c r="I340" s="732" t="s">
        <v>245</v>
      </c>
      <c r="J340" s="732"/>
      <c r="K340" s="732"/>
      <c r="L340" s="732"/>
      <c r="M340" s="732"/>
      <c r="N340" s="355"/>
      <c r="O340" s="355"/>
      <c r="P340" s="221"/>
      <c r="Q340" s="221"/>
      <c r="R340" s="217"/>
      <c r="S340" s="217"/>
      <c r="T340" s="217"/>
      <c r="U340" s="217"/>
      <c r="V340" s="217"/>
      <c r="W340" s="217"/>
      <c r="X340" s="217"/>
      <c r="Y340" s="217"/>
      <c r="AA340" s="328"/>
    </row>
    <row r="341" spans="1:44" s="235" customFormat="1" ht="6" customHeight="1">
      <c r="A341" s="223"/>
      <c r="B341" s="223"/>
      <c r="C341" s="223"/>
      <c r="D341" s="223"/>
      <c r="E341" s="223"/>
      <c r="F341" s="223"/>
      <c r="G341" s="224"/>
      <c r="H341" s="224"/>
      <c r="I341" s="224"/>
      <c r="J341" s="224"/>
      <c r="K341" s="224"/>
      <c r="L341" s="224"/>
      <c r="M341" s="224"/>
      <c r="N341" s="224"/>
      <c r="O341" s="224"/>
      <c r="P341" s="224"/>
      <c r="Q341" s="224"/>
      <c r="R341" s="223"/>
      <c r="S341" s="223"/>
      <c r="T341" s="223"/>
      <c r="U341" s="223"/>
      <c r="V341" s="223"/>
      <c r="W341" s="223"/>
      <c r="X341" s="223"/>
      <c r="Y341" s="223"/>
      <c r="AA341" s="328"/>
      <c r="AB341" s="17"/>
      <c r="AF341" s="258"/>
      <c r="AG341" s="254"/>
    </row>
    <row r="342" spans="1:44" ht="42" customHeight="1">
      <c r="A342" s="169"/>
      <c r="B342" s="169"/>
      <c r="C342" s="382" t="str">
        <f>IF('10号'!$E$18="","",'10号'!$E$18)</f>
        <v/>
      </c>
      <c r="D342" s="169"/>
      <c r="E342" s="169"/>
      <c r="F342" s="169"/>
      <c r="G342" s="169"/>
      <c r="H342" s="169"/>
      <c r="I342" s="169"/>
      <c r="J342" s="169"/>
      <c r="K342" s="169"/>
      <c r="L342" s="169"/>
      <c r="M342" s="169"/>
      <c r="N342" s="169"/>
      <c r="O342" s="169"/>
      <c r="P342" s="169"/>
      <c r="Q342" s="169"/>
      <c r="R342" s="710" t="str">
        <f>IF(MIN(A347:B395)=0,"平成　　年　　月分",MIN(A347:B395))</f>
        <v>平成　　年　　月分</v>
      </c>
      <c r="S342" s="710"/>
      <c r="T342" s="710"/>
      <c r="U342" s="710"/>
      <c r="V342" s="710"/>
      <c r="W342" s="169"/>
      <c r="X342" s="169"/>
      <c r="Y342" s="225" t="s">
        <v>252</v>
      </c>
      <c r="AA342" s="233"/>
    </row>
    <row r="343" spans="1:44" ht="9" customHeight="1">
      <c r="A343" s="211"/>
      <c r="B343" s="212"/>
      <c r="C343" s="711" t="s">
        <v>221</v>
      </c>
      <c r="D343" s="714"/>
      <c r="E343" s="716" t="s">
        <v>222</v>
      </c>
      <c r="F343" s="714"/>
      <c r="G343" s="716" t="s">
        <v>223</v>
      </c>
      <c r="H343" s="716"/>
      <c r="I343" s="714"/>
      <c r="J343" s="716" t="s">
        <v>222</v>
      </c>
      <c r="K343" s="714"/>
      <c r="L343" s="716" t="s">
        <v>224</v>
      </c>
      <c r="M343" s="734"/>
      <c r="N343" s="760" t="s">
        <v>225</v>
      </c>
      <c r="O343" s="763"/>
      <c r="P343" s="719">
        <f>IF(OR(A347="",D343="",I343=""),0,FLOOR(IF(I343&lt;D343,TIME(I343,K343,1)+1,TIME(I343,K343,1))-TIME(D343,F343,0)-TIME(0,O343,0),"0:15"))</f>
        <v>0</v>
      </c>
      <c r="Q343" s="711" t="s">
        <v>226</v>
      </c>
      <c r="R343" s="739"/>
      <c r="S343" s="742"/>
      <c r="T343" s="757" t="s">
        <v>142</v>
      </c>
      <c r="U343" s="711" t="s">
        <v>228</v>
      </c>
      <c r="V343" s="739"/>
      <c r="W343" s="739"/>
      <c r="X343" s="213"/>
      <c r="Y343" s="214"/>
      <c r="AA343" s="328"/>
    </row>
    <row r="344" spans="1:44" ht="6" customHeight="1">
      <c r="A344" s="356"/>
      <c r="B344" s="357"/>
      <c r="C344" s="712"/>
      <c r="D344" s="715"/>
      <c r="E344" s="717"/>
      <c r="F344" s="715"/>
      <c r="G344" s="717"/>
      <c r="H344" s="717"/>
      <c r="I344" s="715"/>
      <c r="J344" s="717"/>
      <c r="K344" s="715"/>
      <c r="L344" s="717"/>
      <c r="M344" s="735"/>
      <c r="N344" s="761"/>
      <c r="O344" s="764"/>
      <c r="P344" s="720"/>
      <c r="Q344" s="712"/>
      <c r="R344" s="740"/>
      <c r="S344" s="743"/>
      <c r="T344" s="758"/>
      <c r="U344" s="712"/>
      <c r="V344" s="740"/>
      <c r="W344" s="740"/>
      <c r="X344" s="755" t="str">
        <f>IF(A347="","",IF(OR(S343&gt;1,S345&gt;1),"ü",""))</f>
        <v/>
      </c>
      <c r="Y344" s="215"/>
      <c r="AA344" s="328"/>
    </row>
    <row r="345" spans="1:44" ht="6" customHeight="1">
      <c r="A345" s="356"/>
      <c r="B345" s="216"/>
      <c r="C345" s="712"/>
      <c r="D345" s="715"/>
      <c r="E345" s="717"/>
      <c r="F345" s="715"/>
      <c r="G345" s="717"/>
      <c r="H345" s="717"/>
      <c r="I345" s="715"/>
      <c r="J345" s="717"/>
      <c r="K345" s="715"/>
      <c r="L345" s="717"/>
      <c r="M345" s="735"/>
      <c r="N345" s="761"/>
      <c r="O345" s="765"/>
      <c r="P345" s="720">
        <f>IF(OR(A347="",D345="",I345=""),0,FLOOR(IF(I345&lt;D345,TIME(I345,K345,1)+1,TIME(I345,K345,1))-TIME(D345,F345,0)-TIME(0,O345,0),"0:15"))</f>
        <v>0</v>
      </c>
      <c r="Q345" s="712"/>
      <c r="R345" s="740"/>
      <c r="S345" s="737"/>
      <c r="T345" s="758"/>
      <c r="U345" s="712"/>
      <c r="V345" s="740"/>
      <c r="W345" s="740"/>
      <c r="X345" s="756"/>
      <c r="Y345" s="215"/>
      <c r="AA345" s="328"/>
    </row>
    <row r="346" spans="1:44" ht="9" customHeight="1">
      <c r="A346" s="356"/>
      <c r="B346" s="216"/>
      <c r="C346" s="713"/>
      <c r="D346" s="733"/>
      <c r="E346" s="718"/>
      <c r="F346" s="733"/>
      <c r="G346" s="718"/>
      <c r="H346" s="718"/>
      <c r="I346" s="733"/>
      <c r="J346" s="718"/>
      <c r="K346" s="733"/>
      <c r="L346" s="718"/>
      <c r="M346" s="736"/>
      <c r="N346" s="762"/>
      <c r="O346" s="766"/>
      <c r="P346" s="744"/>
      <c r="Q346" s="713"/>
      <c r="R346" s="741"/>
      <c r="S346" s="738"/>
      <c r="T346" s="759"/>
      <c r="U346" s="713"/>
      <c r="V346" s="741"/>
      <c r="W346" s="741"/>
      <c r="X346" s="217"/>
      <c r="Y346" s="218"/>
      <c r="AA346" s="328"/>
    </row>
    <row r="347" spans="1:44" ht="18" customHeight="1">
      <c r="A347" s="745" t="str">
        <f>IF(ISERROR(AG347),"",AG347)</f>
        <v/>
      </c>
      <c r="B347" s="746"/>
      <c r="C347" s="747" t="s">
        <v>247</v>
      </c>
      <c r="D347" s="748"/>
      <c r="E347" s="748"/>
      <c r="F347" s="748"/>
      <c r="G347" s="748"/>
      <c r="H347" s="748"/>
      <c r="I347" s="748"/>
      <c r="J347" s="748"/>
      <c r="K347" s="748"/>
      <c r="L347" s="749" t="str">
        <f>IF(A347="","",IF(OR(AND(P343&gt;0,S343=""),AND(P345&gt;0,S345="")),"研修人数を入力してください",""))</f>
        <v/>
      </c>
      <c r="M347" s="749"/>
      <c r="N347" s="749"/>
      <c r="O347" s="749"/>
      <c r="P347" s="749"/>
      <c r="Q347" s="749"/>
      <c r="R347" s="749"/>
      <c r="S347" s="749"/>
      <c r="T347" s="749"/>
      <c r="U347" s="749"/>
      <c r="V347" s="749"/>
      <c r="W347" s="749"/>
      <c r="X347" s="749"/>
      <c r="Y347" s="750"/>
      <c r="AA347" s="328"/>
      <c r="AG347" s="246" t="e">
        <f>IF((AG286+1)&gt;EOMONTH($AF$2,0),"",AG286+1)</f>
        <v>#VALUE!</v>
      </c>
      <c r="AQ347" s="250"/>
      <c r="AR347" s="262"/>
    </row>
    <row r="348" spans="1:44" ht="18" customHeight="1">
      <c r="A348" s="751" t="str">
        <f>IF(A347="","","日")</f>
        <v/>
      </c>
      <c r="B348" s="752"/>
      <c r="C348" s="724"/>
      <c r="D348" s="725"/>
      <c r="E348" s="725"/>
      <c r="F348" s="725"/>
      <c r="G348" s="725"/>
      <c r="H348" s="725"/>
      <c r="I348" s="725"/>
      <c r="J348" s="725"/>
      <c r="K348" s="725"/>
      <c r="L348" s="725"/>
      <c r="M348" s="725"/>
      <c r="N348" s="725"/>
      <c r="O348" s="725"/>
      <c r="P348" s="725"/>
      <c r="Q348" s="725"/>
      <c r="R348" s="725"/>
      <c r="S348" s="725"/>
      <c r="T348" s="725"/>
      <c r="U348" s="725"/>
      <c r="V348" s="725"/>
      <c r="W348" s="725"/>
      <c r="X348" s="725"/>
      <c r="Y348" s="726"/>
      <c r="AA348" s="328"/>
      <c r="AG348" s="246" t="e">
        <f t="shared" ref="AG348:AG353" si="7">IF((AG347+1)&gt;EOMONTH($AF$2,0),"",AG347+1)</f>
        <v>#VALUE!</v>
      </c>
      <c r="AQ348" s="250"/>
      <c r="AR348" s="262"/>
    </row>
    <row r="349" spans="1:44" ht="18" customHeight="1">
      <c r="A349" s="753" t="s">
        <v>230</v>
      </c>
      <c r="B349" s="754"/>
      <c r="C349" s="724"/>
      <c r="D349" s="725"/>
      <c r="E349" s="725"/>
      <c r="F349" s="725"/>
      <c r="G349" s="725"/>
      <c r="H349" s="725"/>
      <c r="I349" s="725"/>
      <c r="J349" s="725"/>
      <c r="K349" s="725"/>
      <c r="L349" s="725"/>
      <c r="M349" s="725"/>
      <c r="N349" s="725"/>
      <c r="O349" s="725"/>
      <c r="P349" s="725"/>
      <c r="Q349" s="725"/>
      <c r="R349" s="725"/>
      <c r="S349" s="725"/>
      <c r="T349" s="725"/>
      <c r="U349" s="725"/>
      <c r="V349" s="725"/>
      <c r="W349" s="725"/>
      <c r="X349" s="725"/>
      <c r="Y349" s="726"/>
      <c r="AA349" s="328"/>
      <c r="AG349" s="246" t="e">
        <f t="shared" si="7"/>
        <v>#VALUE!</v>
      </c>
      <c r="AQ349" s="250"/>
      <c r="AR349" s="262"/>
    </row>
    <row r="350" spans="1:44" ht="9.9499999999999993" customHeight="1">
      <c r="A350" s="219"/>
      <c r="B350" s="220"/>
      <c r="C350" s="727"/>
      <c r="D350" s="728"/>
      <c r="E350" s="728"/>
      <c r="F350" s="728"/>
      <c r="G350" s="728"/>
      <c r="H350" s="728"/>
      <c r="I350" s="728"/>
      <c r="J350" s="728"/>
      <c r="K350" s="728"/>
      <c r="L350" s="728"/>
      <c r="M350" s="728"/>
      <c r="N350" s="728"/>
      <c r="O350" s="728"/>
      <c r="P350" s="728"/>
      <c r="Q350" s="728"/>
      <c r="R350" s="728"/>
      <c r="S350" s="728"/>
      <c r="T350" s="728"/>
      <c r="U350" s="728"/>
      <c r="V350" s="728"/>
      <c r="W350" s="728"/>
      <c r="X350" s="728"/>
      <c r="Y350" s="729"/>
      <c r="AA350" s="328"/>
      <c r="AG350" s="246" t="e">
        <f t="shared" si="7"/>
        <v>#VALUE!</v>
      </c>
      <c r="AQ350" s="250"/>
      <c r="AR350" s="262"/>
    </row>
    <row r="351" spans="1:44" ht="9" customHeight="1">
      <c r="A351" s="211"/>
      <c r="B351" s="212"/>
      <c r="C351" s="711" t="s">
        <v>221</v>
      </c>
      <c r="D351" s="714"/>
      <c r="E351" s="716" t="s">
        <v>222</v>
      </c>
      <c r="F351" s="714"/>
      <c r="G351" s="716" t="s">
        <v>223</v>
      </c>
      <c r="H351" s="716"/>
      <c r="I351" s="714"/>
      <c r="J351" s="716" t="s">
        <v>222</v>
      </c>
      <c r="K351" s="714"/>
      <c r="L351" s="716" t="s">
        <v>224</v>
      </c>
      <c r="M351" s="734"/>
      <c r="N351" s="760" t="s">
        <v>225</v>
      </c>
      <c r="O351" s="763"/>
      <c r="P351" s="719">
        <f>IF(OR(A355="",D351="",I351=""),0,FLOOR(IF(I351&lt;D351,TIME(I351,K351,1)+1,TIME(I351,K351,1))-TIME(D351,F351,0)-TIME(0,O351,0),"0:15"))</f>
        <v>0</v>
      </c>
      <c r="Q351" s="711" t="s">
        <v>226</v>
      </c>
      <c r="R351" s="739"/>
      <c r="S351" s="742"/>
      <c r="T351" s="757" t="s">
        <v>142</v>
      </c>
      <c r="U351" s="711" t="s">
        <v>228</v>
      </c>
      <c r="V351" s="739"/>
      <c r="W351" s="739"/>
      <c r="X351" s="213"/>
      <c r="Y351" s="214"/>
      <c r="AA351" s="328"/>
      <c r="AG351" s="246" t="e">
        <f t="shared" si="7"/>
        <v>#VALUE!</v>
      </c>
      <c r="AQ351" s="250"/>
      <c r="AR351" s="262"/>
    </row>
    <row r="352" spans="1:44" ht="6" customHeight="1">
      <c r="A352" s="356"/>
      <c r="B352" s="357"/>
      <c r="C352" s="712"/>
      <c r="D352" s="715"/>
      <c r="E352" s="717"/>
      <c r="F352" s="715"/>
      <c r="G352" s="717"/>
      <c r="H352" s="717"/>
      <c r="I352" s="715"/>
      <c r="J352" s="717"/>
      <c r="K352" s="715"/>
      <c r="L352" s="717"/>
      <c r="M352" s="735"/>
      <c r="N352" s="761"/>
      <c r="O352" s="764"/>
      <c r="P352" s="720"/>
      <c r="Q352" s="712"/>
      <c r="R352" s="740"/>
      <c r="S352" s="743"/>
      <c r="T352" s="758"/>
      <c r="U352" s="712"/>
      <c r="V352" s="740"/>
      <c r="W352" s="740"/>
      <c r="X352" s="755" t="str">
        <f>IF(A355="","",IF(OR(S351&gt;1,S353&gt;1),"ü",""))</f>
        <v/>
      </c>
      <c r="Y352" s="215"/>
      <c r="AA352" s="328"/>
      <c r="AG352" s="246" t="e">
        <f t="shared" si="7"/>
        <v>#VALUE!</v>
      </c>
      <c r="AQ352" s="250"/>
      <c r="AR352" s="262"/>
    </row>
    <row r="353" spans="1:44" ht="6" customHeight="1">
      <c r="A353" s="356"/>
      <c r="B353" s="216"/>
      <c r="C353" s="712"/>
      <c r="D353" s="715"/>
      <c r="E353" s="717"/>
      <c r="F353" s="715"/>
      <c r="G353" s="717"/>
      <c r="H353" s="717"/>
      <c r="I353" s="715"/>
      <c r="J353" s="717"/>
      <c r="K353" s="715"/>
      <c r="L353" s="717"/>
      <c r="M353" s="735"/>
      <c r="N353" s="761"/>
      <c r="O353" s="765"/>
      <c r="P353" s="720">
        <f>IF(OR(A355="",D353="",I353=""),0,FLOOR(IF(I353&lt;D353,TIME(I353,K353,1)+1,TIME(I353,K353,1))-TIME(D353,F353,0)-TIME(0,O353,0),"0:15"))</f>
        <v>0</v>
      </c>
      <c r="Q353" s="712"/>
      <c r="R353" s="740"/>
      <c r="S353" s="737"/>
      <c r="T353" s="758"/>
      <c r="U353" s="712"/>
      <c r="V353" s="740"/>
      <c r="W353" s="740"/>
      <c r="X353" s="756"/>
      <c r="Y353" s="215"/>
      <c r="AA353" s="328"/>
      <c r="AG353" s="246" t="e">
        <f t="shared" si="7"/>
        <v>#VALUE!</v>
      </c>
      <c r="AQ353" s="250"/>
      <c r="AR353" s="262"/>
    </row>
    <row r="354" spans="1:44" ht="9" customHeight="1">
      <c r="A354" s="356"/>
      <c r="B354" s="216"/>
      <c r="C354" s="713"/>
      <c r="D354" s="733"/>
      <c r="E354" s="718"/>
      <c r="F354" s="733"/>
      <c r="G354" s="718"/>
      <c r="H354" s="718"/>
      <c r="I354" s="733"/>
      <c r="J354" s="718"/>
      <c r="K354" s="733"/>
      <c r="L354" s="718"/>
      <c r="M354" s="736"/>
      <c r="N354" s="762"/>
      <c r="O354" s="766"/>
      <c r="P354" s="744"/>
      <c r="Q354" s="713"/>
      <c r="R354" s="741"/>
      <c r="S354" s="738"/>
      <c r="T354" s="759"/>
      <c r="U354" s="713"/>
      <c r="V354" s="741"/>
      <c r="W354" s="741"/>
      <c r="X354" s="217"/>
      <c r="Y354" s="218"/>
      <c r="AA354" s="328"/>
    </row>
    <row r="355" spans="1:44" ht="18" customHeight="1">
      <c r="A355" s="745" t="str">
        <f>IF(ISERROR(AG348),"",AG348)</f>
        <v/>
      </c>
      <c r="B355" s="746"/>
      <c r="C355" s="747" t="s">
        <v>247</v>
      </c>
      <c r="D355" s="748"/>
      <c r="E355" s="748"/>
      <c r="F355" s="748"/>
      <c r="G355" s="748"/>
      <c r="H355" s="748"/>
      <c r="I355" s="748"/>
      <c r="J355" s="748"/>
      <c r="K355" s="748"/>
      <c r="L355" s="749" t="str">
        <f>IF(A355="","",IF(OR(AND(P351&gt;0,S351=""),AND(P353&gt;0,S353="")),"研修人数を入力してください",""))</f>
        <v/>
      </c>
      <c r="M355" s="749"/>
      <c r="N355" s="749"/>
      <c r="O355" s="749"/>
      <c r="P355" s="749"/>
      <c r="Q355" s="749"/>
      <c r="R355" s="749"/>
      <c r="S355" s="749"/>
      <c r="T355" s="749"/>
      <c r="U355" s="749"/>
      <c r="V355" s="749"/>
      <c r="W355" s="749"/>
      <c r="X355" s="749"/>
      <c r="Y355" s="750"/>
      <c r="AA355" s="237"/>
    </row>
    <row r="356" spans="1:44" ht="18" customHeight="1">
      <c r="A356" s="751" t="str">
        <f>IF(A355="","","日")</f>
        <v/>
      </c>
      <c r="B356" s="752"/>
      <c r="C356" s="724"/>
      <c r="D356" s="725"/>
      <c r="E356" s="725"/>
      <c r="F356" s="725"/>
      <c r="G356" s="725"/>
      <c r="H356" s="725"/>
      <c r="I356" s="725"/>
      <c r="J356" s="725"/>
      <c r="K356" s="725"/>
      <c r="L356" s="725"/>
      <c r="M356" s="725"/>
      <c r="N356" s="725"/>
      <c r="O356" s="725"/>
      <c r="P356" s="725"/>
      <c r="Q356" s="725"/>
      <c r="R356" s="725"/>
      <c r="S356" s="725"/>
      <c r="T356" s="725"/>
      <c r="U356" s="725"/>
      <c r="V356" s="725"/>
      <c r="W356" s="725"/>
      <c r="X356" s="725"/>
      <c r="Y356" s="726"/>
      <c r="AA356" s="237"/>
    </row>
    <row r="357" spans="1:44" ht="18" customHeight="1">
      <c r="A357" s="753" t="s">
        <v>231</v>
      </c>
      <c r="B357" s="754"/>
      <c r="C357" s="724"/>
      <c r="D357" s="725"/>
      <c r="E357" s="725"/>
      <c r="F357" s="725"/>
      <c r="G357" s="725"/>
      <c r="H357" s="725"/>
      <c r="I357" s="725"/>
      <c r="J357" s="725"/>
      <c r="K357" s="725"/>
      <c r="L357" s="725"/>
      <c r="M357" s="725"/>
      <c r="N357" s="725"/>
      <c r="O357" s="725"/>
      <c r="P357" s="725"/>
      <c r="Q357" s="725"/>
      <c r="R357" s="725"/>
      <c r="S357" s="725"/>
      <c r="T357" s="725"/>
      <c r="U357" s="725"/>
      <c r="V357" s="725"/>
      <c r="W357" s="725"/>
      <c r="X357" s="725"/>
      <c r="Y357" s="726"/>
      <c r="AA357" s="237"/>
    </row>
    <row r="358" spans="1:44" ht="9.9499999999999993" customHeight="1">
      <c r="A358" s="219"/>
      <c r="B358" s="220"/>
      <c r="C358" s="727"/>
      <c r="D358" s="728"/>
      <c r="E358" s="728"/>
      <c r="F358" s="728"/>
      <c r="G358" s="728"/>
      <c r="H358" s="728"/>
      <c r="I358" s="728"/>
      <c r="J358" s="728"/>
      <c r="K358" s="728"/>
      <c r="L358" s="728"/>
      <c r="M358" s="728"/>
      <c r="N358" s="728"/>
      <c r="O358" s="728"/>
      <c r="P358" s="728"/>
      <c r="Q358" s="728"/>
      <c r="R358" s="728"/>
      <c r="S358" s="728"/>
      <c r="T358" s="728"/>
      <c r="U358" s="728"/>
      <c r="V358" s="728"/>
      <c r="W358" s="728"/>
      <c r="X358" s="728"/>
      <c r="Y358" s="729"/>
      <c r="AA358" s="237"/>
    </row>
    <row r="359" spans="1:44" ht="9" customHeight="1">
      <c r="A359" s="211"/>
      <c r="B359" s="212"/>
      <c r="C359" s="711" t="s">
        <v>221</v>
      </c>
      <c r="D359" s="714"/>
      <c r="E359" s="716" t="s">
        <v>222</v>
      </c>
      <c r="F359" s="714"/>
      <c r="G359" s="716" t="s">
        <v>223</v>
      </c>
      <c r="H359" s="716"/>
      <c r="I359" s="714"/>
      <c r="J359" s="716" t="s">
        <v>222</v>
      </c>
      <c r="K359" s="714"/>
      <c r="L359" s="716" t="s">
        <v>224</v>
      </c>
      <c r="M359" s="734"/>
      <c r="N359" s="760" t="s">
        <v>225</v>
      </c>
      <c r="O359" s="763"/>
      <c r="P359" s="719">
        <f>IF(OR(A363="",D359="",I359=""),0,FLOOR(IF(I359&lt;D359,TIME(I359,K359,1)+1,TIME(I359,K359,1))-TIME(D359,F359,0)-TIME(0,O359,0),"0:15"))</f>
        <v>0</v>
      </c>
      <c r="Q359" s="711" t="s">
        <v>226</v>
      </c>
      <c r="R359" s="739"/>
      <c r="S359" s="742"/>
      <c r="T359" s="757" t="s">
        <v>142</v>
      </c>
      <c r="U359" s="711" t="s">
        <v>228</v>
      </c>
      <c r="V359" s="739"/>
      <c r="W359" s="739"/>
      <c r="X359" s="213"/>
      <c r="Y359" s="214"/>
      <c r="AA359" s="328"/>
    </row>
    <row r="360" spans="1:44" ht="6" customHeight="1">
      <c r="A360" s="356"/>
      <c r="B360" s="357"/>
      <c r="C360" s="712"/>
      <c r="D360" s="715"/>
      <c r="E360" s="717"/>
      <c r="F360" s="715"/>
      <c r="G360" s="717"/>
      <c r="H360" s="717"/>
      <c r="I360" s="715"/>
      <c r="J360" s="717"/>
      <c r="K360" s="715"/>
      <c r="L360" s="717"/>
      <c r="M360" s="735"/>
      <c r="N360" s="761"/>
      <c r="O360" s="764"/>
      <c r="P360" s="720"/>
      <c r="Q360" s="712"/>
      <c r="R360" s="740"/>
      <c r="S360" s="743"/>
      <c r="T360" s="758"/>
      <c r="U360" s="712"/>
      <c r="V360" s="740"/>
      <c r="W360" s="740"/>
      <c r="X360" s="755" t="str">
        <f>IF(A363="","",IF(OR(S359&gt;1,S361&gt;1),"ü",""))</f>
        <v/>
      </c>
      <c r="Y360" s="215"/>
      <c r="AA360" s="328"/>
    </row>
    <row r="361" spans="1:44" ht="6" customHeight="1">
      <c r="A361" s="356"/>
      <c r="B361" s="216"/>
      <c r="C361" s="712"/>
      <c r="D361" s="715"/>
      <c r="E361" s="717"/>
      <c r="F361" s="715"/>
      <c r="G361" s="717"/>
      <c r="H361" s="717"/>
      <c r="I361" s="715"/>
      <c r="J361" s="717"/>
      <c r="K361" s="715"/>
      <c r="L361" s="717"/>
      <c r="M361" s="735"/>
      <c r="N361" s="761"/>
      <c r="O361" s="765"/>
      <c r="P361" s="720">
        <f>IF(OR(A363="",D361="",I361=""),0,FLOOR(IF(I361&lt;D361,TIME(I361,K361,1)+1,TIME(I361,K361,1))-TIME(D361,F361,0)-TIME(0,O361,0),"0:15"))</f>
        <v>0</v>
      </c>
      <c r="Q361" s="712"/>
      <c r="R361" s="740"/>
      <c r="S361" s="737"/>
      <c r="T361" s="758"/>
      <c r="U361" s="712"/>
      <c r="V361" s="740"/>
      <c r="W361" s="740"/>
      <c r="X361" s="756"/>
      <c r="Y361" s="215"/>
      <c r="AA361" s="328"/>
    </row>
    <row r="362" spans="1:44" ht="9" customHeight="1">
      <c r="A362" s="356"/>
      <c r="B362" s="216"/>
      <c r="C362" s="713"/>
      <c r="D362" s="733"/>
      <c r="E362" s="718"/>
      <c r="F362" s="733"/>
      <c r="G362" s="718"/>
      <c r="H362" s="718"/>
      <c r="I362" s="733"/>
      <c r="J362" s="718"/>
      <c r="K362" s="733"/>
      <c r="L362" s="718"/>
      <c r="M362" s="736"/>
      <c r="N362" s="762"/>
      <c r="O362" s="766"/>
      <c r="P362" s="744"/>
      <c r="Q362" s="713"/>
      <c r="R362" s="741"/>
      <c r="S362" s="738"/>
      <c r="T362" s="759"/>
      <c r="U362" s="713"/>
      <c r="V362" s="741"/>
      <c r="W362" s="741"/>
      <c r="X362" s="217"/>
      <c r="Y362" s="218"/>
      <c r="AA362" s="328"/>
    </row>
    <row r="363" spans="1:44" ht="18" customHeight="1">
      <c r="A363" s="745" t="str">
        <f>IF(ISERROR(AG349),"",AG349)</f>
        <v/>
      </c>
      <c r="B363" s="746"/>
      <c r="C363" s="747" t="s">
        <v>247</v>
      </c>
      <c r="D363" s="748"/>
      <c r="E363" s="748"/>
      <c r="F363" s="748"/>
      <c r="G363" s="748"/>
      <c r="H363" s="748"/>
      <c r="I363" s="748"/>
      <c r="J363" s="748"/>
      <c r="K363" s="748"/>
      <c r="L363" s="749" t="str">
        <f>IF(A363="","",IF(OR(AND(P359&gt;0,S359=""),AND(P361&gt;0,S361="")),"研修人数を入力してください",""))</f>
        <v/>
      </c>
      <c r="M363" s="749"/>
      <c r="N363" s="749"/>
      <c r="O363" s="749"/>
      <c r="P363" s="749"/>
      <c r="Q363" s="749"/>
      <c r="R363" s="749"/>
      <c r="S363" s="749"/>
      <c r="T363" s="749"/>
      <c r="U363" s="749"/>
      <c r="V363" s="749"/>
      <c r="W363" s="749"/>
      <c r="X363" s="749"/>
      <c r="Y363" s="750"/>
      <c r="AA363" s="237"/>
    </row>
    <row r="364" spans="1:44" ht="18" customHeight="1">
      <c r="A364" s="751" t="str">
        <f>IF(A363="","","日")</f>
        <v/>
      </c>
      <c r="B364" s="752"/>
      <c r="C364" s="724"/>
      <c r="D364" s="725"/>
      <c r="E364" s="725"/>
      <c r="F364" s="725"/>
      <c r="G364" s="725"/>
      <c r="H364" s="725"/>
      <c r="I364" s="725"/>
      <c r="J364" s="725"/>
      <c r="K364" s="725"/>
      <c r="L364" s="725"/>
      <c r="M364" s="725"/>
      <c r="N364" s="725"/>
      <c r="O364" s="725"/>
      <c r="P364" s="725"/>
      <c r="Q364" s="725"/>
      <c r="R364" s="725"/>
      <c r="S364" s="725"/>
      <c r="T364" s="725"/>
      <c r="U364" s="725"/>
      <c r="V364" s="725"/>
      <c r="W364" s="725"/>
      <c r="X364" s="725"/>
      <c r="Y364" s="726"/>
      <c r="AA364" s="237"/>
    </row>
    <row r="365" spans="1:44" ht="18" customHeight="1">
      <c r="A365" s="753" t="s">
        <v>234</v>
      </c>
      <c r="B365" s="754"/>
      <c r="C365" s="724"/>
      <c r="D365" s="725"/>
      <c r="E365" s="725"/>
      <c r="F365" s="725"/>
      <c r="G365" s="725"/>
      <c r="H365" s="725"/>
      <c r="I365" s="725"/>
      <c r="J365" s="725"/>
      <c r="K365" s="725"/>
      <c r="L365" s="725"/>
      <c r="M365" s="725"/>
      <c r="N365" s="725"/>
      <c r="O365" s="725"/>
      <c r="P365" s="725"/>
      <c r="Q365" s="725"/>
      <c r="R365" s="725"/>
      <c r="S365" s="725"/>
      <c r="T365" s="725"/>
      <c r="U365" s="725"/>
      <c r="V365" s="725"/>
      <c r="W365" s="725"/>
      <c r="X365" s="725"/>
      <c r="Y365" s="726"/>
      <c r="AA365" s="328"/>
    </row>
    <row r="366" spans="1:44" ht="9.9499999999999993" customHeight="1">
      <c r="A366" s="219"/>
      <c r="B366" s="220"/>
      <c r="C366" s="727"/>
      <c r="D366" s="728"/>
      <c r="E366" s="728"/>
      <c r="F366" s="728"/>
      <c r="G366" s="728"/>
      <c r="H366" s="728"/>
      <c r="I366" s="728"/>
      <c r="J366" s="728"/>
      <c r="K366" s="728"/>
      <c r="L366" s="728"/>
      <c r="M366" s="728"/>
      <c r="N366" s="728"/>
      <c r="O366" s="728"/>
      <c r="P366" s="728"/>
      <c r="Q366" s="728"/>
      <c r="R366" s="728"/>
      <c r="S366" s="728"/>
      <c r="T366" s="728"/>
      <c r="U366" s="728"/>
      <c r="V366" s="728"/>
      <c r="W366" s="728"/>
      <c r="X366" s="728"/>
      <c r="Y366" s="729"/>
      <c r="AA366" s="328"/>
    </row>
    <row r="367" spans="1:44" ht="9" customHeight="1">
      <c r="A367" s="211"/>
      <c r="B367" s="212"/>
      <c r="C367" s="711" t="s">
        <v>221</v>
      </c>
      <c r="D367" s="714"/>
      <c r="E367" s="716" t="s">
        <v>222</v>
      </c>
      <c r="F367" s="714"/>
      <c r="G367" s="716" t="s">
        <v>223</v>
      </c>
      <c r="H367" s="716"/>
      <c r="I367" s="714"/>
      <c r="J367" s="716" t="s">
        <v>222</v>
      </c>
      <c r="K367" s="714"/>
      <c r="L367" s="716" t="s">
        <v>224</v>
      </c>
      <c r="M367" s="734"/>
      <c r="N367" s="760" t="s">
        <v>225</v>
      </c>
      <c r="O367" s="763"/>
      <c r="P367" s="719">
        <f>IF(OR(A371="",D367="",I367=""),0,FLOOR(IF(I367&lt;D367,TIME(I367,K367,1)+1,TIME(I367,K367,1))-TIME(D367,F367,0)-TIME(0,O367,0),"0:15"))</f>
        <v>0</v>
      </c>
      <c r="Q367" s="711" t="s">
        <v>226</v>
      </c>
      <c r="R367" s="739"/>
      <c r="S367" s="742"/>
      <c r="T367" s="757" t="s">
        <v>142</v>
      </c>
      <c r="U367" s="711" t="s">
        <v>228</v>
      </c>
      <c r="V367" s="739"/>
      <c r="W367" s="739"/>
      <c r="X367" s="213"/>
      <c r="Y367" s="214"/>
      <c r="AA367" s="328"/>
    </row>
    <row r="368" spans="1:44" ht="6" customHeight="1">
      <c r="A368" s="356"/>
      <c r="B368" s="357"/>
      <c r="C368" s="712"/>
      <c r="D368" s="715"/>
      <c r="E368" s="717"/>
      <c r="F368" s="715"/>
      <c r="G368" s="717"/>
      <c r="H368" s="717"/>
      <c r="I368" s="715"/>
      <c r="J368" s="717"/>
      <c r="K368" s="715"/>
      <c r="L368" s="717"/>
      <c r="M368" s="735"/>
      <c r="N368" s="761"/>
      <c r="O368" s="764"/>
      <c r="P368" s="720"/>
      <c r="Q368" s="712"/>
      <c r="R368" s="740"/>
      <c r="S368" s="743"/>
      <c r="T368" s="758"/>
      <c r="U368" s="712"/>
      <c r="V368" s="740"/>
      <c r="W368" s="740"/>
      <c r="X368" s="755" t="str">
        <f>IF(A371="","",IF(OR(S367&gt;1,S369&gt;1),"ü",""))</f>
        <v/>
      </c>
      <c r="Y368" s="215"/>
      <c r="AA368" s="328"/>
    </row>
    <row r="369" spans="1:27" ht="6" customHeight="1">
      <c r="A369" s="356"/>
      <c r="B369" s="216"/>
      <c r="C369" s="712"/>
      <c r="D369" s="715"/>
      <c r="E369" s="717"/>
      <c r="F369" s="715"/>
      <c r="G369" s="717"/>
      <c r="H369" s="717"/>
      <c r="I369" s="715"/>
      <c r="J369" s="717"/>
      <c r="K369" s="715"/>
      <c r="L369" s="717"/>
      <c r="M369" s="735"/>
      <c r="N369" s="761"/>
      <c r="O369" s="765"/>
      <c r="P369" s="720">
        <f>IF(OR(A371="",D369="",I369=""),0,FLOOR(IF(I369&lt;D369,TIME(I369,K369,1)+1,TIME(I369,K369,1))-TIME(D369,F369,0)-TIME(0,O369,0),"0:15"))</f>
        <v>0</v>
      </c>
      <c r="Q369" s="712"/>
      <c r="R369" s="740"/>
      <c r="S369" s="737"/>
      <c r="T369" s="758"/>
      <c r="U369" s="712"/>
      <c r="V369" s="740"/>
      <c r="W369" s="740"/>
      <c r="X369" s="756"/>
      <c r="Y369" s="215"/>
      <c r="AA369" s="328"/>
    </row>
    <row r="370" spans="1:27" ht="9" customHeight="1">
      <c r="A370" s="356"/>
      <c r="B370" s="216"/>
      <c r="C370" s="713"/>
      <c r="D370" s="733"/>
      <c r="E370" s="718"/>
      <c r="F370" s="733"/>
      <c r="G370" s="718"/>
      <c r="H370" s="718"/>
      <c r="I370" s="733"/>
      <c r="J370" s="718"/>
      <c r="K370" s="733"/>
      <c r="L370" s="718"/>
      <c r="M370" s="736"/>
      <c r="N370" s="762"/>
      <c r="O370" s="766"/>
      <c r="P370" s="744"/>
      <c r="Q370" s="713"/>
      <c r="R370" s="741"/>
      <c r="S370" s="738"/>
      <c r="T370" s="759"/>
      <c r="U370" s="713"/>
      <c r="V370" s="741"/>
      <c r="W370" s="741"/>
      <c r="X370" s="217"/>
      <c r="Y370" s="218"/>
      <c r="AA370" s="328"/>
    </row>
    <row r="371" spans="1:27" ht="18" customHeight="1">
      <c r="A371" s="745" t="str">
        <f>IF(ISERROR(AG350),"",AG350)</f>
        <v/>
      </c>
      <c r="B371" s="746"/>
      <c r="C371" s="747" t="s">
        <v>247</v>
      </c>
      <c r="D371" s="748"/>
      <c r="E371" s="748"/>
      <c r="F371" s="748"/>
      <c r="G371" s="748"/>
      <c r="H371" s="748"/>
      <c r="I371" s="748"/>
      <c r="J371" s="748"/>
      <c r="K371" s="748"/>
      <c r="L371" s="749" t="str">
        <f>IF(A371="","",IF(OR(AND(P367&gt;0,S367=""),AND(P369&gt;0,S369="")),"研修人数を入力してください",""))</f>
        <v/>
      </c>
      <c r="M371" s="749"/>
      <c r="N371" s="749"/>
      <c r="O371" s="749"/>
      <c r="P371" s="749"/>
      <c r="Q371" s="749"/>
      <c r="R371" s="749"/>
      <c r="S371" s="749"/>
      <c r="T371" s="749"/>
      <c r="U371" s="749"/>
      <c r="V371" s="749"/>
      <c r="W371" s="749"/>
      <c r="X371" s="749"/>
      <c r="Y371" s="750"/>
      <c r="AA371" s="328"/>
    </row>
    <row r="372" spans="1:27" ht="18" customHeight="1">
      <c r="A372" s="751" t="str">
        <f>IF(A371="","","日")</f>
        <v/>
      </c>
      <c r="B372" s="752"/>
      <c r="C372" s="724"/>
      <c r="D372" s="725"/>
      <c r="E372" s="725"/>
      <c r="F372" s="725"/>
      <c r="G372" s="725"/>
      <c r="H372" s="725"/>
      <c r="I372" s="725"/>
      <c r="J372" s="725"/>
      <c r="K372" s="725"/>
      <c r="L372" s="725"/>
      <c r="M372" s="725"/>
      <c r="N372" s="725"/>
      <c r="O372" s="725"/>
      <c r="P372" s="725"/>
      <c r="Q372" s="725"/>
      <c r="R372" s="725"/>
      <c r="S372" s="725"/>
      <c r="T372" s="725"/>
      <c r="U372" s="725"/>
      <c r="V372" s="725"/>
      <c r="W372" s="725"/>
      <c r="X372" s="725"/>
      <c r="Y372" s="726"/>
      <c r="AA372" s="328"/>
    </row>
    <row r="373" spans="1:27" ht="18" customHeight="1">
      <c r="A373" s="753" t="s">
        <v>236</v>
      </c>
      <c r="B373" s="754"/>
      <c r="C373" s="724"/>
      <c r="D373" s="725"/>
      <c r="E373" s="725"/>
      <c r="F373" s="725"/>
      <c r="G373" s="725"/>
      <c r="H373" s="725"/>
      <c r="I373" s="725"/>
      <c r="J373" s="725"/>
      <c r="K373" s="725"/>
      <c r="L373" s="725"/>
      <c r="M373" s="725"/>
      <c r="N373" s="725"/>
      <c r="O373" s="725"/>
      <c r="P373" s="725"/>
      <c r="Q373" s="725"/>
      <c r="R373" s="725"/>
      <c r="S373" s="725"/>
      <c r="T373" s="725"/>
      <c r="U373" s="725"/>
      <c r="V373" s="725"/>
      <c r="W373" s="725"/>
      <c r="X373" s="725"/>
      <c r="Y373" s="726"/>
      <c r="AA373" s="328"/>
    </row>
    <row r="374" spans="1:27" ht="9.9499999999999993" customHeight="1">
      <c r="A374" s="219"/>
      <c r="B374" s="220"/>
      <c r="C374" s="727"/>
      <c r="D374" s="728"/>
      <c r="E374" s="728"/>
      <c r="F374" s="728"/>
      <c r="G374" s="728"/>
      <c r="H374" s="728"/>
      <c r="I374" s="728"/>
      <c r="J374" s="728"/>
      <c r="K374" s="728"/>
      <c r="L374" s="728"/>
      <c r="M374" s="728"/>
      <c r="N374" s="728"/>
      <c r="O374" s="728"/>
      <c r="P374" s="728"/>
      <c r="Q374" s="728"/>
      <c r="R374" s="728"/>
      <c r="S374" s="728"/>
      <c r="T374" s="728"/>
      <c r="U374" s="728"/>
      <c r="V374" s="728"/>
      <c r="W374" s="728"/>
      <c r="X374" s="728"/>
      <c r="Y374" s="729"/>
      <c r="AA374" s="328"/>
    </row>
    <row r="375" spans="1:27" ht="9" customHeight="1">
      <c r="A375" s="211"/>
      <c r="B375" s="212"/>
      <c r="C375" s="711" t="s">
        <v>221</v>
      </c>
      <c r="D375" s="714"/>
      <c r="E375" s="716" t="s">
        <v>222</v>
      </c>
      <c r="F375" s="714"/>
      <c r="G375" s="716" t="s">
        <v>223</v>
      </c>
      <c r="H375" s="716"/>
      <c r="I375" s="714"/>
      <c r="J375" s="716" t="s">
        <v>222</v>
      </c>
      <c r="K375" s="714"/>
      <c r="L375" s="716" t="s">
        <v>224</v>
      </c>
      <c r="M375" s="734"/>
      <c r="N375" s="760" t="s">
        <v>225</v>
      </c>
      <c r="O375" s="763"/>
      <c r="P375" s="719">
        <f>IF(OR(A379="",D375="",I375=""),0,FLOOR(IF(I375&lt;D375,TIME(I375,K375,1)+1,TIME(I375,K375,1))-TIME(D375,F375,0)-TIME(0,O375,0),"0:15"))</f>
        <v>0</v>
      </c>
      <c r="Q375" s="711" t="s">
        <v>226</v>
      </c>
      <c r="R375" s="739"/>
      <c r="S375" s="742"/>
      <c r="T375" s="757" t="s">
        <v>142</v>
      </c>
      <c r="U375" s="711" t="s">
        <v>228</v>
      </c>
      <c r="V375" s="739"/>
      <c r="W375" s="739"/>
      <c r="X375" s="213"/>
      <c r="Y375" s="214"/>
      <c r="AA375" s="328"/>
    </row>
    <row r="376" spans="1:27" ht="6" customHeight="1">
      <c r="A376" s="356"/>
      <c r="B376" s="357"/>
      <c r="C376" s="712"/>
      <c r="D376" s="715"/>
      <c r="E376" s="717"/>
      <c r="F376" s="715"/>
      <c r="G376" s="717"/>
      <c r="H376" s="717"/>
      <c r="I376" s="715"/>
      <c r="J376" s="717"/>
      <c r="K376" s="715"/>
      <c r="L376" s="717"/>
      <c r="M376" s="735"/>
      <c r="N376" s="761"/>
      <c r="O376" s="764"/>
      <c r="P376" s="720"/>
      <c r="Q376" s="712"/>
      <c r="R376" s="740"/>
      <c r="S376" s="743"/>
      <c r="T376" s="758"/>
      <c r="U376" s="712"/>
      <c r="V376" s="740"/>
      <c r="W376" s="740"/>
      <c r="X376" s="755" t="str">
        <f>IF(A379="","",IF(OR(S375&gt;1,S377&gt;1),"ü",""))</f>
        <v/>
      </c>
      <c r="Y376" s="215"/>
      <c r="AA376" s="328"/>
    </row>
    <row r="377" spans="1:27" ht="6" customHeight="1">
      <c r="A377" s="356"/>
      <c r="B377" s="216"/>
      <c r="C377" s="712"/>
      <c r="D377" s="715"/>
      <c r="E377" s="717"/>
      <c r="F377" s="715"/>
      <c r="G377" s="717"/>
      <c r="H377" s="717"/>
      <c r="I377" s="715"/>
      <c r="J377" s="717"/>
      <c r="K377" s="715"/>
      <c r="L377" s="717"/>
      <c r="M377" s="735"/>
      <c r="N377" s="761"/>
      <c r="O377" s="765"/>
      <c r="P377" s="720">
        <f>IF(OR(A379="",D377="",I377=""),0,FLOOR(IF(I377&lt;D377,TIME(I377,K377,1)+1,TIME(I377,K377,1))-TIME(D377,F377,0)-TIME(0,O377,0),"0:15"))</f>
        <v>0</v>
      </c>
      <c r="Q377" s="712"/>
      <c r="R377" s="740"/>
      <c r="S377" s="737"/>
      <c r="T377" s="758"/>
      <c r="U377" s="712"/>
      <c r="V377" s="740"/>
      <c r="W377" s="740"/>
      <c r="X377" s="756"/>
      <c r="Y377" s="215"/>
      <c r="AA377" s="328"/>
    </row>
    <row r="378" spans="1:27" ht="9" customHeight="1">
      <c r="A378" s="356"/>
      <c r="B378" s="216"/>
      <c r="C378" s="713"/>
      <c r="D378" s="733"/>
      <c r="E378" s="718"/>
      <c r="F378" s="733"/>
      <c r="G378" s="718"/>
      <c r="H378" s="718"/>
      <c r="I378" s="733"/>
      <c r="J378" s="718"/>
      <c r="K378" s="733"/>
      <c r="L378" s="718"/>
      <c r="M378" s="736"/>
      <c r="N378" s="762"/>
      <c r="O378" s="766"/>
      <c r="P378" s="744"/>
      <c r="Q378" s="713"/>
      <c r="R378" s="741"/>
      <c r="S378" s="738"/>
      <c r="T378" s="759"/>
      <c r="U378" s="713"/>
      <c r="V378" s="741"/>
      <c r="W378" s="741"/>
      <c r="X378" s="217"/>
      <c r="Y378" s="218"/>
      <c r="AA378" s="328"/>
    </row>
    <row r="379" spans="1:27" ht="18" customHeight="1">
      <c r="A379" s="745" t="str">
        <f>IF(ISERROR(AG351),"",AG351)</f>
        <v/>
      </c>
      <c r="B379" s="746"/>
      <c r="C379" s="747" t="s">
        <v>247</v>
      </c>
      <c r="D379" s="748"/>
      <c r="E379" s="748"/>
      <c r="F379" s="748"/>
      <c r="G379" s="748"/>
      <c r="H379" s="748"/>
      <c r="I379" s="748"/>
      <c r="J379" s="748"/>
      <c r="K379" s="748"/>
      <c r="L379" s="749" t="str">
        <f>IF(A379="","",IF(OR(AND(P375&gt;0,S375=""),AND(P377&gt;0,S377="")),"研修人数を入力してください",""))</f>
        <v/>
      </c>
      <c r="M379" s="749"/>
      <c r="N379" s="749"/>
      <c r="O379" s="749"/>
      <c r="P379" s="749"/>
      <c r="Q379" s="749"/>
      <c r="R379" s="749"/>
      <c r="S379" s="749"/>
      <c r="T379" s="749"/>
      <c r="U379" s="749"/>
      <c r="V379" s="749"/>
      <c r="W379" s="749"/>
      <c r="X379" s="749"/>
      <c r="Y379" s="750"/>
      <c r="AA379" s="328"/>
    </row>
    <row r="380" spans="1:27" ht="18" customHeight="1">
      <c r="A380" s="751" t="str">
        <f>IF(A379="","","日")</f>
        <v/>
      </c>
      <c r="B380" s="752"/>
      <c r="C380" s="724"/>
      <c r="D380" s="725"/>
      <c r="E380" s="725"/>
      <c r="F380" s="725"/>
      <c r="G380" s="725"/>
      <c r="H380" s="725"/>
      <c r="I380" s="725"/>
      <c r="J380" s="725"/>
      <c r="K380" s="725"/>
      <c r="L380" s="725"/>
      <c r="M380" s="725"/>
      <c r="N380" s="725"/>
      <c r="O380" s="725"/>
      <c r="P380" s="725"/>
      <c r="Q380" s="725"/>
      <c r="R380" s="725"/>
      <c r="S380" s="725"/>
      <c r="T380" s="725"/>
      <c r="U380" s="725"/>
      <c r="V380" s="725"/>
      <c r="W380" s="725"/>
      <c r="X380" s="725"/>
      <c r="Y380" s="726"/>
      <c r="AA380" s="328"/>
    </row>
    <row r="381" spans="1:27" ht="18" customHeight="1">
      <c r="A381" s="753" t="s">
        <v>239</v>
      </c>
      <c r="B381" s="754"/>
      <c r="C381" s="724"/>
      <c r="D381" s="725"/>
      <c r="E381" s="725"/>
      <c r="F381" s="725"/>
      <c r="G381" s="725"/>
      <c r="H381" s="725"/>
      <c r="I381" s="725"/>
      <c r="J381" s="725"/>
      <c r="K381" s="725"/>
      <c r="L381" s="725"/>
      <c r="M381" s="725"/>
      <c r="N381" s="725"/>
      <c r="O381" s="725"/>
      <c r="P381" s="725"/>
      <c r="Q381" s="725"/>
      <c r="R381" s="725"/>
      <c r="S381" s="725"/>
      <c r="T381" s="725"/>
      <c r="U381" s="725"/>
      <c r="V381" s="725"/>
      <c r="W381" s="725"/>
      <c r="X381" s="725"/>
      <c r="Y381" s="726"/>
      <c r="AA381" s="328"/>
    </row>
    <row r="382" spans="1:27" ht="9.9499999999999993" customHeight="1">
      <c r="A382" s="219"/>
      <c r="B382" s="220"/>
      <c r="C382" s="727"/>
      <c r="D382" s="728"/>
      <c r="E382" s="728"/>
      <c r="F382" s="728"/>
      <c r="G382" s="728"/>
      <c r="H382" s="728"/>
      <c r="I382" s="728"/>
      <c r="J382" s="728"/>
      <c r="K382" s="728"/>
      <c r="L382" s="728"/>
      <c r="M382" s="728"/>
      <c r="N382" s="728"/>
      <c r="O382" s="728"/>
      <c r="P382" s="728"/>
      <c r="Q382" s="728"/>
      <c r="R382" s="728"/>
      <c r="S382" s="728"/>
      <c r="T382" s="728"/>
      <c r="U382" s="728"/>
      <c r="V382" s="728"/>
      <c r="W382" s="728"/>
      <c r="X382" s="728"/>
      <c r="Y382" s="729"/>
      <c r="AA382" s="233"/>
    </row>
    <row r="383" spans="1:27" ht="9" customHeight="1">
      <c r="A383" s="211"/>
      <c r="B383" s="212"/>
      <c r="C383" s="711" t="s">
        <v>221</v>
      </c>
      <c r="D383" s="714"/>
      <c r="E383" s="716" t="s">
        <v>222</v>
      </c>
      <c r="F383" s="714"/>
      <c r="G383" s="716" t="s">
        <v>223</v>
      </c>
      <c r="H383" s="716"/>
      <c r="I383" s="714"/>
      <c r="J383" s="716" t="s">
        <v>222</v>
      </c>
      <c r="K383" s="714"/>
      <c r="L383" s="716" t="s">
        <v>224</v>
      </c>
      <c r="M383" s="734"/>
      <c r="N383" s="760" t="s">
        <v>225</v>
      </c>
      <c r="O383" s="763"/>
      <c r="P383" s="719">
        <f>IF(OR(A387="",D383="",I383=""),0,FLOOR(IF(I383&lt;D383,TIME(I383,K383,1)+1,TIME(I383,K383,1))-TIME(D383,F383,0)-TIME(0,O383,0),"0:15"))</f>
        <v>0</v>
      </c>
      <c r="Q383" s="711" t="s">
        <v>226</v>
      </c>
      <c r="R383" s="739"/>
      <c r="S383" s="742"/>
      <c r="T383" s="757" t="s">
        <v>142</v>
      </c>
      <c r="U383" s="711" t="s">
        <v>228</v>
      </c>
      <c r="V383" s="739"/>
      <c r="W383" s="739"/>
      <c r="X383" s="213"/>
      <c r="Y383" s="214"/>
      <c r="AA383" s="328"/>
    </row>
    <row r="384" spans="1:27" ht="6" customHeight="1">
      <c r="A384" s="356"/>
      <c r="B384" s="357"/>
      <c r="C384" s="712"/>
      <c r="D384" s="715"/>
      <c r="E384" s="717"/>
      <c r="F384" s="715"/>
      <c r="G384" s="717"/>
      <c r="H384" s="717"/>
      <c r="I384" s="715"/>
      <c r="J384" s="717"/>
      <c r="K384" s="715"/>
      <c r="L384" s="717"/>
      <c r="M384" s="735"/>
      <c r="N384" s="761"/>
      <c r="O384" s="764"/>
      <c r="P384" s="720"/>
      <c r="Q384" s="712"/>
      <c r="R384" s="740"/>
      <c r="S384" s="743"/>
      <c r="T384" s="758"/>
      <c r="U384" s="712"/>
      <c r="V384" s="740"/>
      <c r="W384" s="740"/>
      <c r="X384" s="755" t="str">
        <f>IF(A387="","",IF(OR(S383&gt;1,S385&gt;1),"ü",""))</f>
        <v/>
      </c>
      <c r="Y384" s="215"/>
      <c r="AA384" s="328"/>
    </row>
    <row r="385" spans="1:27" ht="6" customHeight="1">
      <c r="A385" s="356"/>
      <c r="B385" s="216"/>
      <c r="C385" s="712"/>
      <c r="D385" s="715"/>
      <c r="E385" s="717"/>
      <c r="F385" s="715"/>
      <c r="G385" s="717"/>
      <c r="H385" s="717"/>
      <c r="I385" s="715"/>
      <c r="J385" s="717"/>
      <c r="K385" s="715"/>
      <c r="L385" s="717"/>
      <c r="M385" s="735"/>
      <c r="N385" s="761"/>
      <c r="O385" s="765"/>
      <c r="P385" s="720">
        <f>IF(OR(A387="",D385="",I385=""),0,FLOOR(IF(I385&lt;D385,TIME(I385,K385,1)+1,TIME(I385,K385,1))-TIME(D385,F385,0)-TIME(0,O385,0),"0:15"))</f>
        <v>0</v>
      </c>
      <c r="Q385" s="712"/>
      <c r="R385" s="740"/>
      <c r="S385" s="737"/>
      <c r="T385" s="758"/>
      <c r="U385" s="712"/>
      <c r="V385" s="740"/>
      <c r="W385" s="740"/>
      <c r="X385" s="756"/>
      <c r="Y385" s="215"/>
      <c r="AA385" s="328"/>
    </row>
    <row r="386" spans="1:27" ht="9" customHeight="1">
      <c r="A386" s="356"/>
      <c r="B386" s="216"/>
      <c r="C386" s="713"/>
      <c r="D386" s="733"/>
      <c r="E386" s="718"/>
      <c r="F386" s="733"/>
      <c r="G386" s="718"/>
      <c r="H386" s="718"/>
      <c r="I386" s="733"/>
      <c r="J386" s="718"/>
      <c r="K386" s="733"/>
      <c r="L386" s="718"/>
      <c r="M386" s="736"/>
      <c r="N386" s="762"/>
      <c r="O386" s="766"/>
      <c r="P386" s="744"/>
      <c r="Q386" s="713"/>
      <c r="R386" s="741"/>
      <c r="S386" s="738"/>
      <c r="T386" s="759"/>
      <c r="U386" s="713"/>
      <c r="V386" s="741"/>
      <c r="W386" s="741"/>
      <c r="X386" s="217"/>
      <c r="Y386" s="218"/>
      <c r="AA386" s="328"/>
    </row>
    <row r="387" spans="1:27" ht="18" customHeight="1">
      <c r="A387" s="745" t="str">
        <f>IF(ISERROR(AG352),"",AG352)</f>
        <v/>
      </c>
      <c r="B387" s="746"/>
      <c r="C387" s="747" t="s">
        <v>247</v>
      </c>
      <c r="D387" s="748"/>
      <c r="E387" s="748"/>
      <c r="F387" s="748"/>
      <c r="G387" s="748"/>
      <c r="H387" s="748"/>
      <c r="I387" s="748"/>
      <c r="J387" s="748"/>
      <c r="K387" s="748"/>
      <c r="L387" s="749" t="str">
        <f>IF(A387="","",IF(OR(AND(P383&gt;0,S383=""),AND(P385&gt;0,S385="")),"研修人数を入力してください",""))</f>
        <v/>
      </c>
      <c r="M387" s="749"/>
      <c r="N387" s="749"/>
      <c r="O387" s="749"/>
      <c r="P387" s="749"/>
      <c r="Q387" s="749"/>
      <c r="R387" s="749"/>
      <c r="S387" s="749"/>
      <c r="T387" s="749"/>
      <c r="U387" s="749"/>
      <c r="V387" s="749"/>
      <c r="W387" s="749"/>
      <c r="X387" s="749"/>
      <c r="Y387" s="750"/>
      <c r="AA387" s="328"/>
    </row>
    <row r="388" spans="1:27" ht="18" customHeight="1">
      <c r="A388" s="751" t="str">
        <f>IF(A387="","","日")</f>
        <v/>
      </c>
      <c r="B388" s="752"/>
      <c r="C388" s="724"/>
      <c r="D388" s="725"/>
      <c r="E388" s="725"/>
      <c r="F388" s="725"/>
      <c r="G388" s="725"/>
      <c r="H388" s="725"/>
      <c r="I388" s="725"/>
      <c r="J388" s="725"/>
      <c r="K388" s="725"/>
      <c r="L388" s="725"/>
      <c r="M388" s="725"/>
      <c r="N388" s="725"/>
      <c r="O388" s="725"/>
      <c r="P388" s="725"/>
      <c r="Q388" s="725"/>
      <c r="R388" s="725"/>
      <c r="S388" s="725"/>
      <c r="T388" s="725"/>
      <c r="U388" s="725"/>
      <c r="V388" s="725"/>
      <c r="W388" s="725"/>
      <c r="X388" s="725"/>
      <c r="Y388" s="726"/>
      <c r="AA388" s="328"/>
    </row>
    <row r="389" spans="1:27" ht="18" customHeight="1">
      <c r="A389" s="753" t="s">
        <v>240</v>
      </c>
      <c r="B389" s="754"/>
      <c r="C389" s="724"/>
      <c r="D389" s="725"/>
      <c r="E389" s="725"/>
      <c r="F389" s="725"/>
      <c r="G389" s="725"/>
      <c r="H389" s="725"/>
      <c r="I389" s="725"/>
      <c r="J389" s="725"/>
      <c r="K389" s="725"/>
      <c r="L389" s="725"/>
      <c r="M389" s="725"/>
      <c r="N389" s="725"/>
      <c r="O389" s="725"/>
      <c r="P389" s="725"/>
      <c r="Q389" s="725"/>
      <c r="R389" s="725"/>
      <c r="S389" s="725"/>
      <c r="T389" s="725"/>
      <c r="U389" s="725"/>
      <c r="V389" s="725"/>
      <c r="W389" s="725"/>
      <c r="X389" s="725"/>
      <c r="Y389" s="726"/>
      <c r="AA389" s="328"/>
    </row>
    <row r="390" spans="1:27" ht="9.9499999999999993" customHeight="1">
      <c r="A390" s="219"/>
      <c r="B390" s="220"/>
      <c r="C390" s="727"/>
      <c r="D390" s="728"/>
      <c r="E390" s="728"/>
      <c r="F390" s="728"/>
      <c r="G390" s="728"/>
      <c r="H390" s="728"/>
      <c r="I390" s="728"/>
      <c r="J390" s="728"/>
      <c r="K390" s="728"/>
      <c r="L390" s="728"/>
      <c r="M390" s="728"/>
      <c r="N390" s="728"/>
      <c r="O390" s="728"/>
      <c r="P390" s="728"/>
      <c r="Q390" s="728"/>
      <c r="R390" s="728"/>
      <c r="S390" s="728"/>
      <c r="T390" s="728"/>
      <c r="U390" s="728"/>
      <c r="V390" s="728"/>
      <c r="W390" s="728"/>
      <c r="X390" s="728"/>
      <c r="Y390" s="729"/>
      <c r="AA390" s="328"/>
    </row>
    <row r="391" spans="1:27" ht="9" customHeight="1">
      <c r="A391" s="211"/>
      <c r="B391" s="212"/>
      <c r="C391" s="711" t="s">
        <v>221</v>
      </c>
      <c r="D391" s="714"/>
      <c r="E391" s="716" t="s">
        <v>222</v>
      </c>
      <c r="F391" s="714"/>
      <c r="G391" s="716" t="s">
        <v>223</v>
      </c>
      <c r="H391" s="716"/>
      <c r="I391" s="714"/>
      <c r="J391" s="716" t="s">
        <v>222</v>
      </c>
      <c r="K391" s="714"/>
      <c r="L391" s="716" t="s">
        <v>224</v>
      </c>
      <c r="M391" s="734"/>
      <c r="N391" s="760" t="s">
        <v>225</v>
      </c>
      <c r="O391" s="763"/>
      <c r="P391" s="719">
        <f>IF(OR(A395="",D391="",I391=""),0,FLOOR(IF(I391&lt;D391,TIME(I391,K391,1)+1,TIME(I391,K391,1))-TIME(D391,F391,0)-TIME(0,O391,0),"0:15"))</f>
        <v>0</v>
      </c>
      <c r="Q391" s="711" t="s">
        <v>226</v>
      </c>
      <c r="R391" s="739"/>
      <c r="S391" s="742"/>
      <c r="T391" s="757" t="s">
        <v>142</v>
      </c>
      <c r="U391" s="711" t="s">
        <v>228</v>
      </c>
      <c r="V391" s="739"/>
      <c r="W391" s="739"/>
      <c r="X391" s="213"/>
      <c r="Y391" s="214"/>
      <c r="AA391" s="328"/>
    </row>
    <row r="392" spans="1:27" ht="6" customHeight="1">
      <c r="A392" s="356"/>
      <c r="B392" s="357"/>
      <c r="C392" s="712"/>
      <c r="D392" s="715"/>
      <c r="E392" s="717"/>
      <c r="F392" s="715"/>
      <c r="G392" s="717"/>
      <c r="H392" s="717"/>
      <c r="I392" s="715"/>
      <c r="J392" s="717"/>
      <c r="K392" s="715"/>
      <c r="L392" s="717"/>
      <c r="M392" s="735"/>
      <c r="N392" s="761"/>
      <c r="O392" s="764"/>
      <c r="P392" s="720"/>
      <c r="Q392" s="712"/>
      <c r="R392" s="740"/>
      <c r="S392" s="743"/>
      <c r="T392" s="758"/>
      <c r="U392" s="712"/>
      <c r="V392" s="740"/>
      <c r="W392" s="740"/>
      <c r="X392" s="755" t="str">
        <f>IF(A395="","",IF(OR(S391&gt;1,S393&gt;1),"ü",""))</f>
        <v/>
      </c>
      <c r="Y392" s="215"/>
      <c r="AA392" s="328"/>
    </row>
    <row r="393" spans="1:27" ht="6" customHeight="1">
      <c r="A393" s="356"/>
      <c r="B393" s="216"/>
      <c r="C393" s="712"/>
      <c r="D393" s="715"/>
      <c r="E393" s="717"/>
      <c r="F393" s="715"/>
      <c r="G393" s="717"/>
      <c r="H393" s="717"/>
      <c r="I393" s="715"/>
      <c r="J393" s="717"/>
      <c r="K393" s="715"/>
      <c r="L393" s="717"/>
      <c r="M393" s="735"/>
      <c r="N393" s="761"/>
      <c r="O393" s="765"/>
      <c r="P393" s="720">
        <f>IF(OR(A395="",D393="",I393=""),0,FLOOR(IF(I393&lt;D393,TIME(I393,K393,1)+1,TIME(I393,K393,1))-TIME(D393,F393,0)-TIME(0,O393,0),"0:15"))</f>
        <v>0</v>
      </c>
      <c r="Q393" s="712"/>
      <c r="R393" s="740"/>
      <c r="S393" s="737"/>
      <c r="T393" s="758"/>
      <c r="U393" s="712"/>
      <c r="V393" s="740"/>
      <c r="W393" s="740"/>
      <c r="X393" s="756"/>
      <c r="Y393" s="215"/>
      <c r="AA393" s="328"/>
    </row>
    <row r="394" spans="1:27" ht="9" customHeight="1">
      <c r="A394" s="356"/>
      <c r="B394" s="216"/>
      <c r="C394" s="713"/>
      <c r="D394" s="733"/>
      <c r="E394" s="718"/>
      <c r="F394" s="733"/>
      <c r="G394" s="718"/>
      <c r="H394" s="718"/>
      <c r="I394" s="733"/>
      <c r="J394" s="718"/>
      <c r="K394" s="733"/>
      <c r="L394" s="718"/>
      <c r="M394" s="736"/>
      <c r="N394" s="762"/>
      <c r="O394" s="766"/>
      <c r="P394" s="744"/>
      <c r="Q394" s="713"/>
      <c r="R394" s="741"/>
      <c r="S394" s="738"/>
      <c r="T394" s="759"/>
      <c r="U394" s="713"/>
      <c r="V394" s="741"/>
      <c r="W394" s="741"/>
      <c r="X394" s="217"/>
      <c r="Y394" s="218"/>
      <c r="AA394" s="328"/>
    </row>
    <row r="395" spans="1:27" ht="18" customHeight="1">
      <c r="A395" s="745" t="str">
        <f>IF(ISERROR(AG353),"",AG353)</f>
        <v/>
      </c>
      <c r="B395" s="746"/>
      <c r="C395" s="747" t="s">
        <v>247</v>
      </c>
      <c r="D395" s="748"/>
      <c r="E395" s="748"/>
      <c r="F395" s="748"/>
      <c r="G395" s="748"/>
      <c r="H395" s="748"/>
      <c r="I395" s="748"/>
      <c r="J395" s="748"/>
      <c r="K395" s="748"/>
      <c r="L395" s="749" t="str">
        <f>IF(A395="","",IF(OR(AND(P391&gt;0,S391=""),AND(P393&gt;0,S393="")),"研修人数を入力してください",""))</f>
        <v/>
      </c>
      <c r="M395" s="749"/>
      <c r="N395" s="749"/>
      <c r="O395" s="749"/>
      <c r="P395" s="749"/>
      <c r="Q395" s="749"/>
      <c r="R395" s="749"/>
      <c r="S395" s="749"/>
      <c r="T395" s="749"/>
      <c r="U395" s="749"/>
      <c r="V395" s="749"/>
      <c r="W395" s="749"/>
      <c r="X395" s="749"/>
      <c r="Y395" s="750"/>
      <c r="AA395" s="328"/>
    </row>
    <row r="396" spans="1:27" ht="18" customHeight="1">
      <c r="A396" s="751" t="str">
        <f>IF(A395="","","日")</f>
        <v/>
      </c>
      <c r="B396" s="752"/>
      <c r="C396" s="724"/>
      <c r="D396" s="725"/>
      <c r="E396" s="725"/>
      <c r="F396" s="725"/>
      <c r="G396" s="725"/>
      <c r="H396" s="725"/>
      <c r="I396" s="725"/>
      <c r="J396" s="725"/>
      <c r="K396" s="725"/>
      <c r="L396" s="725"/>
      <c r="M396" s="725"/>
      <c r="N396" s="725"/>
      <c r="O396" s="725"/>
      <c r="P396" s="725"/>
      <c r="Q396" s="725"/>
      <c r="R396" s="725"/>
      <c r="S396" s="725"/>
      <c r="T396" s="725"/>
      <c r="U396" s="725"/>
      <c r="V396" s="725"/>
      <c r="W396" s="725"/>
      <c r="X396" s="725"/>
      <c r="Y396" s="726"/>
      <c r="AA396" s="328"/>
    </row>
    <row r="397" spans="1:27" ht="18" customHeight="1">
      <c r="A397" s="753" t="s">
        <v>248</v>
      </c>
      <c r="B397" s="754"/>
      <c r="C397" s="724"/>
      <c r="D397" s="725"/>
      <c r="E397" s="725"/>
      <c r="F397" s="725"/>
      <c r="G397" s="725"/>
      <c r="H397" s="725"/>
      <c r="I397" s="725"/>
      <c r="J397" s="725"/>
      <c r="K397" s="725"/>
      <c r="L397" s="725"/>
      <c r="M397" s="725"/>
      <c r="N397" s="725"/>
      <c r="O397" s="725"/>
      <c r="P397" s="725"/>
      <c r="Q397" s="725"/>
      <c r="R397" s="725"/>
      <c r="S397" s="725"/>
      <c r="T397" s="725"/>
      <c r="U397" s="725"/>
      <c r="V397" s="725"/>
      <c r="W397" s="725"/>
      <c r="X397" s="725"/>
      <c r="Y397" s="726"/>
      <c r="AA397" s="328"/>
    </row>
    <row r="398" spans="1:27" ht="9.9499999999999993" customHeight="1">
      <c r="A398" s="219"/>
      <c r="B398" s="220"/>
      <c r="C398" s="727"/>
      <c r="D398" s="728"/>
      <c r="E398" s="728"/>
      <c r="F398" s="728"/>
      <c r="G398" s="728"/>
      <c r="H398" s="728"/>
      <c r="I398" s="728"/>
      <c r="J398" s="728"/>
      <c r="K398" s="728"/>
      <c r="L398" s="728"/>
      <c r="M398" s="728"/>
      <c r="N398" s="728"/>
      <c r="O398" s="728"/>
      <c r="P398" s="728"/>
      <c r="Q398" s="728"/>
      <c r="R398" s="728"/>
      <c r="S398" s="728"/>
      <c r="T398" s="728"/>
      <c r="U398" s="728"/>
      <c r="V398" s="728"/>
      <c r="W398" s="728"/>
      <c r="X398" s="728"/>
      <c r="Y398" s="729"/>
      <c r="AA398" s="328"/>
    </row>
    <row r="399" spans="1:27" ht="18" customHeight="1">
      <c r="A399" s="169"/>
      <c r="B399" s="169"/>
      <c r="C399" s="169"/>
      <c r="D399" s="169"/>
      <c r="E399" s="169"/>
      <c r="F399" s="169"/>
      <c r="G399" s="169"/>
      <c r="H399" s="169"/>
      <c r="I399" s="169"/>
      <c r="J399" s="169"/>
      <c r="K399" s="169"/>
      <c r="L399" s="169"/>
      <c r="M399" s="169"/>
      <c r="N399" s="169"/>
      <c r="O399" s="169"/>
      <c r="P399" s="169"/>
      <c r="Q399" s="169"/>
      <c r="R399" s="169"/>
      <c r="S399" s="169"/>
      <c r="T399" s="169"/>
      <c r="U399" s="169"/>
      <c r="V399" s="169"/>
      <c r="W399" s="169"/>
      <c r="X399" s="169"/>
      <c r="Y399" s="169"/>
      <c r="AA399" s="328"/>
    </row>
    <row r="400" spans="1:27" ht="18" customHeight="1">
      <c r="A400" s="169" t="s">
        <v>242</v>
      </c>
      <c r="B400" s="169"/>
      <c r="C400" s="169"/>
      <c r="D400" s="169"/>
      <c r="E400" s="169"/>
      <c r="F400" s="169"/>
      <c r="G400" s="169"/>
      <c r="H400" s="169"/>
      <c r="I400" s="169"/>
      <c r="J400" s="169"/>
      <c r="K400" s="169"/>
      <c r="L400" s="169"/>
      <c r="M400" s="169"/>
      <c r="N400" s="169"/>
      <c r="O400" s="169"/>
      <c r="P400" s="169"/>
      <c r="Q400" s="169"/>
      <c r="R400" s="169"/>
      <c r="S400" s="169"/>
      <c r="T400" s="169"/>
      <c r="U400" s="169"/>
      <c r="V400" s="169"/>
      <c r="W400" s="169"/>
      <c r="X400" s="169"/>
      <c r="Y400" s="169"/>
      <c r="AA400" s="237"/>
    </row>
    <row r="401" spans="1:33" ht="87.75" customHeight="1">
      <c r="A401" s="721"/>
      <c r="B401" s="722"/>
      <c r="C401" s="722"/>
      <c r="D401" s="722"/>
      <c r="E401" s="722"/>
      <c r="F401" s="722"/>
      <c r="G401" s="722"/>
      <c r="H401" s="722"/>
      <c r="I401" s="722"/>
      <c r="J401" s="722"/>
      <c r="K401" s="722"/>
      <c r="L401" s="722"/>
      <c r="M401" s="722"/>
      <c r="N401" s="722"/>
      <c r="O401" s="722"/>
      <c r="P401" s="722"/>
      <c r="Q401" s="722"/>
      <c r="R401" s="722"/>
      <c r="S401" s="722"/>
      <c r="T401" s="722"/>
      <c r="U401" s="722"/>
      <c r="V401" s="722"/>
      <c r="W401" s="722"/>
      <c r="X401" s="722"/>
      <c r="Y401" s="723"/>
    </row>
    <row r="402" spans="1:33" ht="18" customHeight="1">
      <c r="A402" s="169" t="s">
        <v>243</v>
      </c>
      <c r="B402" s="169"/>
      <c r="C402" s="169"/>
      <c r="D402" s="169"/>
      <c r="E402" s="169"/>
      <c r="F402" s="169"/>
      <c r="G402" s="169"/>
      <c r="H402" s="169"/>
      <c r="I402" s="169"/>
      <c r="J402" s="169"/>
      <c r="K402" s="169"/>
      <c r="L402" s="169"/>
      <c r="M402" s="169"/>
      <c r="N402" s="169"/>
      <c r="O402" s="169"/>
      <c r="P402" s="169"/>
      <c r="Q402" s="169"/>
      <c r="R402" s="169"/>
      <c r="S402" s="169"/>
      <c r="T402" s="169"/>
      <c r="U402" s="169"/>
      <c r="V402" s="169"/>
      <c r="W402" s="169"/>
      <c r="X402" s="169"/>
      <c r="Y402" s="169"/>
      <c r="AA402" s="237"/>
    </row>
    <row r="403" spans="1:33" ht="90" customHeight="1">
      <c r="A403" s="721"/>
      <c r="B403" s="722"/>
      <c r="C403" s="722"/>
      <c r="D403" s="722"/>
      <c r="E403" s="722"/>
      <c r="F403" s="722"/>
      <c r="G403" s="722"/>
      <c r="H403" s="722"/>
      <c r="I403" s="722"/>
      <c r="J403" s="722"/>
      <c r="K403" s="722"/>
      <c r="L403" s="722"/>
      <c r="M403" s="722"/>
      <c r="N403" s="722"/>
      <c r="O403" s="722"/>
      <c r="P403" s="722"/>
      <c r="Q403" s="722"/>
      <c r="R403" s="722"/>
      <c r="S403" s="722"/>
      <c r="T403" s="722"/>
      <c r="U403" s="722"/>
      <c r="V403" s="722"/>
      <c r="W403" s="722"/>
      <c r="X403" s="722"/>
      <c r="Y403" s="723"/>
      <c r="AA403" s="328"/>
    </row>
    <row r="404" spans="1:33" ht="18" customHeight="1">
      <c r="A404" s="9"/>
      <c r="B404" s="354" t="s">
        <v>156</v>
      </c>
      <c r="C404" s="155">
        <f>IF(SUMIF($S343:$S394,1,$P343:$P394)=0,0,SUMIF($S343:$S394,1,$P343:$P394))</f>
        <v>0</v>
      </c>
      <c r="D404" s="767">
        <f>IF(C404=0,0,C404*2400*24)</f>
        <v>0</v>
      </c>
      <c r="E404" s="767"/>
      <c r="F404" s="364" t="str">
        <f>IF(OR(L395&lt;&gt;"",L387&lt;&gt;"",L379&lt;&gt;"",L371&lt;&gt;"",L363&lt;&gt;"",L355&lt;&gt;"",L347&lt;&gt;""),"研修人数が未入力のセルがあります","")</f>
        <v/>
      </c>
      <c r="G404" s="9"/>
      <c r="H404" s="9"/>
      <c r="I404" s="9"/>
      <c r="J404" s="9"/>
      <c r="K404" s="9"/>
      <c r="L404" s="9"/>
      <c r="M404" s="9"/>
      <c r="N404" s="9"/>
      <c r="O404" s="9"/>
      <c r="P404" s="9"/>
      <c r="Q404" s="9"/>
      <c r="R404" s="9"/>
      <c r="S404" s="9"/>
      <c r="T404" s="9"/>
      <c r="U404" s="9"/>
      <c r="V404" s="9"/>
      <c r="W404" s="9"/>
      <c r="X404" s="9"/>
      <c r="Y404" s="9"/>
      <c r="AA404" s="328"/>
    </row>
    <row r="405" spans="1:33" ht="18" customHeight="1">
      <c r="A405" s="9"/>
      <c r="B405" s="354" t="s">
        <v>157</v>
      </c>
      <c r="C405" s="155">
        <f>IF(SUMIF($S343:$S394,2,$P343:$P394)=0,0,SUMIF($S343:$S394,2,$P343:$P394))</f>
        <v>0</v>
      </c>
      <c r="D405" s="730">
        <f>IF(C405=0,0,C405*1200*24)</f>
        <v>0</v>
      </c>
      <c r="E405" s="730"/>
      <c r="F405" s="9"/>
      <c r="G405" s="9"/>
      <c r="H405" s="9"/>
      <c r="I405" s="868" t="s">
        <v>244</v>
      </c>
      <c r="J405" s="868"/>
      <c r="K405" s="868"/>
      <c r="L405" s="868"/>
      <c r="M405" s="868"/>
      <c r="N405" s="358"/>
      <c r="O405" s="358"/>
      <c r="P405" s="137"/>
      <c r="Q405" s="137"/>
      <c r="R405" s="132"/>
      <c r="S405" s="132"/>
      <c r="T405" s="132"/>
      <c r="U405" s="132"/>
      <c r="V405" s="132"/>
      <c r="W405" s="132"/>
      <c r="X405" s="132"/>
      <c r="Y405" s="132"/>
      <c r="AA405" s="328"/>
    </row>
    <row r="406" spans="1:33" ht="18" customHeight="1">
      <c r="A406" s="9"/>
      <c r="B406" s="354" t="s">
        <v>158</v>
      </c>
      <c r="C406" s="155">
        <f>IF(SUMIF($S343:$S394,3,$P343:$P394)=0,0,SUMIF($S343:$S394,3,$P343:$P394))</f>
        <v>0</v>
      </c>
      <c r="D406" s="730">
        <f>IF(C406=0,0,C406*800*24)</f>
        <v>0</v>
      </c>
      <c r="E406" s="730"/>
      <c r="F406" s="9"/>
      <c r="G406" s="9"/>
      <c r="H406" s="9"/>
      <c r="I406" s="358"/>
      <c r="J406" s="358"/>
      <c r="K406" s="358"/>
      <c r="L406" s="358"/>
      <c r="M406" s="358"/>
      <c r="N406" s="358"/>
      <c r="O406" s="358"/>
      <c r="P406" s="9"/>
      <c r="Q406" s="9"/>
      <c r="R406" s="9"/>
      <c r="S406" s="9"/>
      <c r="T406" s="9"/>
      <c r="U406" s="9"/>
      <c r="V406" s="9"/>
      <c r="W406" s="9"/>
      <c r="X406" s="9"/>
      <c r="Y406" s="9"/>
      <c r="AA406" s="328"/>
    </row>
    <row r="407" spans="1:33" ht="18" customHeight="1">
      <c r="A407" s="9"/>
      <c r="B407" s="6"/>
      <c r="C407" s="155">
        <f>SUM(C404:C406)</f>
        <v>0</v>
      </c>
      <c r="D407" s="730">
        <f>SUM(D404:D406)</f>
        <v>0</v>
      </c>
      <c r="E407" s="731"/>
      <c r="F407" s="9"/>
      <c r="G407" s="9"/>
      <c r="H407" s="9"/>
      <c r="I407" s="868" t="s">
        <v>245</v>
      </c>
      <c r="J407" s="868"/>
      <c r="K407" s="868"/>
      <c r="L407" s="868"/>
      <c r="M407" s="868"/>
      <c r="N407" s="358"/>
      <c r="O407" s="358"/>
      <c r="P407" s="137"/>
      <c r="Q407" s="137"/>
      <c r="R407" s="132"/>
      <c r="S407" s="132"/>
      <c r="T407" s="132"/>
      <c r="U407" s="132"/>
      <c r="V407" s="132"/>
      <c r="W407" s="132"/>
      <c r="X407" s="132"/>
      <c r="Y407" s="132"/>
      <c r="AA407" s="328"/>
    </row>
    <row r="408" spans="1:33" s="235" customFormat="1" ht="6" customHeight="1">
      <c r="A408" s="131"/>
      <c r="B408" s="131"/>
      <c r="C408" s="131"/>
      <c r="D408" s="131"/>
      <c r="E408" s="131"/>
      <c r="F408" s="131"/>
      <c r="G408" s="131"/>
      <c r="H408" s="131"/>
      <c r="I408" s="133"/>
      <c r="J408" s="133"/>
      <c r="K408" s="133"/>
      <c r="L408" s="133"/>
      <c r="M408" s="133"/>
      <c r="N408" s="133"/>
      <c r="O408" s="133"/>
      <c r="P408" s="133"/>
      <c r="Q408" s="133"/>
      <c r="R408" s="131"/>
      <c r="S408" s="131"/>
      <c r="T408" s="131"/>
      <c r="U408" s="131"/>
      <c r="V408" s="131"/>
      <c r="W408" s="131"/>
      <c r="X408" s="131"/>
      <c r="Y408" s="131"/>
      <c r="AA408" s="328"/>
      <c r="AB408" s="17"/>
      <c r="AF408" s="258"/>
      <c r="AG408" s="254"/>
    </row>
    <row r="409" spans="1:33" ht="39.950000000000003" customHeight="1">
      <c r="A409" s="9"/>
      <c r="B409" s="9"/>
      <c r="C409" s="382" t="str">
        <f>IF('10号'!$E$18="","",'10号'!$E$18)</f>
        <v/>
      </c>
      <c r="D409" s="9"/>
      <c r="E409" s="9"/>
      <c r="F409" s="9"/>
      <c r="G409" s="9"/>
      <c r="H409" s="9"/>
      <c r="I409" s="9"/>
      <c r="J409" s="9"/>
      <c r="K409" s="9"/>
      <c r="L409" s="9"/>
      <c r="M409" s="9"/>
      <c r="N409" s="9"/>
      <c r="O409" s="9"/>
      <c r="P409" s="381"/>
      <c r="Q409" s="9"/>
      <c r="R409" s="9"/>
      <c r="S409" s="9"/>
      <c r="T409" s="9"/>
      <c r="U409" s="9"/>
      <c r="V409" s="9"/>
      <c r="W409" s="9"/>
      <c r="X409" s="9"/>
      <c r="Y409" s="131"/>
      <c r="AA409" s="328"/>
    </row>
    <row r="410" spans="1:33">
      <c r="A410" s="801" t="s">
        <v>253</v>
      </c>
      <c r="B410" s="801"/>
      <c r="C410" s="801"/>
      <c r="D410" s="801"/>
      <c r="E410" s="801"/>
      <c r="F410" s="801"/>
      <c r="G410" s="801"/>
      <c r="H410" s="801"/>
      <c r="I410" s="801"/>
      <c r="J410" s="132"/>
      <c r="K410" s="131"/>
      <c r="L410" s="131"/>
      <c r="M410" s="131"/>
      <c r="N410" s="131"/>
      <c r="O410" s="131"/>
      <c r="P410" s="131"/>
      <c r="Q410" s="131"/>
      <c r="R410" s="873" t="str">
        <f>IF(R7="","平成　　年　　月分",R7)</f>
        <v>平成　　年　　月分</v>
      </c>
      <c r="S410" s="873"/>
      <c r="T410" s="873"/>
      <c r="U410" s="873"/>
      <c r="V410" s="873"/>
      <c r="W410" s="131"/>
      <c r="X410" s="131"/>
      <c r="Y410" s="133" t="s">
        <v>254</v>
      </c>
      <c r="Z410" s="235"/>
      <c r="AA410" s="237"/>
    </row>
    <row r="411" spans="1:33" ht="24.95" customHeight="1">
      <c r="A411" s="857" t="s">
        <v>255</v>
      </c>
      <c r="B411" s="858"/>
      <c r="C411" s="858"/>
      <c r="D411" s="857" t="s">
        <v>256</v>
      </c>
      <c r="E411" s="858"/>
      <c r="F411" s="858"/>
      <c r="G411" s="858"/>
      <c r="H411" s="858"/>
      <c r="I411" s="858"/>
      <c r="J411" s="860"/>
      <c r="K411" s="862" t="s">
        <v>257</v>
      </c>
      <c r="L411" s="863"/>
      <c r="M411" s="863"/>
      <c r="N411" s="863"/>
      <c r="O411" s="863"/>
      <c r="P411" s="862" t="s">
        <v>258</v>
      </c>
      <c r="Q411" s="863"/>
      <c r="R411" s="863"/>
      <c r="S411" s="863"/>
      <c r="T411" s="863"/>
      <c r="U411" s="863"/>
      <c r="V411" s="863"/>
      <c r="W411" s="863"/>
      <c r="X411" s="863"/>
      <c r="Y411" s="866"/>
      <c r="Z411" s="235"/>
      <c r="AA411" s="237"/>
    </row>
    <row r="412" spans="1:33" ht="24.95" customHeight="1">
      <c r="A412" s="859"/>
      <c r="B412" s="801"/>
      <c r="C412" s="801"/>
      <c r="D412" s="859"/>
      <c r="E412" s="801"/>
      <c r="F412" s="801"/>
      <c r="G412" s="801"/>
      <c r="H412" s="801"/>
      <c r="I412" s="801"/>
      <c r="J412" s="861"/>
      <c r="K412" s="864"/>
      <c r="L412" s="865"/>
      <c r="M412" s="865"/>
      <c r="N412" s="865"/>
      <c r="O412" s="865"/>
      <c r="P412" s="864"/>
      <c r="Q412" s="865"/>
      <c r="R412" s="865"/>
      <c r="S412" s="865"/>
      <c r="T412" s="865"/>
      <c r="U412" s="865"/>
      <c r="V412" s="865"/>
      <c r="W412" s="865"/>
      <c r="X412" s="865"/>
      <c r="Y412" s="867"/>
      <c r="Z412" s="235"/>
      <c r="AA412" s="237"/>
    </row>
    <row r="413" spans="1:33" ht="45" customHeight="1">
      <c r="A413" s="853" t="s">
        <v>259</v>
      </c>
      <c r="B413" s="854"/>
      <c r="C413" s="854"/>
      <c r="D413" s="846">
        <f>SUMIF($S$8:$S$394,1,$P$8:$P$394)</f>
        <v>0</v>
      </c>
      <c r="E413" s="847"/>
      <c r="F413" s="847"/>
      <c r="G413" s="847"/>
      <c r="H413" s="847"/>
      <c r="I413" s="847"/>
      <c r="J413" s="848"/>
      <c r="K413" s="849" t="s">
        <v>260</v>
      </c>
      <c r="L413" s="850"/>
      <c r="M413" s="850"/>
      <c r="N413" s="850"/>
      <c r="O413" s="850"/>
      <c r="P413" s="851">
        <f>D413*2400*24</f>
        <v>0</v>
      </c>
      <c r="Q413" s="852"/>
      <c r="R413" s="852"/>
      <c r="S413" s="852"/>
      <c r="T413" s="852"/>
      <c r="U413" s="852"/>
      <c r="V413" s="852"/>
      <c r="W413" s="852"/>
      <c r="X413" s="842" t="s">
        <v>143</v>
      </c>
      <c r="Y413" s="843"/>
      <c r="Z413" s="235"/>
      <c r="AA413" s="237"/>
    </row>
    <row r="414" spans="1:33" ht="45" customHeight="1">
      <c r="A414" s="869" t="s">
        <v>261</v>
      </c>
      <c r="B414" s="870"/>
      <c r="C414" s="870"/>
      <c r="D414" s="831">
        <f>SUMIF($S$8:$S$394,2,$P$8:$P$394)</f>
        <v>0</v>
      </c>
      <c r="E414" s="832"/>
      <c r="F414" s="832"/>
      <c r="G414" s="832"/>
      <c r="H414" s="832"/>
      <c r="I414" s="832"/>
      <c r="J414" s="833"/>
      <c r="K414" s="834" t="s">
        <v>262</v>
      </c>
      <c r="L414" s="835"/>
      <c r="M414" s="835"/>
      <c r="N414" s="835"/>
      <c r="O414" s="835"/>
      <c r="P414" s="855">
        <f>D414*1200*24</f>
        <v>0</v>
      </c>
      <c r="Q414" s="856"/>
      <c r="R414" s="856"/>
      <c r="S414" s="856"/>
      <c r="T414" s="856"/>
      <c r="U414" s="856"/>
      <c r="V414" s="856"/>
      <c r="W414" s="856"/>
      <c r="X414" s="871" t="s">
        <v>143</v>
      </c>
      <c r="Y414" s="872"/>
      <c r="Z414" s="235"/>
      <c r="AA414" s="237"/>
    </row>
    <row r="415" spans="1:33" ht="45" customHeight="1" thickBot="1">
      <c r="A415" s="827" t="s">
        <v>263</v>
      </c>
      <c r="B415" s="828"/>
      <c r="C415" s="828"/>
      <c r="D415" s="789">
        <f>SUMIF($S$8:$S$394,3,$P$8:$P$394)</f>
        <v>0</v>
      </c>
      <c r="E415" s="790"/>
      <c r="F415" s="790"/>
      <c r="G415" s="790"/>
      <c r="H415" s="790"/>
      <c r="I415" s="790"/>
      <c r="J415" s="791"/>
      <c r="K415" s="792" t="s">
        <v>264</v>
      </c>
      <c r="L415" s="793"/>
      <c r="M415" s="793"/>
      <c r="N415" s="793"/>
      <c r="O415" s="793"/>
      <c r="P415" s="794">
        <f>D415*800*24</f>
        <v>0</v>
      </c>
      <c r="Q415" s="795"/>
      <c r="R415" s="795"/>
      <c r="S415" s="795"/>
      <c r="T415" s="795"/>
      <c r="U415" s="795"/>
      <c r="V415" s="795"/>
      <c r="W415" s="795"/>
      <c r="X415" s="829" t="s">
        <v>143</v>
      </c>
      <c r="Y415" s="830"/>
      <c r="Z415" s="235"/>
      <c r="AA415" s="237"/>
    </row>
    <row r="416" spans="1:33" ht="45" customHeight="1" thickTop="1">
      <c r="A416" s="796" t="s">
        <v>265</v>
      </c>
      <c r="B416" s="797"/>
      <c r="C416" s="797"/>
      <c r="D416" s="798">
        <f>SUM(D413:F415)</f>
        <v>0</v>
      </c>
      <c r="E416" s="799"/>
      <c r="F416" s="799"/>
      <c r="G416" s="799"/>
      <c r="H416" s="799"/>
      <c r="I416" s="799"/>
      <c r="J416" s="800"/>
      <c r="K416" s="802"/>
      <c r="L416" s="803"/>
      <c r="M416" s="803"/>
      <c r="N416" s="803"/>
      <c r="O416" s="803"/>
      <c r="P416" s="804">
        <f>SUM(P413:W415)</f>
        <v>0</v>
      </c>
      <c r="Q416" s="805"/>
      <c r="R416" s="805"/>
      <c r="S416" s="805"/>
      <c r="T416" s="805"/>
      <c r="U416" s="805"/>
      <c r="V416" s="805"/>
      <c r="W416" s="805"/>
      <c r="X416" s="838" t="s">
        <v>143</v>
      </c>
      <c r="Y416" s="839"/>
      <c r="Z416" s="235"/>
    </row>
    <row r="417" spans="1:33" ht="18" customHeight="1">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235"/>
      <c r="AA417" s="236"/>
    </row>
    <row r="418" spans="1:33">
      <c r="A418" s="801" t="s">
        <v>266</v>
      </c>
      <c r="B418" s="801"/>
      <c r="C418" s="801"/>
      <c r="D418" s="801"/>
      <c r="E418" s="801"/>
      <c r="F418" s="801"/>
      <c r="G418" s="801" t="s">
        <v>267</v>
      </c>
      <c r="H418" s="801"/>
      <c r="I418" s="801"/>
      <c r="J418" s="801"/>
      <c r="K418" s="801"/>
      <c r="L418" s="801"/>
      <c r="M418" s="801"/>
      <c r="N418" s="801"/>
      <c r="O418" s="801"/>
      <c r="P418" s="801"/>
      <c r="Q418" s="801"/>
      <c r="R418" s="132"/>
      <c r="S418" s="132"/>
      <c r="T418" s="132"/>
      <c r="U418" s="812" t="s">
        <v>268</v>
      </c>
      <c r="V418" s="812"/>
      <c r="W418" s="812"/>
      <c r="X418" s="812"/>
      <c r="Y418" s="812"/>
      <c r="Z418" s="235"/>
      <c r="AA418" s="236"/>
    </row>
    <row r="419" spans="1:33" ht="35.1" customHeight="1">
      <c r="A419" s="819"/>
      <c r="B419" s="820"/>
      <c r="C419" s="820"/>
      <c r="D419" s="134" t="s">
        <v>109</v>
      </c>
      <c r="E419" s="840" t="s">
        <v>269</v>
      </c>
      <c r="F419" s="841"/>
      <c r="G419" s="816"/>
      <c r="H419" s="817"/>
      <c r="I419" s="817"/>
      <c r="J419" s="817"/>
      <c r="K419" s="817"/>
      <c r="L419" s="817"/>
      <c r="M419" s="817"/>
      <c r="N419" s="817"/>
      <c r="O419" s="817"/>
      <c r="P419" s="818"/>
      <c r="Q419" s="806"/>
      <c r="R419" s="807"/>
      <c r="S419" s="807"/>
      <c r="T419" s="807"/>
      <c r="U419" s="807"/>
      <c r="V419" s="807"/>
      <c r="W419" s="807"/>
      <c r="X419" s="842" t="s">
        <v>143</v>
      </c>
      <c r="Y419" s="843"/>
      <c r="Z419" s="235"/>
      <c r="AA419" s="236"/>
    </row>
    <row r="420" spans="1:33" ht="35.1" customHeight="1">
      <c r="A420" s="844"/>
      <c r="B420" s="845"/>
      <c r="C420" s="845"/>
      <c r="D420" s="135" t="s">
        <v>109</v>
      </c>
      <c r="E420" s="822" t="s">
        <v>269</v>
      </c>
      <c r="F420" s="823"/>
      <c r="G420" s="824"/>
      <c r="H420" s="825"/>
      <c r="I420" s="825"/>
      <c r="J420" s="825"/>
      <c r="K420" s="825"/>
      <c r="L420" s="825"/>
      <c r="M420" s="825"/>
      <c r="N420" s="825"/>
      <c r="O420" s="825"/>
      <c r="P420" s="826"/>
      <c r="Q420" s="808"/>
      <c r="R420" s="809"/>
      <c r="S420" s="809"/>
      <c r="T420" s="809"/>
      <c r="U420" s="809"/>
      <c r="V420" s="809"/>
      <c r="W420" s="809"/>
      <c r="X420" s="836" t="s">
        <v>143</v>
      </c>
      <c r="Y420" s="837"/>
      <c r="Z420" s="235"/>
      <c r="AA420" s="236"/>
    </row>
    <row r="421" spans="1:33" ht="35.1" customHeight="1">
      <c r="A421" s="775"/>
      <c r="B421" s="776"/>
      <c r="C421" s="776"/>
      <c r="D421" s="136" t="s">
        <v>109</v>
      </c>
      <c r="E421" s="777" t="s">
        <v>269</v>
      </c>
      <c r="F421" s="778"/>
      <c r="G421" s="786"/>
      <c r="H421" s="787"/>
      <c r="I421" s="787"/>
      <c r="J421" s="787"/>
      <c r="K421" s="787"/>
      <c r="L421" s="787"/>
      <c r="M421" s="787"/>
      <c r="N421" s="787"/>
      <c r="O421" s="787"/>
      <c r="P421" s="788"/>
      <c r="Q421" s="810"/>
      <c r="R421" s="811"/>
      <c r="S421" s="811"/>
      <c r="T421" s="811"/>
      <c r="U421" s="811"/>
      <c r="V421" s="811"/>
      <c r="W421" s="811"/>
      <c r="X421" s="813" t="s">
        <v>143</v>
      </c>
      <c r="Y421" s="814"/>
      <c r="Z421" s="235"/>
      <c r="AA421" s="236"/>
    </row>
    <row r="422" spans="1:33" ht="18" customHeight="1">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235"/>
      <c r="AA422" s="17"/>
      <c r="AF422" s="17"/>
      <c r="AG422" s="17"/>
    </row>
    <row r="423" spans="1:33" ht="18" customHeight="1">
      <c r="A423" s="815" t="s">
        <v>270</v>
      </c>
      <c r="B423" s="815"/>
      <c r="C423" s="815"/>
      <c r="D423" s="815"/>
      <c r="E423" s="815"/>
      <c r="F423" s="815"/>
      <c r="G423" s="815"/>
      <c r="H423" s="815"/>
      <c r="I423" s="815"/>
      <c r="J423" s="815"/>
      <c r="K423" s="815"/>
      <c r="L423" s="815"/>
      <c r="M423" s="815"/>
      <c r="N423" s="815"/>
      <c r="O423" s="815"/>
      <c r="P423" s="815"/>
      <c r="Q423" s="815"/>
      <c r="R423" s="815"/>
      <c r="S423" s="815"/>
      <c r="T423" s="815"/>
      <c r="U423" s="815"/>
      <c r="V423" s="815"/>
      <c r="W423" s="815"/>
      <c r="X423" s="815"/>
      <c r="Y423" s="815"/>
      <c r="Z423" s="235"/>
      <c r="AA423" s="17"/>
      <c r="AF423" s="17"/>
      <c r="AG423" s="17"/>
    </row>
    <row r="424" spans="1:33" ht="69" customHeight="1">
      <c r="A424" s="131"/>
      <c r="B424" s="131"/>
      <c r="C424" s="779" t="s">
        <v>271</v>
      </c>
      <c r="D424" s="780"/>
      <c r="E424" s="780"/>
      <c r="F424" s="780"/>
      <c r="G424" s="780"/>
      <c r="H424" s="780"/>
      <c r="I424" s="780"/>
      <c r="J424" s="781"/>
      <c r="K424" s="782" t="str">
        <f>IF('10号'!$J$4="","",IF(P416+SUM(Q419:W421)&gt;=IF(K428&lt;=IF(COUNTIF(Y3,"*法*"),48000,97000),K428,IF(COUNTIF(Y3,"*法*"),48000,97000)),IF(K428&lt;=(IF(COUNTIF(Y3,"*法*"),48000,97000)),K428,IF(COUNTIF(Y3,"*法*"),48000,97000)),P416+SUM(Q419:W421)))</f>
        <v/>
      </c>
      <c r="L424" s="783"/>
      <c r="M424" s="783"/>
      <c r="N424" s="783"/>
      <c r="O424" s="783"/>
      <c r="P424" s="783"/>
      <c r="Q424" s="783"/>
      <c r="R424" s="784" t="s">
        <v>143</v>
      </c>
      <c r="S424" s="785"/>
      <c r="T424" s="131"/>
      <c r="U424" s="131"/>
      <c r="V424" s="131"/>
      <c r="W424" s="131"/>
      <c r="X424" s="131"/>
      <c r="Y424" s="131"/>
      <c r="Z424" s="235"/>
      <c r="AA424" s="17"/>
      <c r="AF424" s="17"/>
      <c r="AG424" s="17"/>
    </row>
    <row r="425" spans="1:33" ht="18" customHeight="1">
      <c r="A425" s="9"/>
      <c r="B425" s="9"/>
      <c r="C425" s="821" t="str">
        <f>IF(COUNTIF(Y3,"*法*"),"※上限額：９７，０００円（３年目以降は４８，０００円）または、研修実施月に支払われた月額給与のいずれか低い方","※上限額：９７，０００円または、研修実施月に支払われた月額給与のいずれか低い方")</f>
        <v>※上限額：９７，０００円または、研修実施月に支払われた月額給与のいずれか低い方</v>
      </c>
      <c r="D425" s="821"/>
      <c r="E425" s="821"/>
      <c r="F425" s="821"/>
      <c r="G425" s="821"/>
      <c r="H425" s="821"/>
      <c r="I425" s="821"/>
      <c r="J425" s="821"/>
      <c r="K425" s="821"/>
      <c r="L425" s="821"/>
      <c r="M425" s="821"/>
      <c r="N425" s="821"/>
      <c r="O425" s="821"/>
      <c r="P425" s="821"/>
      <c r="Q425" s="821"/>
      <c r="R425" s="821"/>
      <c r="S425" s="821"/>
      <c r="T425" s="821"/>
      <c r="U425" s="821"/>
      <c r="V425" s="821"/>
      <c r="W425" s="821"/>
      <c r="X425" s="9"/>
      <c r="Y425" s="9"/>
      <c r="AA425" s="17"/>
      <c r="AF425" s="17"/>
      <c r="AG425" s="17"/>
    </row>
    <row r="426" spans="1:33" ht="18" customHeight="1">
      <c r="A426" s="9"/>
      <c r="B426" s="9"/>
      <c r="C426" s="821"/>
      <c r="D426" s="821"/>
      <c r="E426" s="821"/>
      <c r="F426" s="821"/>
      <c r="G426" s="821"/>
      <c r="H426" s="821"/>
      <c r="I426" s="821"/>
      <c r="J426" s="821"/>
      <c r="K426" s="821"/>
      <c r="L426" s="821"/>
      <c r="M426" s="821"/>
      <c r="N426" s="821"/>
      <c r="O426" s="821"/>
      <c r="P426" s="821"/>
      <c r="Q426" s="821"/>
      <c r="R426" s="821"/>
      <c r="S426" s="821"/>
      <c r="T426" s="821"/>
      <c r="U426" s="821"/>
      <c r="V426" s="821"/>
      <c r="W426" s="821"/>
      <c r="X426" s="9"/>
      <c r="Y426" s="9"/>
      <c r="AA426" s="237"/>
    </row>
    <row r="427" spans="1:33">
      <c r="A427" s="9"/>
      <c r="B427" s="9"/>
      <c r="C427" s="821"/>
      <c r="D427" s="821"/>
      <c r="E427" s="821"/>
      <c r="F427" s="821"/>
      <c r="G427" s="821"/>
      <c r="H427" s="821"/>
      <c r="I427" s="821"/>
      <c r="J427" s="821"/>
      <c r="K427" s="821"/>
      <c r="L427" s="821"/>
      <c r="M427" s="821"/>
      <c r="N427" s="821"/>
      <c r="O427" s="821"/>
      <c r="P427" s="821"/>
      <c r="Q427" s="821"/>
      <c r="R427" s="821"/>
      <c r="S427" s="821"/>
      <c r="T427" s="821"/>
      <c r="U427" s="821"/>
      <c r="V427" s="821"/>
      <c r="W427" s="821"/>
      <c r="X427" s="9"/>
      <c r="Y427" s="9"/>
      <c r="AA427" s="237"/>
    </row>
    <row r="428" spans="1:33" ht="60" customHeight="1">
      <c r="A428" s="9"/>
      <c r="B428" s="9"/>
      <c r="C428" s="768" t="str">
        <f>IF(R7="平成　　年　　月分","平成　　年　　月支払給与額",R7)</f>
        <v>平成　　年　　月支払給与額</v>
      </c>
      <c r="D428" s="769"/>
      <c r="E428" s="769"/>
      <c r="F428" s="769"/>
      <c r="G428" s="769"/>
      <c r="H428" s="769"/>
      <c r="I428" s="769"/>
      <c r="J428" s="770"/>
      <c r="K428" s="771"/>
      <c r="L428" s="772"/>
      <c r="M428" s="772"/>
      <c r="N428" s="772"/>
      <c r="O428" s="772"/>
      <c r="P428" s="772"/>
      <c r="Q428" s="772"/>
      <c r="R428" s="773" t="s">
        <v>143</v>
      </c>
      <c r="S428" s="774"/>
      <c r="T428" s="9"/>
      <c r="U428" s="9"/>
      <c r="V428" s="9"/>
      <c r="W428" s="9"/>
      <c r="X428" s="9"/>
      <c r="Y428" s="9"/>
      <c r="AA428" s="237"/>
    </row>
    <row r="429" spans="1:33">
      <c r="A429" s="9"/>
      <c r="B429" s="9"/>
      <c r="C429" s="9"/>
      <c r="D429" s="9"/>
      <c r="E429" s="9"/>
      <c r="F429" s="9"/>
      <c r="G429" s="9"/>
      <c r="H429" s="9"/>
      <c r="I429" s="9"/>
      <c r="J429" s="9"/>
      <c r="K429" s="9"/>
      <c r="L429" s="9"/>
      <c r="M429" s="9"/>
      <c r="N429" s="9"/>
      <c r="O429" s="9"/>
      <c r="P429" s="9"/>
      <c r="Q429" s="9"/>
      <c r="R429" s="9"/>
      <c r="S429" s="9"/>
      <c r="T429" s="9"/>
      <c r="U429" s="9"/>
      <c r="V429" s="9"/>
      <c r="W429" s="9"/>
      <c r="X429" s="9"/>
      <c r="Y429" s="9"/>
    </row>
    <row r="430" spans="1:33">
      <c r="A430" s="9"/>
      <c r="B430" s="9"/>
      <c r="C430" s="9"/>
      <c r="D430" s="9"/>
      <c r="E430" s="9"/>
      <c r="F430" s="9"/>
      <c r="G430" s="9"/>
      <c r="H430" s="9"/>
      <c r="I430" s="9"/>
      <c r="J430" s="9"/>
      <c r="K430" s="9"/>
      <c r="L430" s="9"/>
      <c r="M430" s="9"/>
      <c r="N430" s="9"/>
      <c r="O430" s="9"/>
      <c r="P430" s="9"/>
      <c r="Q430" s="9"/>
      <c r="R430" s="9"/>
      <c r="S430" s="9"/>
      <c r="T430" s="9"/>
      <c r="U430" s="9"/>
      <c r="V430" s="9"/>
      <c r="W430" s="9"/>
      <c r="X430" s="9"/>
      <c r="Y430" s="9"/>
    </row>
    <row r="431" spans="1:33">
      <c r="A431" s="9"/>
      <c r="B431" s="9"/>
      <c r="C431" s="9"/>
      <c r="D431" s="9"/>
      <c r="E431" s="9"/>
      <c r="F431" s="9"/>
      <c r="G431" s="9"/>
      <c r="H431" s="9"/>
      <c r="I431" s="9"/>
      <c r="J431" s="9"/>
      <c r="K431" s="9"/>
      <c r="L431" s="9"/>
      <c r="M431" s="9"/>
      <c r="N431" s="9"/>
      <c r="O431" s="9"/>
      <c r="P431" s="9"/>
      <c r="Q431" s="9"/>
      <c r="R431" s="9"/>
      <c r="S431" s="9"/>
      <c r="T431" s="9"/>
      <c r="U431" s="9"/>
      <c r="V431" s="9"/>
      <c r="W431" s="9"/>
      <c r="X431" s="9"/>
      <c r="Y431" s="9"/>
    </row>
  </sheetData>
  <sheetProtection password="ECA8" sheet="1" objects="1" scenarios="1" selectLockedCells="1"/>
  <mergeCells count="1367">
    <mergeCell ref="D136:E136"/>
    <mergeCell ref="O225:O226"/>
    <mergeCell ref="O227:O228"/>
    <mergeCell ref="N233:N236"/>
    <mergeCell ref="O233:O234"/>
    <mergeCell ref="O235:O236"/>
    <mergeCell ref="N190:N193"/>
    <mergeCell ref="O190:O191"/>
    <mergeCell ref="O192:O193"/>
    <mergeCell ref="N217:N220"/>
    <mergeCell ref="O217:O218"/>
    <mergeCell ref="O219:O220"/>
    <mergeCell ref="A202:Y202"/>
    <mergeCell ref="C364:Y366"/>
    <mergeCell ref="C372:Y374"/>
    <mergeCell ref="C380:Y382"/>
    <mergeCell ref="C388:Y390"/>
    <mergeCell ref="O359:O360"/>
    <mergeCell ref="O361:O362"/>
    <mergeCell ref="O385:O386"/>
    <mergeCell ref="T383:T386"/>
    <mergeCell ref="X384:X385"/>
    <mergeCell ref="D385:D386"/>
    <mergeCell ref="C281:Y283"/>
    <mergeCell ref="C289:Y291"/>
    <mergeCell ref="C297:Y299"/>
    <mergeCell ref="C305:Y307"/>
    <mergeCell ref="C313:Y315"/>
    <mergeCell ref="N308:N311"/>
    <mergeCell ref="O308:O309"/>
    <mergeCell ref="O310:O311"/>
    <mergeCell ref="T308:T311"/>
    <mergeCell ref="A336:Y336"/>
    <mergeCell ref="D337:E337"/>
    <mergeCell ref="C348:Y350"/>
    <mergeCell ref="C356:Y358"/>
    <mergeCell ref="N316:N319"/>
    <mergeCell ref="O316:O317"/>
    <mergeCell ref="O318:O319"/>
    <mergeCell ref="N292:N295"/>
    <mergeCell ref="O292:O293"/>
    <mergeCell ref="O294:O295"/>
    <mergeCell ref="N300:N303"/>
    <mergeCell ref="O300:O301"/>
    <mergeCell ref="O302:O303"/>
    <mergeCell ref="N257:N260"/>
    <mergeCell ref="O257:O258"/>
    <mergeCell ref="O259:O260"/>
    <mergeCell ref="N284:N287"/>
    <mergeCell ref="O284:O285"/>
    <mergeCell ref="O286:O287"/>
    <mergeCell ref="A269:Y269"/>
    <mergeCell ref="D270:E270"/>
    <mergeCell ref="D271:E271"/>
    <mergeCell ref="I271:M271"/>
    <mergeCell ref="A355:B355"/>
    <mergeCell ref="C355:K355"/>
    <mergeCell ref="L355:Y355"/>
    <mergeCell ref="A356:B356"/>
    <mergeCell ref="A357:B357"/>
    <mergeCell ref="T351:T354"/>
    <mergeCell ref="U351:W354"/>
    <mergeCell ref="X352:X353"/>
    <mergeCell ref="X309:X310"/>
    <mergeCell ref="D203:E203"/>
    <mergeCell ref="D204:E204"/>
    <mergeCell ref="I204:M204"/>
    <mergeCell ref="N158:N161"/>
    <mergeCell ref="O158:O159"/>
    <mergeCell ref="O160:O161"/>
    <mergeCell ref="N166:N169"/>
    <mergeCell ref="O166:O167"/>
    <mergeCell ref="D137:E137"/>
    <mergeCell ref="I137:M137"/>
    <mergeCell ref="C147:Y149"/>
    <mergeCell ref="T150:T153"/>
    <mergeCell ref="U150:W153"/>
    <mergeCell ref="X151:X152"/>
    <mergeCell ref="K152:K153"/>
    <mergeCell ref="P152:P153"/>
    <mergeCell ref="S152:S153"/>
    <mergeCell ref="J150:J153"/>
    <mergeCell ref="R141:V141"/>
    <mergeCell ref="F144:F145"/>
    <mergeCell ref="I144:I145"/>
    <mergeCell ref="J142:J145"/>
    <mergeCell ref="K142:K143"/>
    <mergeCell ref="L142:M145"/>
    <mergeCell ref="K144:K145"/>
    <mergeCell ref="D138:E138"/>
    <mergeCell ref="D139:E139"/>
    <mergeCell ref="I139:M139"/>
    <mergeCell ref="C163:Y165"/>
    <mergeCell ref="C171:Y173"/>
    <mergeCell ref="C179:Y181"/>
    <mergeCell ref="N174:N177"/>
    <mergeCell ref="S48:S49"/>
    <mergeCell ref="C48:C51"/>
    <mergeCell ref="D48:D49"/>
    <mergeCell ref="E48:E51"/>
    <mergeCell ref="I50:I51"/>
    <mergeCell ref="K50:K51"/>
    <mergeCell ref="P50:P51"/>
    <mergeCell ref="S50:S51"/>
    <mergeCell ref="Q48:R51"/>
    <mergeCell ref="N48:N51"/>
    <mergeCell ref="O48:O49"/>
    <mergeCell ref="I70:M70"/>
    <mergeCell ref="O83:O84"/>
    <mergeCell ref="O85:O86"/>
    <mergeCell ref="N123:N126"/>
    <mergeCell ref="O123:O124"/>
    <mergeCell ref="O125:O126"/>
    <mergeCell ref="C80:Y82"/>
    <mergeCell ref="C88:Y90"/>
    <mergeCell ref="C96:Y98"/>
    <mergeCell ref="C104:Y106"/>
    <mergeCell ref="P85:P86"/>
    <mergeCell ref="S85:S86"/>
    <mergeCell ref="J83:J86"/>
    <mergeCell ref="P83:P84"/>
    <mergeCell ref="Q83:R86"/>
    <mergeCell ref="S83:S84"/>
    <mergeCell ref="N83:N86"/>
    <mergeCell ref="R74:V74"/>
    <mergeCell ref="P75:P76"/>
    <mergeCell ref="Q75:R78"/>
    <mergeCell ref="S75:S76"/>
    <mergeCell ref="A423:Y423"/>
    <mergeCell ref="C424:J424"/>
    <mergeCell ref="K424:Q424"/>
    <mergeCell ref="R424:S424"/>
    <mergeCell ref="C428:J428"/>
    <mergeCell ref="K428:Q428"/>
    <mergeCell ref="R428:S428"/>
    <mergeCell ref="A420:C420"/>
    <mergeCell ref="E420:F420"/>
    <mergeCell ref="X420:Y420"/>
    <mergeCell ref="A421:C421"/>
    <mergeCell ref="E421:F421"/>
    <mergeCell ref="X421:Y421"/>
    <mergeCell ref="G420:P420"/>
    <mergeCell ref="G421:P421"/>
    <mergeCell ref="Q420:W420"/>
    <mergeCell ref="Q421:W421"/>
    <mergeCell ref="C425:W427"/>
    <mergeCell ref="A418:F418"/>
    <mergeCell ref="G418:Q418"/>
    <mergeCell ref="U418:Y418"/>
    <mergeCell ref="K416:O416"/>
    <mergeCell ref="P416:W416"/>
    <mergeCell ref="A419:C419"/>
    <mergeCell ref="E419:F419"/>
    <mergeCell ref="X419:Y419"/>
    <mergeCell ref="G419:P419"/>
    <mergeCell ref="Q419:W419"/>
    <mergeCell ref="A415:C415"/>
    <mergeCell ref="X415:Y415"/>
    <mergeCell ref="D415:J415"/>
    <mergeCell ref="K415:O415"/>
    <mergeCell ref="P415:W415"/>
    <mergeCell ref="A416:C416"/>
    <mergeCell ref="D416:J416"/>
    <mergeCell ref="X416:Y416"/>
    <mergeCell ref="A413:C413"/>
    <mergeCell ref="X413:Y413"/>
    <mergeCell ref="D413:J413"/>
    <mergeCell ref="K413:O413"/>
    <mergeCell ref="P413:W413"/>
    <mergeCell ref="A414:C414"/>
    <mergeCell ref="X414:Y414"/>
    <mergeCell ref="D414:J414"/>
    <mergeCell ref="K414:O414"/>
    <mergeCell ref="P414:W414"/>
    <mergeCell ref="A410:I410"/>
    <mergeCell ref="R410:V410"/>
    <mergeCell ref="A411:C412"/>
    <mergeCell ref="D411:J412"/>
    <mergeCell ref="K411:O412"/>
    <mergeCell ref="P411:Y412"/>
    <mergeCell ref="A403:Y403"/>
    <mergeCell ref="D404:E404"/>
    <mergeCell ref="D405:E405"/>
    <mergeCell ref="I405:M405"/>
    <mergeCell ref="D406:E406"/>
    <mergeCell ref="D407:E407"/>
    <mergeCell ref="I407:M407"/>
    <mergeCell ref="A395:B395"/>
    <mergeCell ref="C395:K395"/>
    <mergeCell ref="L395:Y395"/>
    <mergeCell ref="A396:B396"/>
    <mergeCell ref="A397:B397"/>
    <mergeCell ref="C396:Y398"/>
    <mergeCell ref="D393:D394"/>
    <mergeCell ref="F393:F394"/>
    <mergeCell ref="I393:I394"/>
    <mergeCell ref="K393:K394"/>
    <mergeCell ref="P393:P394"/>
    <mergeCell ref="S393:S394"/>
    <mergeCell ref="J391:J394"/>
    <mergeCell ref="N391:N394"/>
    <mergeCell ref="O391:O392"/>
    <mergeCell ref="O393:O394"/>
    <mergeCell ref="G391:H394"/>
    <mergeCell ref="I391:I392"/>
    <mergeCell ref="K391:K392"/>
    <mergeCell ref="T391:T394"/>
    <mergeCell ref="U391:W394"/>
    <mergeCell ref="X392:X393"/>
    <mergeCell ref="A388:B388"/>
    <mergeCell ref="A389:B389"/>
    <mergeCell ref="L391:M394"/>
    <mergeCell ref="P391:P392"/>
    <mergeCell ref="Q391:R394"/>
    <mergeCell ref="S391:S392"/>
    <mergeCell ref="C391:C394"/>
    <mergeCell ref="D391:D392"/>
    <mergeCell ref="E391:E394"/>
    <mergeCell ref="F391:F392"/>
    <mergeCell ref="A387:B387"/>
    <mergeCell ref="C387:K387"/>
    <mergeCell ref="L387:Y387"/>
    <mergeCell ref="D383:D384"/>
    <mergeCell ref="E383:E386"/>
    <mergeCell ref="F383:F384"/>
    <mergeCell ref="G383:H386"/>
    <mergeCell ref="I383:I384"/>
    <mergeCell ref="U383:W386"/>
    <mergeCell ref="F385:F386"/>
    <mergeCell ref="I385:I386"/>
    <mergeCell ref="K385:K386"/>
    <mergeCell ref="P385:P386"/>
    <mergeCell ref="S385:S386"/>
    <mergeCell ref="J383:J386"/>
    <mergeCell ref="P383:P384"/>
    <mergeCell ref="N383:N386"/>
    <mergeCell ref="O383:O384"/>
    <mergeCell ref="A379:B379"/>
    <mergeCell ref="C379:K379"/>
    <mergeCell ref="L379:Y379"/>
    <mergeCell ref="A380:B380"/>
    <mergeCell ref="A381:B381"/>
    <mergeCell ref="K383:K384"/>
    <mergeCell ref="L383:M386"/>
    <mergeCell ref="Q383:R386"/>
    <mergeCell ref="S383:S384"/>
    <mergeCell ref="C383:C386"/>
    <mergeCell ref="T375:T378"/>
    <mergeCell ref="U375:W378"/>
    <mergeCell ref="X376:X377"/>
    <mergeCell ref="D377:D378"/>
    <mergeCell ref="F377:F378"/>
    <mergeCell ref="I377:I378"/>
    <mergeCell ref="K377:K378"/>
    <mergeCell ref="P377:P378"/>
    <mergeCell ref="S377:S378"/>
    <mergeCell ref="J375:J378"/>
    <mergeCell ref="C375:C378"/>
    <mergeCell ref="D375:D376"/>
    <mergeCell ref="E375:E378"/>
    <mergeCell ref="F375:F376"/>
    <mergeCell ref="G375:H378"/>
    <mergeCell ref="I375:I376"/>
    <mergeCell ref="O375:O376"/>
    <mergeCell ref="O377:O378"/>
    <mergeCell ref="N375:N378"/>
    <mergeCell ref="A371:B371"/>
    <mergeCell ref="C371:K371"/>
    <mergeCell ref="L371:Y371"/>
    <mergeCell ref="A372:B372"/>
    <mergeCell ref="A373:B373"/>
    <mergeCell ref="K375:K376"/>
    <mergeCell ref="L375:M378"/>
    <mergeCell ref="P375:P376"/>
    <mergeCell ref="Q375:R378"/>
    <mergeCell ref="S375:S376"/>
    <mergeCell ref="T367:T370"/>
    <mergeCell ref="U367:W370"/>
    <mergeCell ref="X368:X369"/>
    <mergeCell ref="D369:D370"/>
    <mergeCell ref="F369:F370"/>
    <mergeCell ref="I369:I370"/>
    <mergeCell ref="K369:K370"/>
    <mergeCell ref="P369:P370"/>
    <mergeCell ref="S369:S370"/>
    <mergeCell ref="J367:J370"/>
    <mergeCell ref="D367:D368"/>
    <mergeCell ref="E367:E370"/>
    <mergeCell ref="F367:F368"/>
    <mergeCell ref="G367:H370"/>
    <mergeCell ref="I367:I368"/>
    <mergeCell ref="K367:K368"/>
    <mergeCell ref="N367:N370"/>
    <mergeCell ref="O367:O368"/>
    <mergeCell ref="O369:O370"/>
    <mergeCell ref="A363:B363"/>
    <mergeCell ref="C363:K363"/>
    <mergeCell ref="L363:Y363"/>
    <mergeCell ref="A364:B364"/>
    <mergeCell ref="A365:B365"/>
    <mergeCell ref="L367:M370"/>
    <mergeCell ref="P367:P368"/>
    <mergeCell ref="Q367:R370"/>
    <mergeCell ref="S367:S368"/>
    <mergeCell ref="C367:C370"/>
    <mergeCell ref="T359:T362"/>
    <mergeCell ref="U359:W362"/>
    <mergeCell ref="X360:X361"/>
    <mergeCell ref="D361:D362"/>
    <mergeCell ref="F361:F362"/>
    <mergeCell ref="I361:I362"/>
    <mergeCell ref="K361:K362"/>
    <mergeCell ref="P361:P362"/>
    <mergeCell ref="S361:S362"/>
    <mergeCell ref="J359:J362"/>
    <mergeCell ref="C359:C362"/>
    <mergeCell ref="D359:D360"/>
    <mergeCell ref="E359:E362"/>
    <mergeCell ref="F359:F360"/>
    <mergeCell ref="G359:H362"/>
    <mergeCell ref="I359:I360"/>
    <mergeCell ref="K359:K360"/>
    <mergeCell ref="L359:M362"/>
    <mergeCell ref="P359:P360"/>
    <mergeCell ref="Q359:R362"/>
    <mergeCell ref="S359:S360"/>
    <mergeCell ref="N359:N362"/>
    <mergeCell ref="D353:D354"/>
    <mergeCell ref="F353:F354"/>
    <mergeCell ref="I353:I354"/>
    <mergeCell ref="K353:K354"/>
    <mergeCell ref="P353:P354"/>
    <mergeCell ref="S353:S354"/>
    <mergeCell ref="J351:J354"/>
    <mergeCell ref="C351:C354"/>
    <mergeCell ref="D351:D352"/>
    <mergeCell ref="E351:E354"/>
    <mergeCell ref="F351:F352"/>
    <mergeCell ref="G351:H354"/>
    <mergeCell ref="I351:I352"/>
    <mergeCell ref="A347:B347"/>
    <mergeCell ref="C347:K347"/>
    <mergeCell ref="L347:Y347"/>
    <mergeCell ref="A348:B348"/>
    <mergeCell ref="A349:B349"/>
    <mergeCell ref="K351:K352"/>
    <mergeCell ref="L351:M354"/>
    <mergeCell ref="P351:P352"/>
    <mergeCell ref="Q351:R354"/>
    <mergeCell ref="S351:S352"/>
    <mergeCell ref="N351:N354"/>
    <mergeCell ref="O351:O352"/>
    <mergeCell ref="O353:O354"/>
    <mergeCell ref="P345:P346"/>
    <mergeCell ref="S345:S346"/>
    <mergeCell ref="N343:N346"/>
    <mergeCell ref="O343:O344"/>
    <mergeCell ref="O345:O346"/>
    <mergeCell ref="P343:P344"/>
    <mergeCell ref="Q343:R346"/>
    <mergeCell ref="S343:S344"/>
    <mergeCell ref="T343:T346"/>
    <mergeCell ref="U343:W346"/>
    <mergeCell ref="X344:X345"/>
    <mergeCell ref="R342:V342"/>
    <mergeCell ref="C343:C346"/>
    <mergeCell ref="D343:D344"/>
    <mergeCell ref="E343:E346"/>
    <mergeCell ref="F343:F344"/>
    <mergeCell ref="G343:H346"/>
    <mergeCell ref="I343:I344"/>
    <mergeCell ref="D345:D346"/>
    <mergeCell ref="F345:F346"/>
    <mergeCell ref="I345:I346"/>
    <mergeCell ref="J343:J346"/>
    <mergeCell ref="K343:K344"/>
    <mergeCell ref="L343:M346"/>
    <mergeCell ref="K345:K346"/>
    <mergeCell ref="D338:E338"/>
    <mergeCell ref="I338:M338"/>
    <mergeCell ref="D339:E339"/>
    <mergeCell ref="D340:E340"/>
    <mergeCell ref="I340:M340"/>
    <mergeCell ref="A328:B328"/>
    <mergeCell ref="C328:K328"/>
    <mergeCell ref="L328:Y328"/>
    <mergeCell ref="A329:B329"/>
    <mergeCell ref="A330:B330"/>
    <mergeCell ref="C329:Y331"/>
    <mergeCell ref="T324:T327"/>
    <mergeCell ref="U324:W327"/>
    <mergeCell ref="X325:X326"/>
    <mergeCell ref="D326:D327"/>
    <mergeCell ref="F326:F327"/>
    <mergeCell ref="I326:I327"/>
    <mergeCell ref="K326:K327"/>
    <mergeCell ref="P326:P327"/>
    <mergeCell ref="S326:S327"/>
    <mergeCell ref="Q324:R327"/>
    <mergeCell ref="S324:S325"/>
    <mergeCell ref="C324:C327"/>
    <mergeCell ref="D324:D325"/>
    <mergeCell ref="E324:E327"/>
    <mergeCell ref="F324:F325"/>
    <mergeCell ref="G324:H327"/>
    <mergeCell ref="I324:I325"/>
    <mergeCell ref="N324:N327"/>
    <mergeCell ref="O324:O325"/>
    <mergeCell ref="K324:K325"/>
    <mergeCell ref="A334:Y334"/>
    <mergeCell ref="A320:B320"/>
    <mergeCell ref="C320:K320"/>
    <mergeCell ref="L320:Y320"/>
    <mergeCell ref="A321:B321"/>
    <mergeCell ref="A322:B322"/>
    <mergeCell ref="C321:Y323"/>
    <mergeCell ref="L324:M327"/>
    <mergeCell ref="J324:J327"/>
    <mergeCell ref="P324:P325"/>
    <mergeCell ref="T316:T319"/>
    <mergeCell ref="U316:W319"/>
    <mergeCell ref="X317:X318"/>
    <mergeCell ref="D318:D319"/>
    <mergeCell ref="F318:F319"/>
    <mergeCell ref="I318:I319"/>
    <mergeCell ref="K318:K319"/>
    <mergeCell ref="P318:P319"/>
    <mergeCell ref="S318:S319"/>
    <mergeCell ref="J316:J319"/>
    <mergeCell ref="C316:C319"/>
    <mergeCell ref="D316:D317"/>
    <mergeCell ref="E316:E319"/>
    <mergeCell ref="F316:F317"/>
    <mergeCell ref="G316:H319"/>
    <mergeCell ref="I316:I317"/>
    <mergeCell ref="O326:O327"/>
    <mergeCell ref="A312:B312"/>
    <mergeCell ref="C312:K312"/>
    <mergeCell ref="L312:Y312"/>
    <mergeCell ref="A313:B313"/>
    <mergeCell ref="A314:B314"/>
    <mergeCell ref="K316:K317"/>
    <mergeCell ref="L316:M319"/>
    <mergeCell ref="P316:P317"/>
    <mergeCell ref="Q316:R319"/>
    <mergeCell ref="S316:S317"/>
    <mergeCell ref="D310:D311"/>
    <mergeCell ref="F310:F311"/>
    <mergeCell ref="I310:I311"/>
    <mergeCell ref="K310:K311"/>
    <mergeCell ref="P310:P311"/>
    <mergeCell ref="S310:S311"/>
    <mergeCell ref="J308:J311"/>
    <mergeCell ref="P308:P309"/>
    <mergeCell ref="D308:D309"/>
    <mergeCell ref="E308:E311"/>
    <mergeCell ref="F308:F309"/>
    <mergeCell ref="G308:H311"/>
    <mergeCell ref="I308:I309"/>
    <mergeCell ref="U308:W311"/>
    <mergeCell ref="A304:B304"/>
    <mergeCell ref="C304:K304"/>
    <mergeCell ref="L304:Y304"/>
    <mergeCell ref="A305:B305"/>
    <mergeCell ref="A306:B306"/>
    <mergeCell ref="K308:K309"/>
    <mergeCell ref="L308:M311"/>
    <mergeCell ref="Q308:R311"/>
    <mergeCell ref="S308:S309"/>
    <mergeCell ref="C308:C311"/>
    <mergeCell ref="T300:T303"/>
    <mergeCell ref="U300:W303"/>
    <mergeCell ref="F300:F301"/>
    <mergeCell ref="G300:H303"/>
    <mergeCell ref="I300:I301"/>
    <mergeCell ref="K300:K301"/>
    <mergeCell ref="X301:X302"/>
    <mergeCell ref="D302:D303"/>
    <mergeCell ref="F302:F303"/>
    <mergeCell ref="I302:I303"/>
    <mergeCell ref="K302:K303"/>
    <mergeCell ref="P302:P303"/>
    <mergeCell ref="S302:S303"/>
    <mergeCell ref="J300:J303"/>
    <mergeCell ref="D300:D301"/>
    <mergeCell ref="E300:E303"/>
    <mergeCell ref="A296:B296"/>
    <mergeCell ref="C296:K296"/>
    <mergeCell ref="L296:Y296"/>
    <mergeCell ref="A297:B297"/>
    <mergeCell ref="A298:B298"/>
    <mergeCell ref="L300:M303"/>
    <mergeCell ref="P300:P301"/>
    <mergeCell ref="Q300:R303"/>
    <mergeCell ref="S300:S301"/>
    <mergeCell ref="C300:C303"/>
    <mergeCell ref="T292:T295"/>
    <mergeCell ref="U292:W295"/>
    <mergeCell ref="X293:X294"/>
    <mergeCell ref="D294:D295"/>
    <mergeCell ref="F294:F295"/>
    <mergeCell ref="I294:I295"/>
    <mergeCell ref="K294:K295"/>
    <mergeCell ref="P294:P295"/>
    <mergeCell ref="S294:S295"/>
    <mergeCell ref="J292:J295"/>
    <mergeCell ref="C292:C295"/>
    <mergeCell ref="D292:D293"/>
    <mergeCell ref="E292:E295"/>
    <mergeCell ref="F292:F293"/>
    <mergeCell ref="G292:H295"/>
    <mergeCell ref="I292:I293"/>
    <mergeCell ref="A288:B288"/>
    <mergeCell ref="C288:K288"/>
    <mergeCell ref="L288:Y288"/>
    <mergeCell ref="A289:B289"/>
    <mergeCell ref="A290:B290"/>
    <mergeCell ref="K292:K293"/>
    <mergeCell ref="L292:M295"/>
    <mergeCell ref="P292:P293"/>
    <mergeCell ref="Q292:R295"/>
    <mergeCell ref="S292:S293"/>
    <mergeCell ref="T284:T287"/>
    <mergeCell ref="U284:W287"/>
    <mergeCell ref="X285:X286"/>
    <mergeCell ref="D286:D287"/>
    <mergeCell ref="F286:F287"/>
    <mergeCell ref="I286:I287"/>
    <mergeCell ref="K286:K287"/>
    <mergeCell ref="P286:P287"/>
    <mergeCell ref="S286:S287"/>
    <mergeCell ref="J284:J287"/>
    <mergeCell ref="C284:C287"/>
    <mergeCell ref="D284:D285"/>
    <mergeCell ref="E284:E287"/>
    <mergeCell ref="F284:F285"/>
    <mergeCell ref="G284:H287"/>
    <mergeCell ref="I284:I285"/>
    <mergeCell ref="A280:B280"/>
    <mergeCell ref="C280:K280"/>
    <mergeCell ref="L280:Y280"/>
    <mergeCell ref="A281:B281"/>
    <mergeCell ref="A282:B282"/>
    <mergeCell ref="K284:K285"/>
    <mergeCell ref="L284:M287"/>
    <mergeCell ref="P284:P285"/>
    <mergeCell ref="Q284:R287"/>
    <mergeCell ref="S284:S285"/>
    <mergeCell ref="P278:P279"/>
    <mergeCell ref="S278:S279"/>
    <mergeCell ref="N276:N279"/>
    <mergeCell ref="O276:O277"/>
    <mergeCell ref="O278:O279"/>
    <mergeCell ref="P276:P277"/>
    <mergeCell ref="Q276:R279"/>
    <mergeCell ref="S276:S277"/>
    <mergeCell ref="T276:T279"/>
    <mergeCell ref="U276:W279"/>
    <mergeCell ref="X277:X278"/>
    <mergeCell ref="R275:V275"/>
    <mergeCell ref="C276:C279"/>
    <mergeCell ref="D276:D277"/>
    <mergeCell ref="E276:E279"/>
    <mergeCell ref="F276:F277"/>
    <mergeCell ref="G276:H279"/>
    <mergeCell ref="I276:I277"/>
    <mergeCell ref="D278:D279"/>
    <mergeCell ref="F278:F279"/>
    <mergeCell ref="I278:I279"/>
    <mergeCell ref="J276:J279"/>
    <mergeCell ref="K276:K277"/>
    <mergeCell ref="L276:M279"/>
    <mergeCell ref="K278:K279"/>
    <mergeCell ref="D272:E272"/>
    <mergeCell ref="D273:E273"/>
    <mergeCell ref="I273:M273"/>
    <mergeCell ref="A261:B261"/>
    <mergeCell ref="C261:K261"/>
    <mergeCell ref="L261:Y261"/>
    <mergeCell ref="A262:B262"/>
    <mergeCell ref="A263:B263"/>
    <mergeCell ref="C262:Y264"/>
    <mergeCell ref="A267:Y267"/>
    <mergeCell ref="T257:T260"/>
    <mergeCell ref="U257:W260"/>
    <mergeCell ref="X258:X259"/>
    <mergeCell ref="D259:D260"/>
    <mergeCell ref="F259:F260"/>
    <mergeCell ref="I259:I260"/>
    <mergeCell ref="K259:K260"/>
    <mergeCell ref="P259:P260"/>
    <mergeCell ref="S259:S260"/>
    <mergeCell ref="J257:J260"/>
    <mergeCell ref="P257:P258"/>
    <mergeCell ref="Q257:R260"/>
    <mergeCell ref="S257:S258"/>
    <mergeCell ref="C257:C260"/>
    <mergeCell ref="D257:D258"/>
    <mergeCell ref="E257:E260"/>
    <mergeCell ref="F257:F258"/>
    <mergeCell ref="G257:H260"/>
    <mergeCell ref="I257:I258"/>
    <mergeCell ref="K257:K258"/>
    <mergeCell ref="A253:B253"/>
    <mergeCell ref="C253:K253"/>
    <mergeCell ref="L253:Y253"/>
    <mergeCell ref="A254:B254"/>
    <mergeCell ref="A255:B255"/>
    <mergeCell ref="C254:Y256"/>
    <mergeCell ref="L257:M260"/>
    <mergeCell ref="T249:T252"/>
    <mergeCell ref="U249:W252"/>
    <mergeCell ref="X250:X251"/>
    <mergeCell ref="D251:D252"/>
    <mergeCell ref="F251:F252"/>
    <mergeCell ref="I251:I252"/>
    <mergeCell ref="K251:K252"/>
    <mergeCell ref="P251:P252"/>
    <mergeCell ref="S251:S252"/>
    <mergeCell ref="S249:S250"/>
    <mergeCell ref="C249:C252"/>
    <mergeCell ref="D249:D250"/>
    <mergeCell ref="E249:E252"/>
    <mergeCell ref="F249:F250"/>
    <mergeCell ref="G249:H252"/>
    <mergeCell ref="I249:I250"/>
    <mergeCell ref="N249:N252"/>
    <mergeCell ref="O249:O250"/>
    <mergeCell ref="O251:O252"/>
    <mergeCell ref="A245:B245"/>
    <mergeCell ref="C245:K245"/>
    <mergeCell ref="L245:Y245"/>
    <mergeCell ref="A246:B246"/>
    <mergeCell ref="A247:B247"/>
    <mergeCell ref="K249:K250"/>
    <mergeCell ref="L249:M252"/>
    <mergeCell ref="J249:J252"/>
    <mergeCell ref="P249:P250"/>
    <mergeCell ref="Q249:R252"/>
    <mergeCell ref="X242:X243"/>
    <mergeCell ref="D243:D244"/>
    <mergeCell ref="F243:F244"/>
    <mergeCell ref="I243:I244"/>
    <mergeCell ref="K243:K244"/>
    <mergeCell ref="P243:P244"/>
    <mergeCell ref="S243:S244"/>
    <mergeCell ref="J241:J244"/>
    <mergeCell ref="P241:P242"/>
    <mergeCell ref="D241:D242"/>
    <mergeCell ref="E241:E244"/>
    <mergeCell ref="F241:F242"/>
    <mergeCell ref="G241:H244"/>
    <mergeCell ref="I241:I242"/>
    <mergeCell ref="U241:W244"/>
    <mergeCell ref="C246:Y248"/>
    <mergeCell ref="N241:N244"/>
    <mergeCell ref="O241:O242"/>
    <mergeCell ref="O243:O244"/>
    <mergeCell ref="T241:T244"/>
    <mergeCell ref="A237:B237"/>
    <mergeCell ref="C237:K237"/>
    <mergeCell ref="L237:Y237"/>
    <mergeCell ref="A238:B238"/>
    <mergeCell ref="A239:B239"/>
    <mergeCell ref="K241:K242"/>
    <mergeCell ref="L241:M244"/>
    <mergeCell ref="Q241:R244"/>
    <mergeCell ref="S241:S242"/>
    <mergeCell ref="C241:C244"/>
    <mergeCell ref="T233:T236"/>
    <mergeCell ref="E233:E236"/>
    <mergeCell ref="F233:F234"/>
    <mergeCell ref="G233:H236"/>
    <mergeCell ref="I233:I234"/>
    <mergeCell ref="U233:W236"/>
    <mergeCell ref="X234:X235"/>
    <mergeCell ref="D235:D236"/>
    <mergeCell ref="F235:F236"/>
    <mergeCell ref="I235:I236"/>
    <mergeCell ref="K235:K236"/>
    <mergeCell ref="P235:P236"/>
    <mergeCell ref="S235:S236"/>
    <mergeCell ref="J233:J236"/>
    <mergeCell ref="D233:D234"/>
    <mergeCell ref="K233:K234"/>
    <mergeCell ref="C238:Y240"/>
    <mergeCell ref="A229:B229"/>
    <mergeCell ref="C229:K229"/>
    <mergeCell ref="L229:Y229"/>
    <mergeCell ref="A230:B230"/>
    <mergeCell ref="A231:B231"/>
    <mergeCell ref="L233:M236"/>
    <mergeCell ref="P233:P234"/>
    <mergeCell ref="Q233:R236"/>
    <mergeCell ref="S233:S234"/>
    <mergeCell ref="C233:C236"/>
    <mergeCell ref="T225:T228"/>
    <mergeCell ref="U225:W228"/>
    <mergeCell ref="X226:X227"/>
    <mergeCell ref="D227:D228"/>
    <mergeCell ref="F227:F228"/>
    <mergeCell ref="I227:I228"/>
    <mergeCell ref="K227:K228"/>
    <mergeCell ref="P227:P228"/>
    <mergeCell ref="S227:S228"/>
    <mergeCell ref="J225:J228"/>
    <mergeCell ref="C225:C228"/>
    <mergeCell ref="D225:D226"/>
    <mergeCell ref="E225:E228"/>
    <mergeCell ref="F225:F226"/>
    <mergeCell ref="G225:H228"/>
    <mergeCell ref="I225:I226"/>
    <mergeCell ref="C230:Y232"/>
    <mergeCell ref="N225:N228"/>
    <mergeCell ref="A221:B221"/>
    <mergeCell ref="C221:K221"/>
    <mergeCell ref="L221:Y221"/>
    <mergeCell ref="A222:B222"/>
    <mergeCell ref="A223:B223"/>
    <mergeCell ref="K225:K226"/>
    <mergeCell ref="L225:M228"/>
    <mergeCell ref="P225:P226"/>
    <mergeCell ref="Q225:R228"/>
    <mergeCell ref="S225:S226"/>
    <mergeCell ref="T217:T220"/>
    <mergeCell ref="U217:W220"/>
    <mergeCell ref="X218:X219"/>
    <mergeCell ref="D219:D220"/>
    <mergeCell ref="F219:F220"/>
    <mergeCell ref="I219:I220"/>
    <mergeCell ref="K219:K220"/>
    <mergeCell ref="P219:P220"/>
    <mergeCell ref="S219:S220"/>
    <mergeCell ref="J217:J220"/>
    <mergeCell ref="C217:C220"/>
    <mergeCell ref="D217:D218"/>
    <mergeCell ref="E217:E220"/>
    <mergeCell ref="F217:F218"/>
    <mergeCell ref="G217:H220"/>
    <mergeCell ref="I217:I218"/>
    <mergeCell ref="C222:Y224"/>
    <mergeCell ref="A213:B213"/>
    <mergeCell ref="C213:K213"/>
    <mergeCell ref="L213:Y213"/>
    <mergeCell ref="A214:B214"/>
    <mergeCell ref="A215:B215"/>
    <mergeCell ref="K217:K218"/>
    <mergeCell ref="L217:M220"/>
    <mergeCell ref="P217:P218"/>
    <mergeCell ref="Q217:R220"/>
    <mergeCell ref="S217:S218"/>
    <mergeCell ref="P211:P212"/>
    <mergeCell ref="S211:S212"/>
    <mergeCell ref="N209:N212"/>
    <mergeCell ref="O209:O210"/>
    <mergeCell ref="O211:O212"/>
    <mergeCell ref="P209:P210"/>
    <mergeCell ref="Q209:R212"/>
    <mergeCell ref="S209:S210"/>
    <mergeCell ref="T209:T212"/>
    <mergeCell ref="U209:W212"/>
    <mergeCell ref="X210:X211"/>
    <mergeCell ref="C214:Y216"/>
    <mergeCell ref="R208:V208"/>
    <mergeCell ref="C209:C212"/>
    <mergeCell ref="D209:D210"/>
    <mergeCell ref="E209:E212"/>
    <mergeCell ref="F209:F210"/>
    <mergeCell ref="G209:H212"/>
    <mergeCell ref="I209:I210"/>
    <mergeCell ref="D211:D212"/>
    <mergeCell ref="F211:F212"/>
    <mergeCell ref="I211:I212"/>
    <mergeCell ref="J209:J212"/>
    <mergeCell ref="K209:K210"/>
    <mergeCell ref="L209:M212"/>
    <mergeCell ref="K211:K212"/>
    <mergeCell ref="D205:E205"/>
    <mergeCell ref="D206:E206"/>
    <mergeCell ref="I206:M206"/>
    <mergeCell ref="A194:B194"/>
    <mergeCell ref="C194:K194"/>
    <mergeCell ref="L194:Y194"/>
    <mergeCell ref="A195:B195"/>
    <mergeCell ref="A196:B196"/>
    <mergeCell ref="C195:Y197"/>
    <mergeCell ref="A200:Y200"/>
    <mergeCell ref="T190:T193"/>
    <mergeCell ref="U190:W193"/>
    <mergeCell ref="X191:X192"/>
    <mergeCell ref="D192:D193"/>
    <mergeCell ref="F192:F193"/>
    <mergeCell ref="I192:I193"/>
    <mergeCell ref="K192:K193"/>
    <mergeCell ref="P192:P193"/>
    <mergeCell ref="S192:S193"/>
    <mergeCell ref="J190:J193"/>
    <mergeCell ref="P190:P191"/>
    <mergeCell ref="Q190:R193"/>
    <mergeCell ref="S190:S191"/>
    <mergeCell ref="C190:C193"/>
    <mergeCell ref="D190:D191"/>
    <mergeCell ref="E190:E193"/>
    <mergeCell ref="F190:F191"/>
    <mergeCell ref="G190:H193"/>
    <mergeCell ref="I190:I191"/>
    <mergeCell ref="K190:K191"/>
    <mergeCell ref="A186:B186"/>
    <mergeCell ref="C186:K186"/>
    <mergeCell ref="L186:Y186"/>
    <mergeCell ref="A187:B187"/>
    <mergeCell ref="A188:B188"/>
    <mergeCell ref="C187:Y189"/>
    <mergeCell ref="L190:M193"/>
    <mergeCell ref="T182:T185"/>
    <mergeCell ref="U182:W185"/>
    <mergeCell ref="X183:X184"/>
    <mergeCell ref="D184:D185"/>
    <mergeCell ref="F184:F185"/>
    <mergeCell ref="I184:I185"/>
    <mergeCell ref="K184:K185"/>
    <mergeCell ref="P184:P185"/>
    <mergeCell ref="S184:S185"/>
    <mergeCell ref="S182:S183"/>
    <mergeCell ref="C182:C185"/>
    <mergeCell ref="D182:D183"/>
    <mergeCell ref="E182:E185"/>
    <mergeCell ref="F182:F183"/>
    <mergeCell ref="G182:H185"/>
    <mergeCell ref="I182:I183"/>
    <mergeCell ref="N182:N185"/>
    <mergeCell ref="O182:O183"/>
    <mergeCell ref="O184:O185"/>
    <mergeCell ref="A178:B178"/>
    <mergeCell ref="C178:K178"/>
    <mergeCell ref="L178:Y178"/>
    <mergeCell ref="A179:B179"/>
    <mergeCell ref="A180:B180"/>
    <mergeCell ref="K182:K183"/>
    <mergeCell ref="L182:M185"/>
    <mergeCell ref="J182:J185"/>
    <mergeCell ref="P182:P183"/>
    <mergeCell ref="Q182:R185"/>
    <mergeCell ref="T174:T177"/>
    <mergeCell ref="U174:W177"/>
    <mergeCell ref="X175:X176"/>
    <mergeCell ref="D176:D177"/>
    <mergeCell ref="F176:F177"/>
    <mergeCell ref="I176:I177"/>
    <mergeCell ref="K176:K177"/>
    <mergeCell ref="P176:P177"/>
    <mergeCell ref="S176:S177"/>
    <mergeCell ref="J174:J177"/>
    <mergeCell ref="C174:C177"/>
    <mergeCell ref="D174:D175"/>
    <mergeCell ref="E174:E177"/>
    <mergeCell ref="F174:F175"/>
    <mergeCell ref="G174:H177"/>
    <mergeCell ref="I174:I175"/>
    <mergeCell ref="O174:O175"/>
    <mergeCell ref="O176:O177"/>
    <mergeCell ref="A170:B170"/>
    <mergeCell ref="C170:K170"/>
    <mergeCell ref="L170:Y170"/>
    <mergeCell ref="A171:B171"/>
    <mergeCell ref="A172:B172"/>
    <mergeCell ref="K174:K175"/>
    <mergeCell ref="L174:M177"/>
    <mergeCell ref="P174:P175"/>
    <mergeCell ref="Q174:R177"/>
    <mergeCell ref="S174:S175"/>
    <mergeCell ref="T166:T169"/>
    <mergeCell ref="U166:W169"/>
    <mergeCell ref="X167:X168"/>
    <mergeCell ref="D168:D169"/>
    <mergeCell ref="F168:F169"/>
    <mergeCell ref="I168:I169"/>
    <mergeCell ref="K168:K169"/>
    <mergeCell ref="P168:P169"/>
    <mergeCell ref="S168:S169"/>
    <mergeCell ref="J166:J169"/>
    <mergeCell ref="D166:D167"/>
    <mergeCell ref="E166:E169"/>
    <mergeCell ref="F166:F167"/>
    <mergeCell ref="G166:H169"/>
    <mergeCell ref="I166:I167"/>
    <mergeCell ref="K166:K167"/>
    <mergeCell ref="O168:O169"/>
    <mergeCell ref="A162:B162"/>
    <mergeCell ref="C162:K162"/>
    <mergeCell ref="L162:Y162"/>
    <mergeCell ref="A163:B163"/>
    <mergeCell ref="A164:B164"/>
    <mergeCell ref="L166:M169"/>
    <mergeCell ref="P166:P167"/>
    <mergeCell ref="Q166:R169"/>
    <mergeCell ref="S166:S167"/>
    <mergeCell ref="C166:C169"/>
    <mergeCell ref="X159:X160"/>
    <mergeCell ref="D160:D161"/>
    <mergeCell ref="F160:F161"/>
    <mergeCell ref="I160:I161"/>
    <mergeCell ref="K160:K161"/>
    <mergeCell ref="P160:P161"/>
    <mergeCell ref="S160:S161"/>
    <mergeCell ref="J158:J161"/>
    <mergeCell ref="E158:E161"/>
    <mergeCell ref="F158:F159"/>
    <mergeCell ref="G158:H161"/>
    <mergeCell ref="I158:I159"/>
    <mergeCell ref="T158:T161"/>
    <mergeCell ref="U158:W161"/>
    <mergeCell ref="A155:B155"/>
    <mergeCell ref="A156:B156"/>
    <mergeCell ref="K158:K159"/>
    <mergeCell ref="L158:M161"/>
    <mergeCell ref="P158:P159"/>
    <mergeCell ref="Q158:R161"/>
    <mergeCell ref="C155:Y157"/>
    <mergeCell ref="S158:S159"/>
    <mergeCell ref="C158:C161"/>
    <mergeCell ref="D158:D159"/>
    <mergeCell ref="L154:Y154"/>
    <mergeCell ref="O150:O151"/>
    <mergeCell ref="O152:O153"/>
    <mergeCell ref="C150:C153"/>
    <mergeCell ref="D150:D151"/>
    <mergeCell ref="E150:E153"/>
    <mergeCell ref="F150:F151"/>
    <mergeCell ref="G150:H153"/>
    <mergeCell ref="F152:F153"/>
    <mergeCell ref="I152:I153"/>
    <mergeCell ref="N150:N153"/>
    <mergeCell ref="A146:B146"/>
    <mergeCell ref="C146:K146"/>
    <mergeCell ref="I150:I151"/>
    <mergeCell ref="D152:D153"/>
    <mergeCell ref="A154:B154"/>
    <mergeCell ref="C154:K154"/>
    <mergeCell ref="L146:Y146"/>
    <mergeCell ref="A147:B147"/>
    <mergeCell ref="A148:B148"/>
    <mergeCell ref="K150:K151"/>
    <mergeCell ref="L150:M153"/>
    <mergeCell ref="P150:P151"/>
    <mergeCell ref="Q150:R153"/>
    <mergeCell ref="S150:S151"/>
    <mergeCell ref="P144:P145"/>
    <mergeCell ref="S144:S145"/>
    <mergeCell ref="N142:N145"/>
    <mergeCell ref="O142:O143"/>
    <mergeCell ref="O144:O145"/>
    <mergeCell ref="P142:P143"/>
    <mergeCell ref="Q142:R145"/>
    <mergeCell ref="S142:S143"/>
    <mergeCell ref="T142:T145"/>
    <mergeCell ref="U142:W145"/>
    <mergeCell ref="X143:X144"/>
    <mergeCell ref="C142:C145"/>
    <mergeCell ref="D142:D143"/>
    <mergeCell ref="E142:E145"/>
    <mergeCell ref="F142:F143"/>
    <mergeCell ref="G142:H145"/>
    <mergeCell ref="I142:I143"/>
    <mergeCell ref="D144:D145"/>
    <mergeCell ref="A127:B127"/>
    <mergeCell ref="C127:K127"/>
    <mergeCell ref="L127:Y127"/>
    <mergeCell ref="A128:B128"/>
    <mergeCell ref="A129:B129"/>
    <mergeCell ref="C128:Y130"/>
    <mergeCell ref="A135:Y135"/>
    <mergeCell ref="T123:T126"/>
    <mergeCell ref="U123:W126"/>
    <mergeCell ref="X124:X125"/>
    <mergeCell ref="D125:D126"/>
    <mergeCell ref="F125:F126"/>
    <mergeCell ref="I125:I126"/>
    <mergeCell ref="K125:K126"/>
    <mergeCell ref="P125:P126"/>
    <mergeCell ref="S125:S126"/>
    <mergeCell ref="J123:J126"/>
    <mergeCell ref="P123:P124"/>
    <mergeCell ref="Q123:R126"/>
    <mergeCell ref="S123:S124"/>
    <mergeCell ref="C123:C126"/>
    <mergeCell ref="D123:D124"/>
    <mergeCell ref="E123:E126"/>
    <mergeCell ref="F123:F124"/>
    <mergeCell ref="G123:H126"/>
    <mergeCell ref="I123:I124"/>
    <mergeCell ref="K123:K124"/>
    <mergeCell ref="A133:Y133"/>
    <mergeCell ref="A119:B119"/>
    <mergeCell ref="C119:K119"/>
    <mergeCell ref="L119:Y119"/>
    <mergeCell ref="A120:B120"/>
    <mergeCell ref="A121:B121"/>
    <mergeCell ref="C120:Y122"/>
    <mergeCell ref="L123:M126"/>
    <mergeCell ref="T115:T118"/>
    <mergeCell ref="U115:W118"/>
    <mergeCell ref="X116:X117"/>
    <mergeCell ref="D117:D118"/>
    <mergeCell ref="F117:F118"/>
    <mergeCell ref="I117:I118"/>
    <mergeCell ref="K117:K118"/>
    <mergeCell ref="P117:P118"/>
    <mergeCell ref="S117:S118"/>
    <mergeCell ref="E115:E118"/>
    <mergeCell ref="F115:F116"/>
    <mergeCell ref="G115:H118"/>
    <mergeCell ref="I115:I116"/>
    <mergeCell ref="N115:N118"/>
    <mergeCell ref="O115:O116"/>
    <mergeCell ref="O117:O118"/>
    <mergeCell ref="A113:B113"/>
    <mergeCell ref="K115:K116"/>
    <mergeCell ref="L115:M118"/>
    <mergeCell ref="J115:J118"/>
    <mergeCell ref="P115:P116"/>
    <mergeCell ref="Q115:R118"/>
    <mergeCell ref="C112:Y114"/>
    <mergeCell ref="S115:S116"/>
    <mergeCell ref="C115:C118"/>
    <mergeCell ref="D115:D116"/>
    <mergeCell ref="A111:B111"/>
    <mergeCell ref="C111:K111"/>
    <mergeCell ref="L111:Y111"/>
    <mergeCell ref="A112:B112"/>
    <mergeCell ref="N107:N110"/>
    <mergeCell ref="O107:O108"/>
    <mergeCell ref="O109:O110"/>
    <mergeCell ref="G107:H110"/>
    <mergeCell ref="I107:I108"/>
    <mergeCell ref="T107:T110"/>
    <mergeCell ref="U107:W110"/>
    <mergeCell ref="X108:X109"/>
    <mergeCell ref="D109:D110"/>
    <mergeCell ref="F109:F110"/>
    <mergeCell ref="I109:I110"/>
    <mergeCell ref="K109:K110"/>
    <mergeCell ref="P109:P110"/>
    <mergeCell ref="S109:S110"/>
    <mergeCell ref="J107:J110"/>
    <mergeCell ref="A105:B105"/>
    <mergeCell ref="K107:K108"/>
    <mergeCell ref="L107:M110"/>
    <mergeCell ref="P107:P108"/>
    <mergeCell ref="Q107:R110"/>
    <mergeCell ref="S107:S108"/>
    <mergeCell ref="C107:C110"/>
    <mergeCell ref="D107:D108"/>
    <mergeCell ref="E107:E110"/>
    <mergeCell ref="F107:F108"/>
    <mergeCell ref="A103:B103"/>
    <mergeCell ref="C103:K103"/>
    <mergeCell ref="L103:Y103"/>
    <mergeCell ref="A104:B104"/>
    <mergeCell ref="N99:N102"/>
    <mergeCell ref="O99:O100"/>
    <mergeCell ref="O101:O102"/>
    <mergeCell ref="I99:I100"/>
    <mergeCell ref="K99:K100"/>
    <mergeCell ref="T99:T102"/>
    <mergeCell ref="U99:W102"/>
    <mergeCell ref="X100:X101"/>
    <mergeCell ref="D101:D102"/>
    <mergeCell ref="F101:F102"/>
    <mergeCell ref="I101:I102"/>
    <mergeCell ref="K101:K102"/>
    <mergeCell ref="P101:P102"/>
    <mergeCell ref="S101:S102"/>
    <mergeCell ref="J99:J102"/>
    <mergeCell ref="A97:B97"/>
    <mergeCell ref="L99:M102"/>
    <mergeCell ref="P99:P100"/>
    <mergeCell ref="Q99:R102"/>
    <mergeCell ref="S99:S100"/>
    <mergeCell ref="C99:C102"/>
    <mergeCell ref="D99:D100"/>
    <mergeCell ref="E99:E102"/>
    <mergeCell ref="F99:F100"/>
    <mergeCell ref="G99:H102"/>
    <mergeCell ref="A95:B95"/>
    <mergeCell ref="C95:K95"/>
    <mergeCell ref="L95:Y95"/>
    <mergeCell ref="A96:B96"/>
    <mergeCell ref="O91:O92"/>
    <mergeCell ref="O93:O94"/>
    <mergeCell ref="N91:N94"/>
    <mergeCell ref="G91:H94"/>
    <mergeCell ref="I91:I92"/>
    <mergeCell ref="T91:T94"/>
    <mergeCell ref="U91:W94"/>
    <mergeCell ref="X92:X93"/>
    <mergeCell ref="D93:D94"/>
    <mergeCell ref="F93:F94"/>
    <mergeCell ref="I93:I94"/>
    <mergeCell ref="K93:K94"/>
    <mergeCell ref="P93:P94"/>
    <mergeCell ref="S93:S94"/>
    <mergeCell ref="J91:J94"/>
    <mergeCell ref="O77:O78"/>
    <mergeCell ref="A89:B89"/>
    <mergeCell ref="K91:K92"/>
    <mergeCell ref="L91:M94"/>
    <mergeCell ref="P91:P92"/>
    <mergeCell ref="Q91:R94"/>
    <mergeCell ref="S91:S92"/>
    <mergeCell ref="C91:C94"/>
    <mergeCell ref="D91:D92"/>
    <mergeCell ref="E91:E94"/>
    <mergeCell ref="F91:F92"/>
    <mergeCell ref="I85:I86"/>
    <mergeCell ref="K85:K86"/>
    <mergeCell ref="A87:B87"/>
    <mergeCell ref="C87:K87"/>
    <mergeCell ref="L87:Y87"/>
    <mergeCell ref="A88:B88"/>
    <mergeCell ref="T83:T86"/>
    <mergeCell ref="U83:W86"/>
    <mergeCell ref="X84:X85"/>
    <mergeCell ref="D85:D86"/>
    <mergeCell ref="C56:C59"/>
    <mergeCell ref="A81:B81"/>
    <mergeCell ref="K83:K84"/>
    <mergeCell ref="L83:M86"/>
    <mergeCell ref="C83:C86"/>
    <mergeCell ref="D83:D84"/>
    <mergeCell ref="E83:E86"/>
    <mergeCell ref="F83:F84"/>
    <mergeCell ref="G83:H86"/>
    <mergeCell ref="I83:I84"/>
    <mergeCell ref="F85:F86"/>
    <mergeCell ref="A79:B79"/>
    <mergeCell ref="C79:K79"/>
    <mergeCell ref="L79:Y79"/>
    <mergeCell ref="A80:B80"/>
    <mergeCell ref="X76:X77"/>
    <mergeCell ref="K75:K76"/>
    <mergeCell ref="L75:M78"/>
    <mergeCell ref="K77:K78"/>
    <mergeCell ref="T75:T78"/>
    <mergeCell ref="U75:W78"/>
    <mergeCell ref="C75:C78"/>
    <mergeCell ref="D75:D76"/>
    <mergeCell ref="E75:E78"/>
    <mergeCell ref="F75:F76"/>
    <mergeCell ref="G75:H78"/>
    <mergeCell ref="I75:I76"/>
    <mergeCell ref="P77:P78"/>
    <mergeCell ref="S77:S78"/>
    <mergeCell ref="J75:J78"/>
    <mergeCell ref="N75:N78"/>
    <mergeCell ref="O75:O76"/>
    <mergeCell ref="A44:B44"/>
    <mergeCell ref="C44:K44"/>
    <mergeCell ref="L44:Y44"/>
    <mergeCell ref="A45:B45"/>
    <mergeCell ref="A46:B46"/>
    <mergeCell ref="U48:W51"/>
    <mergeCell ref="X49:X50"/>
    <mergeCell ref="D50:D51"/>
    <mergeCell ref="F50:F51"/>
    <mergeCell ref="P48:P49"/>
    <mergeCell ref="A60:B60"/>
    <mergeCell ref="C60:K60"/>
    <mergeCell ref="L60:Y60"/>
    <mergeCell ref="A61:B61"/>
    <mergeCell ref="A62:B62"/>
    <mergeCell ref="A68:Y68"/>
    <mergeCell ref="C61:Y63"/>
    <mergeCell ref="A66:Y66"/>
    <mergeCell ref="P56:P57"/>
    <mergeCell ref="E56:E59"/>
    <mergeCell ref="F56:F57"/>
    <mergeCell ref="G56:H59"/>
    <mergeCell ref="I56:I57"/>
    <mergeCell ref="K56:K57"/>
    <mergeCell ref="U56:W59"/>
    <mergeCell ref="A52:B52"/>
    <mergeCell ref="C52:K52"/>
    <mergeCell ref="L52:Y52"/>
    <mergeCell ref="A53:B53"/>
    <mergeCell ref="A54:B54"/>
    <mergeCell ref="L56:M59"/>
    <mergeCell ref="Q56:R59"/>
    <mergeCell ref="N40:N43"/>
    <mergeCell ref="O40:O41"/>
    <mergeCell ref="O42:O43"/>
    <mergeCell ref="E40:E43"/>
    <mergeCell ref="F40:F41"/>
    <mergeCell ref="G40:H43"/>
    <mergeCell ref="P40:P41"/>
    <mergeCell ref="J48:J51"/>
    <mergeCell ref="T40:T43"/>
    <mergeCell ref="F48:F49"/>
    <mergeCell ref="G48:H51"/>
    <mergeCell ref="I48:I49"/>
    <mergeCell ref="K48:K49"/>
    <mergeCell ref="O50:O51"/>
    <mergeCell ref="L48:M51"/>
    <mergeCell ref="D56:D57"/>
    <mergeCell ref="N56:N59"/>
    <mergeCell ref="O56:O57"/>
    <mergeCell ref="O58:O59"/>
    <mergeCell ref="J56:J59"/>
    <mergeCell ref="S56:S57"/>
    <mergeCell ref="C45:Y47"/>
    <mergeCell ref="C53:Y55"/>
    <mergeCell ref="T56:T59"/>
    <mergeCell ref="X57:X58"/>
    <mergeCell ref="D58:D59"/>
    <mergeCell ref="F58:F59"/>
    <mergeCell ref="I58:I59"/>
    <mergeCell ref="K58:K59"/>
    <mergeCell ref="P58:P59"/>
    <mergeCell ref="S58:S59"/>
    <mergeCell ref="T48:T51"/>
    <mergeCell ref="A36:B36"/>
    <mergeCell ref="C36:K36"/>
    <mergeCell ref="L36:Y36"/>
    <mergeCell ref="A37:B37"/>
    <mergeCell ref="A38:B38"/>
    <mergeCell ref="K40:K41"/>
    <mergeCell ref="L40:M43"/>
    <mergeCell ref="S42:S43"/>
    <mergeCell ref="J40:J43"/>
    <mergeCell ref="C37:Y39"/>
    <mergeCell ref="P34:P35"/>
    <mergeCell ref="S34:S35"/>
    <mergeCell ref="J32:J35"/>
    <mergeCell ref="P32:P33"/>
    <mergeCell ref="Q32:R35"/>
    <mergeCell ref="S32:S33"/>
    <mergeCell ref="K32:K33"/>
    <mergeCell ref="L32:M35"/>
    <mergeCell ref="E32:E35"/>
    <mergeCell ref="F32:F33"/>
    <mergeCell ref="G32:H35"/>
    <mergeCell ref="I32:I33"/>
    <mergeCell ref="D34:D35"/>
    <mergeCell ref="F34:F35"/>
    <mergeCell ref="I34:I35"/>
    <mergeCell ref="U40:W43"/>
    <mergeCell ref="X41:X42"/>
    <mergeCell ref="D42:D43"/>
    <mergeCell ref="F42:F43"/>
    <mergeCell ref="I42:I43"/>
    <mergeCell ref="K42:K43"/>
    <mergeCell ref="P42:P43"/>
    <mergeCell ref="A28:B28"/>
    <mergeCell ref="C28:K28"/>
    <mergeCell ref="L28:Y28"/>
    <mergeCell ref="A29:B29"/>
    <mergeCell ref="A30:B30"/>
    <mergeCell ref="C29:Y31"/>
    <mergeCell ref="C32:C35"/>
    <mergeCell ref="D32:D33"/>
    <mergeCell ref="T24:T27"/>
    <mergeCell ref="U24:W27"/>
    <mergeCell ref="X25:X26"/>
    <mergeCell ref="D26:D27"/>
    <mergeCell ref="F26:F27"/>
    <mergeCell ref="I26:I27"/>
    <mergeCell ref="K26:K27"/>
    <mergeCell ref="P26:P27"/>
    <mergeCell ref="S26:S27"/>
    <mergeCell ref="K24:K25"/>
    <mergeCell ref="N32:N35"/>
    <mergeCell ref="O32:O33"/>
    <mergeCell ref="O34:O35"/>
    <mergeCell ref="T32:T35"/>
    <mergeCell ref="U32:W35"/>
    <mergeCell ref="X33:X34"/>
    <mergeCell ref="K34:K35"/>
    <mergeCell ref="A21:B21"/>
    <mergeCell ref="A22:B22"/>
    <mergeCell ref="C24:C27"/>
    <mergeCell ref="D24:D25"/>
    <mergeCell ref="E24:E27"/>
    <mergeCell ref="F24:F25"/>
    <mergeCell ref="G24:H27"/>
    <mergeCell ref="I24:I25"/>
    <mergeCell ref="E16:E19"/>
    <mergeCell ref="F16:F17"/>
    <mergeCell ref="G16:H19"/>
    <mergeCell ref="A20:B20"/>
    <mergeCell ref="C20:K20"/>
    <mergeCell ref="L20:Y20"/>
    <mergeCell ref="N16:N19"/>
    <mergeCell ref="O16:O17"/>
    <mergeCell ref="O18:O19"/>
    <mergeCell ref="U16:W19"/>
    <mergeCell ref="L24:M27"/>
    <mergeCell ref="T16:T19"/>
    <mergeCell ref="J24:J27"/>
    <mergeCell ref="P24:P25"/>
    <mergeCell ref="Q24:R27"/>
    <mergeCell ref="S24:S25"/>
    <mergeCell ref="N24:N27"/>
    <mergeCell ref="O24:O25"/>
    <mergeCell ref="O26:O27"/>
    <mergeCell ref="S18:S19"/>
    <mergeCell ref="X17:X18"/>
    <mergeCell ref="D18:D19"/>
    <mergeCell ref="C21:Y23"/>
    <mergeCell ref="Q16:R19"/>
    <mergeCell ref="S16:S17"/>
    <mergeCell ref="C16:C19"/>
    <mergeCell ref="D16:D17"/>
    <mergeCell ref="F18:F19"/>
    <mergeCell ref="Q8:R11"/>
    <mergeCell ref="N8:N11"/>
    <mergeCell ref="P18:P19"/>
    <mergeCell ref="A12:B12"/>
    <mergeCell ref="C12:K12"/>
    <mergeCell ref="L12:Y12"/>
    <mergeCell ref="A13:B13"/>
    <mergeCell ref="I8:I9"/>
    <mergeCell ref="J8:J11"/>
    <mergeCell ref="O8:O9"/>
    <mergeCell ref="G8:H11"/>
    <mergeCell ref="K8:K9"/>
    <mergeCell ref="D10:D11"/>
    <mergeCell ref="F10:F11"/>
    <mergeCell ref="K16:K17"/>
    <mergeCell ref="L16:M19"/>
    <mergeCell ref="L8:M11"/>
    <mergeCell ref="I18:I19"/>
    <mergeCell ref="K18:K19"/>
    <mergeCell ref="I16:I17"/>
    <mergeCell ref="X9:X10"/>
    <mergeCell ref="I10:I11"/>
    <mergeCell ref="A401:Y401"/>
    <mergeCell ref="D71:E71"/>
    <mergeCell ref="D72:E72"/>
    <mergeCell ref="I72:M72"/>
    <mergeCell ref="D69:E69"/>
    <mergeCell ref="D70:E70"/>
    <mergeCell ref="D77:D78"/>
    <mergeCell ref="F77:F78"/>
    <mergeCell ref="I77:I78"/>
    <mergeCell ref="K10:K11"/>
    <mergeCell ref="P10:P11"/>
    <mergeCell ref="J5:P5"/>
    <mergeCell ref="R7:V7"/>
    <mergeCell ref="S10:S11"/>
    <mergeCell ref="S8:S9"/>
    <mergeCell ref="T8:T11"/>
    <mergeCell ref="P8:P9"/>
    <mergeCell ref="I40:I41"/>
    <mergeCell ref="Q40:R43"/>
    <mergeCell ref="S40:S41"/>
    <mergeCell ref="C40:C43"/>
    <mergeCell ref="D40:D41"/>
    <mergeCell ref="U8:W11"/>
    <mergeCell ref="C8:C11"/>
    <mergeCell ref="D8:D9"/>
    <mergeCell ref="E8:E11"/>
    <mergeCell ref="F8:F9"/>
    <mergeCell ref="O10:O11"/>
    <mergeCell ref="C13:Y15"/>
    <mergeCell ref="A14:B14"/>
    <mergeCell ref="J16:J19"/>
    <mergeCell ref="P16:P17"/>
  </mergeCells>
  <phoneticPr fontId="2"/>
  <dataValidations count="4">
    <dataValidation type="whole" allowBlank="1" showInputMessage="1" showErrorMessage="1" errorTitle="無効な入力" error="入力は 1～3 のみ" sqref="S292:S295 S24:S27 S32:S35 S40:S43 S56:S59 S8:S11 S48:S51 S225:S228 S233:S236 S241:S244 S257:S260 S300:S303 S209:S212 S249:S252 S308:S311 S324:S327 S276:S279 S316:S319 S284:S287 S16:S19 S91:S94 S99:S102 S107:S110 S123:S126 S75:S78 S115:S118 S83:S86 S158:S161 S166:S169 S174:S177 S190:S193 S142:S145 S182:S185 S217:S220 S150:S153 S359:S362 S367:S370 S375:S378 S391:S394 S343:S346 S383:S386 S351:S354">
      <formula1>1</formula1>
      <formula2>3</formula2>
    </dataValidation>
    <dataValidation type="list" imeMode="halfAlpha" allowBlank="1" showInputMessage="1" showErrorMessage="1" errorTitle="15分単位で入力" error="00、15、30、45 から選択してください" sqref="F300:F303 K300:K303 F32:F35 K32:K35 F40:F43 K40:K43 F24:F27 K24:K27 F56:F59 K56:K59 F8:F11 K8:K11 F48:F51 K48:K51 F233:F236 K233:K236 F241:F244 K241:K244 F225:F228 K225:K228 F257:F260 K257:K260 F209:F212 K209:K212 F249:F252 K249:K252 F217:F220 K217:K220 F308:F311 K308:K311 F292:F295 K292:K295 F324:F327 K324:K327 F276:F279 K276:K279 F316:F319 K316:K319 F284:F287 K284:K287 F16:F19 K16:K19 F99:F102 K99:K102 F107:F110 K107:K110 F91:F94 K91:K94 F123:F126 K123:K126 F75:F78 K75:K78 F115:F118 K115:K118 F83:F86 K83:K86 F166:F169 K166:K169 F174:F177 K174:K177 F158:F161 K158:K161 F190:F193 K190:K193 F142:F145 K142:K145 F182:F185 K182:K185 F150:F153 K150:K153 F367:F370 K367:K370 F375:F378 K375:K378 F359:F362 K359:K362 F391:F394 K391:K394 F343:F346 K343:K346 F383:F386 K383:K386 F351:F354 K351:K354">
      <formula1>"00,15,30,45"</formula1>
    </dataValidation>
    <dataValidation type="whole" imeMode="halfAlpha" allowBlank="1" showInputMessage="1" showErrorMessage="1" errorTitle="24時間制で入力" error="入力できる数字は 0 ～ 23 のみです" sqref="D324:D327 D56:D59 D32:D35 I32:I35 D40:D43 I40:I43 D24:D27 I24:I27 D300:D303 I56:I59 D8:D11 I8:I11 D48:D51 I48:I51 D257:D260 D233:D236 I233:I236 D241:D244 I241:I244 D225:D228 I225:I228 I257:I260 D209:D212 I209:I212 D249:D252 I249:I252 D217:D220 I217:I220 I300:I303 D308:D311 I308:I311 D292:D295 I292:I295 I324:I327 D276:D279 I276:I279 D316:D319 I316:I319 D284:D287 I284:I287 D16:D19 I16:I19 D123:D126 D99:D102 I99:I102 D107:D110 I107:I110 D91:D94 I91:I94 I123:I126 D75:D78 I75:I78 D115:D118 I115:I118 D83:D86 I83:I86 D190:D193 D166:D169 I166:I169 D174:D177 I174:I177 D158:D161 I158:I161 I190:I193 D142:D145 I142:I145 D182:D185 I182:I185 D150:D153 I150:I153 D391:D394 D367:D370 I367:I370 D375:D378 I375:I378 D359:D362 I359:I362 I391:I394 D343:D346 I343:I346 D383:D386 I383:I386 D351:D354 I351:I354">
      <formula1>0</formula1>
      <formula2>23</formula2>
    </dataValidation>
    <dataValidation type="custom" allowBlank="1" showInputMessage="1" showErrorMessage="1" error="時間は15分単位で入力してください。" sqref="O300:O303 O32:O35 O40:O43 O24:O27 O56:O59 O8:O11 O48:O51 O233:O236 O241:O244 O225:O228 O257:O260 O209:O212 O249:O252 O217:O220 O308:O311 O292:O295 O324:O327 O276:O279 O316:O319 O284:O287 O16:O19 O99:O102 O107:O110 O91:O94 O123:O126 O75:O78 O115:O118 O83:O86 O166:O169 O174:O177 O158:O161 O190:O193 O142:O145 O182:O185 O150:O153 O367:O370 O375:O378 O359:O362 O391:O394 O343:O346 O383:O386 O351:O354">
      <formula1>MOD(O8,15)=0</formula1>
    </dataValidation>
  </dataValidations>
  <printOptions horizontalCentered="1"/>
  <pageMargins left="0.19685039370078741" right="0.19685039370078741" top="0.31496062992125984"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6" manualBreakCount="6">
    <brk id="73" max="16383" man="1"/>
    <brk id="140" max="16383" man="1"/>
    <brk id="207" max="16383" man="1"/>
    <brk id="274" max="16383" man="1"/>
    <brk id="341" max="16383" man="1"/>
    <brk id="408"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D9F1FF"/>
  </sheetPr>
  <dimension ref="A1:AT431"/>
  <sheetViews>
    <sheetView showGridLines="0" view="pageBreakPreview" zoomScale="70" zoomScaleNormal="70" zoomScaleSheetLayoutView="70" workbookViewId="0"/>
  </sheetViews>
  <sheetFormatPr defaultRowHeight="13.5"/>
  <cols>
    <col min="1" max="2" width="3.125" style="11" customWidth="1"/>
    <col min="3" max="3" width="8.625" style="11" customWidth="1"/>
    <col min="4" max="4" width="5.625" style="11" customWidth="1"/>
    <col min="5" max="5" width="3.625" style="11" customWidth="1"/>
    <col min="6" max="6" width="5.625" style="11" customWidth="1"/>
    <col min="7" max="8" width="3.625" style="11" customWidth="1"/>
    <col min="9" max="9" width="5.625" style="11" customWidth="1"/>
    <col min="10" max="10" width="3.625" style="11" customWidth="1"/>
    <col min="11" max="11" width="5.625" style="11" customWidth="1"/>
    <col min="12" max="13" width="3.625" style="11" customWidth="1"/>
    <col min="14" max="15" width="5.75" style="11" customWidth="1"/>
    <col min="16" max="16" width="13.625" style="11" customWidth="1"/>
    <col min="17" max="17" width="3.875" style="11" customWidth="1"/>
    <col min="18" max="18" width="4.625" style="11" customWidth="1"/>
    <col min="19" max="19" width="3.625" style="11" customWidth="1"/>
    <col min="20" max="20" width="3.375" style="11" customWidth="1"/>
    <col min="21" max="21" width="2.625" style="11" customWidth="1"/>
    <col min="22" max="23" width="3.375" style="11" customWidth="1"/>
    <col min="24" max="25" width="2.125" style="11" customWidth="1"/>
    <col min="26" max="26" width="1.625" style="17" customWidth="1"/>
    <col min="27" max="27" width="3.625" style="231" customWidth="1"/>
    <col min="28" max="28" width="40.625" style="17" customWidth="1"/>
    <col min="29" max="30" width="3.625" style="17" hidden="1" customWidth="1"/>
    <col min="31" max="31" width="2.375" style="17" hidden="1" customWidth="1"/>
    <col min="32" max="32" width="15" style="239" hidden="1" customWidth="1"/>
    <col min="33" max="33" width="16.5" style="240" hidden="1" customWidth="1"/>
    <col min="34" max="34" width="5" style="17" hidden="1" customWidth="1"/>
    <col min="35" max="35" width="16.25" style="17" customWidth="1"/>
    <col min="36" max="36" width="4.25" style="17" customWidth="1"/>
    <col min="37" max="37" width="3" style="17" customWidth="1"/>
    <col min="38" max="38" width="3.125" style="17" customWidth="1"/>
    <col min="39" max="39" width="5" style="17" customWidth="1"/>
    <col min="40" max="41" width="3.125" style="17" customWidth="1"/>
    <col min="42" max="42" width="17.125" style="17" customWidth="1"/>
    <col min="43" max="44" width="9" style="17" customWidth="1"/>
    <col min="45" max="16384" width="9" style="17"/>
  </cols>
  <sheetData>
    <row r="1" spans="1:46" ht="16.5" customHeight="1">
      <c r="A1" s="156"/>
    </row>
    <row r="2" spans="1:46" ht="122.25" customHeight="1">
      <c r="AE2" s="266" t="e">
        <f>WEEKDAY(AF2)</f>
        <v>#VALUE!</v>
      </c>
      <c r="AF2" s="267" t="str">
        <f>'10号'!T27</f>
        <v/>
      </c>
      <c r="AG2" s="268" t="e">
        <f>WEEKDAY(AF2)</f>
        <v>#VALUE!</v>
      </c>
      <c r="AH2" s="269" t="e">
        <f>IF(AG2=1,"日",IF(AG2=2,"月",IF(AG2=3,"火",IF(AG2=4,"水",IF(AG2=5,"木",IF(AG2=6,"金",IF(AG2=7,"土","")))))))</f>
        <v>#VALUE!</v>
      </c>
    </row>
    <row r="3" spans="1:46" ht="17.25">
      <c r="A3" s="9"/>
      <c r="B3" s="9"/>
      <c r="C3" s="138"/>
      <c r="D3" s="139"/>
      <c r="E3" s="139"/>
      <c r="F3" s="139"/>
      <c r="G3" s="9"/>
      <c r="H3" s="139"/>
      <c r="I3" s="140"/>
      <c r="J3" s="141"/>
      <c r="K3" s="141"/>
      <c r="L3" s="141"/>
      <c r="M3" s="141"/>
      <c r="N3" s="141"/>
      <c r="O3" s="141"/>
      <c r="P3" s="169"/>
      <c r="Q3" s="9"/>
      <c r="R3" s="9"/>
      <c r="S3" s="9"/>
      <c r="T3" s="9"/>
      <c r="U3" s="9"/>
      <c r="V3" s="9"/>
      <c r="W3" s="9"/>
      <c r="X3" s="169"/>
      <c r="Y3" s="142" t="str">
        <f>'10号'!$P$3</f>
        <v>〈平成２８年度第５回〉</v>
      </c>
      <c r="AA3" s="326"/>
      <c r="AF3" s="240"/>
    </row>
    <row r="4" spans="1:46" ht="21">
      <c r="A4" s="9"/>
      <c r="B4" s="9"/>
      <c r="C4" s="87" t="str">
        <f>IF(COUNTIF('10号'!$A$4,"*被*"),"様式被第１１号－２","様式研第１１号－２")</f>
        <v>様式研第１１号－２</v>
      </c>
      <c r="D4" s="139"/>
      <c r="E4" s="139"/>
      <c r="F4" s="139"/>
      <c r="G4" s="139"/>
      <c r="H4" s="139"/>
      <c r="I4" s="9"/>
      <c r="J4" s="9"/>
      <c r="K4" s="9"/>
      <c r="L4" s="9"/>
      <c r="M4" s="9"/>
      <c r="N4" s="9"/>
      <c r="O4" s="9"/>
      <c r="P4" s="143"/>
      <c r="Q4" s="143"/>
      <c r="R4" s="9"/>
      <c r="S4" s="9"/>
      <c r="T4" s="9"/>
      <c r="U4" s="9"/>
      <c r="V4" s="9"/>
      <c r="W4" s="9"/>
      <c r="X4" s="169"/>
      <c r="Y4" s="9"/>
      <c r="AA4" s="327"/>
      <c r="AF4" s="240"/>
    </row>
    <row r="5" spans="1:46" ht="17.25" customHeight="1">
      <c r="A5" s="9"/>
      <c r="B5" s="9"/>
      <c r="C5" s="144" t="s">
        <v>148</v>
      </c>
      <c r="D5" s="145"/>
      <c r="E5" s="145"/>
      <c r="F5" s="145"/>
      <c r="G5" s="145"/>
      <c r="H5" s="145"/>
      <c r="I5" s="9"/>
      <c r="J5" s="874" t="str">
        <f>IF(MIN(A12:B60)=0,"（ 平成　　年　　月 ）",IF('10号'!T25="","（ 平成　　年　　月 ）",'10号'!T27))</f>
        <v>（ 平成　　年　　月 ）</v>
      </c>
      <c r="K5" s="874"/>
      <c r="L5" s="874"/>
      <c r="M5" s="874"/>
      <c r="N5" s="874"/>
      <c r="O5" s="874"/>
      <c r="P5" s="874"/>
      <c r="Q5" s="145"/>
      <c r="R5" s="9"/>
      <c r="S5" s="9"/>
      <c r="T5" s="9"/>
      <c r="U5" s="9"/>
      <c r="V5" s="9"/>
      <c r="W5" s="9"/>
      <c r="X5" s="169"/>
      <c r="Y5" s="9"/>
      <c r="AA5" s="232"/>
      <c r="AF5" s="240"/>
    </row>
    <row r="6" spans="1:46" ht="5.0999999999999996" customHeight="1">
      <c r="A6" s="9"/>
      <c r="B6" s="9"/>
      <c r="C6" s="146"/>
      <c r="D6" s="147"/>
      <c r="E6" s="147"/>
      <c r="F6" s="147"/>
      <c r="G6" s="147"/>
      <c r="H6" s="147"/>
      <c r="I6" s="147"/>
      <c r="J6" s="148"/>
      <c r="K6" s="147"/>
      <c r="L6" s="147"/>
      <c r="M6" s="147"/>
      <c r="N6" s="147"/>
      <c r="O6" s="147"/>
      <c r="P6" s="147"/>
      <c r="Q6" s="147"/>
      <c r="R6" s="9"/>
      <c r="S6" s="9"/>
      <c r="T6" s="9"/>
      <c r="U6" s="9"/>
      <c r="V6" s="9"/>
      <c r="W6" s="9"/>
      <c r="X6" s="169"/>
      <c r="Y6" s="9"/>
      <c r="AA6" s="233"/>
      <c r="AF6" s="240"/>
      <c r="AG6" s="239"/>
      <c r="AH6" s="244"/>
    </row>
    <row r="7" spans="1:46" ht="15.75" customHeight="1">
      <c r="A7" s="9"/>
      <c r="B7" s="9"/>
      <c r="C7" s="382" t="str">
        <f>IF('10号'!$E$18="","",'10号'!$E$18)</f>
        <v/>
      </c>
      <c r="D7" s="9"/>
      <c r="E7" s="9"/>
      <c r="F7" s="9"/>
      <c r="G7" s="9"/>
      <c r="H7" s="9"/>
      <c r="I7" s="9"/>
      <c r="J7" s="9"/>
      <c r="K7" s="9"/>
      <c r="L7" s="9"/>
      <c r="M7" s="9"/>
      <c r="N7" s="9"/>
      <c r="O7" s="9"/>
      <c r="P7" s="169"/>
      <c r="Q7" s="9"/>
      <c r="R7" s="873" t="str">
        <f>IF(MIN(A12:B60)=0,"平成　　年　　月分",MIN(A12:B60))</f>
        <v>平成　　年　　月分</v>
      </c>
      <c r="S7" s="873"/>
      <c r="T7" s="873"/>
      <c r="U7" s="873"/>
      <c r="V7" s="873"/>
      <c r="W7" s="9"/>
      <c r="X7" s="169"/>
      <c r="Y7" s="149" t="s">
        <v>139</v>
      </c>
      <c r="AA7" s="233"/>
      <c r="AF7" s="240"/>
      <c r="AP7" s="245"/>
    </row>
    <row r="8" spans="1:46" ht="9" customHeight="1">
      <c r="A8" s="211"/>
      <c r="B8" s="212"/>
      <c r="C8" s="711" t="s">
        <v>221</v>
      </c>
      <c r="D8" s="714"/>
      <c r="E8" s="716" t="s">
        <v>222</v>
      </c>
      <c r="F8" s="714"/>
      <c r="G8" s="716" t="s">
        <v>223</v>
      </c>
      <c r="H8" s="716"/>
      <c r="I8" s="714"/>
      <c r="J8" s="716" t="s">
        <v>222</v>
      </c>
      <c r="K8" s="714"/>
      <c r="L8" s="716" t="s">
        <v>224</v>
      </c>
      <c r="M8" s="734"/>
      <c r="N8" s="760" t="s">
        <v>225</v>
      </c>
      <c r="O8" s="763"/>
      <c r="P8" s="719">
        <f>IF(OR(A12="",D8="",I8=""),0,FLOOR(IF(I8&lt;D8,TIME(I8,K8,1)+1,TIME(I8,K8,1))-TIME(D8,F8,0)-TIME(0,O8,0),"0:15"))</f>
        <v>0</v>
      </c>
      <c r="Q8" s="711" t="s">
        <v>226</v>
      </c>
      <c r="R8" s="739"/>
      <c r="S8" s="742"/>
      <c r="T8" s="757" t="s">
        <v>142</v>
      </c>
      <c r="U8" s="711" t="s">
        <v>228</v>
      </c>
      <c r="V8" s="739"/>
      <c r="W8" s="739"/>
      <c r="X8" s="213"/>
      <c r="Y8" s="214"/>
      <c r="AA8" s="233"/>
      <c r="AF8" s="240"/>
    </row>
    <row r="9" spans="1:46" ht="6" customHeight="1">
      <c r="A9" s="356"/>
      <c r="B9" s="357"/>
      <c r="C9" s="712"/>
      <c r="D9" s="715"/>
      <c r="E9" s="717"/>
      <c r="F9" s="715"/>
      <c r="G9" s="717"/>
      <c r="H9" s="717"/>
      <c r="I9" s="715"/>
      <c r="J9" s="717"/>
      <c r="K9" s="715"/>
      <c r="L9" s="717"/>
      <c r="M9" s="735"/>
      <c r="N9" s="761"/>
      <c r="O9" s="764"/>
      <c r="P9" s="720"/>
      <c r="Q9" s="712"/>
      <c r="R9" s="740"/>
      <c r="S9" s="743"/>
      <c r="T9" s="758"/>
      <c r="U9" s="712"/>
      <c r="V9" s="740"/>
      <c r="W9" s="740"/>
      <c r="X9" s="755" t="str">
        <f>IF(A12="","",IF(OR(S8&gt;1,S10&gt;1),"ü",""))</f>
        <v/>
      </c>
      <c r="Y9" s="215"/>
      <c r="AA9" s="233"/>
      <c r="AF9" s="240"/>
    </row>
    <row r="10" spans="1:46" ht="6" customHeight="1">
      <c r="A10" s="356"/>
      <c r="B10" s="216"/>
      <c r="C10" s="712"/>
      <c r="D10" s="715"/>
      <c r="E10" s="717"/>
      <c r="F10" s="715"/>
      <c r="G10" s="717"/>
      <c r="H10" s="717"/>
      <c r="I10" s="715"/>
      <c r="J10" s="717"/>
      <c r="K10" s="715"/>
      <c r="L10" s="717"/>
      <c r="M10" s="735"/>
      <c r="N10" s="761"/>
      <c r="O10" s="765"/>
      <c r="P10" s="720">
        <f>IF(OR(A12="",D10="",I10=""),0,FLOOR(IF(I10&lt;D10,TIME(I10,K10,1)+1,TIME(I10,K10,1))-TIME(D10,F10,0)-TIME(0,O10,0),"0:15"))</f>
        <v>0</v>
      </c>
      <c r="Q10" s="712"/>
      <c r="R10" s="740"/>
      <c r="S10" s="737"/>
      <c r="T10" s="758"/>
      <c r="U10" s="712"/>
      <c r="V10" s="740"/>
      <c r="W10" s="740"/>
      <c r="X10" s="756"/>
      <c r="Y10" s="215"/>
      <c r="AA10" s="233"/>
      <c r="AF10" s="240"/>
    </row>
    <row r="11" spans="1:46" ht="9" customHeight="1">
      <c r="A11" s="356"/>
      <c r="B11" s="216"/>
      <c r="C11" s="713"/>
      <c r="D11" s="733"/>
      <c r="E11" s="718"/>
      <c r="F11" s="733"/>
      <c r="G11" s="718"/>
      <c r="H11" s="718"/>
      <c r="I11" s="733"/>
      <c r="J11" s="718"/>
      <c r="K11" s="733"/>
      <c r="L11" s="718"/>
      <c r="M11" s="736"/>
      <c r="N11" s="762"/>
      <c r="O11" s="766"/>
      <c r="P11" s="744"/>
      <c r="Q11" s="713"/>
      <c r="R11" s="741"/>
      <c r="S11" s="738"/>
      <c r="T11" s="759"/>
      <c r="U11" s="713"/>
      <c r="V11" s="741"/>
      <c r="W11" s="741"/>
      <c r="X11" s="217"/>
      <c r="Y11" s="218"/>
      <c r="AA11" s="233"/>
      <c r="AF11" s="17"/>
      <c r="AH11" s="246"/>
    </row>
    <row r="12" spans="1:46" ht="18" customHeight="1">
      <c r="A12" s="745" t="str">
        <f>IF(ISERROR(AG12),"",AG12)</f>
        <v/>
      </c>
      <c r="B12" s="746"/>
      <c r="C12" s="747" t="s">
        <v>247</v>
      </c>
      <c r="D12" s="748"/>
      <c r="E12" s="748"/>
      <c r="F12" s="748"/>
      <c r="G12" s="748"/>
      <c r="H12" s="748"/>
      <c r="I12" s="748"/>
      <c r="J12" s="748"/>
      <c r="K12" s="748"/>
      <c r="L12" s="749" t="str">
        <f>IF(A12="","",IF(OR(AND(P8&gt;0,S8=""),AND(P10&gt;0,S10="")),"研修人数を入力してください",""))</f>
        <v/>
      </c>
      <c r="M12" s="749"/>
      <c r="N12" s="749"/>
      <c r="O12" s="749"/>
      <c r="P12" s="749"/>
      <c r="Q12" s="749"/>
      <c r="R12" s="749"/>
      <c r="S12" s="749"/>
      <c r="T12" s="749"/>
      <c r="U12" s="749"/>
      <c r="V12" s="749"/>
      <c r="W12" s="749"/>
      <c r="X12" s="749"/>
      <c r="Y12" s="750"/>
      <c r="AA12" s="237"/>
      <c r="AD12" s="234" t="str">
        <f>IF(AE12=1,"日",IF(AE12=2,"月",IF(AE12=3,"火",IF(AE12=4,"水",IF(AE12=5,"木",IF(AE12=6,"金",IF(AE12=7,"土","")))))))</f>
        <v>月</v>
      </c>
      <c r="AE12" s="247">
        <v>2</v>
      </c>
      <c r="AF12" s="248" t="str">
        <f>IF(ISERROR(VLOOKUP(AE12,$AE$2:$AH$2,2,0)),"",VLOOKUP(AE12,$AE$2:$AH$2,2,0))</f>
        <v/>
      </c>
      <c r="AG12" s="249" t="str">
        <f>AF12</f>
        <v/>
      </c>
      <c r="AH12" s="246"/>
      <c r="AP12" s="250"/>
      <c r="AQ12" s="251"/>
      <c r="AR12" s="252"/>
      <c r="AT12" s="252"/>
    </row>
    <row r="13" spans="1:46" ht="18" customHeight="1">
      <c r="A13" s="751" t="str">
        <f>IF(A12="","","日")</f>
        <v/>
      </c>
      <c r="B13" s="752"/>
      <c r="C13" s="724"/>
      <c r="D13" s="725"/>
      <c r="E13" s="725"/>
      <c r="F13" s="725"/>
      <c r="G13" s="725"/>
      <c r="H13" s="725"/>
      <c r="I13" s="725"/>
      <c r="J13" s="725"/>
      <c r="K13" s="725"/>
      <c r="L13" s="725"/>
      <c r="M13" s="725"/>
      <c r="N13" s="725"/>
      <c r="O13" s="725"/>
      <c r="P13" s="725"/>
      <c r="Q13" s="725"/>
      <c r="R13" s="725"/>
      <c r="S13" s="725"/>
      <c r="T13" s="725"/>
      <c r="U13" s="725"/>
      <c r="V13" s="725"/>
      <c r="W13" s="725"/>
      <c r="X13" s="725"/>
      <c r="Y13" s="726"/>
      <c r="AA13" s="237"/>
      <c r="AD13" s="234" t="str">
        <f t="shared" ref="AD13:AD18" si="0">IF(AE13=1,"日",IF(AE13=2,"月",IF(AE13=3,"火",IF(AE13=4,"水",IF(AE13=5,"木",IF(AE13=6,"金",IF(AE13=7,"土","")))))))</f>
        <v>火</v>
      </c>
      <c r="AE13" s="247">
        <v>3</v>
      </c>
      <c r="AF13" s="248" t="str">
        <f t="shared" ref="AF13:AF18" si="1">IF(ISERROR(VLOOKUP(AE13,$AE$2:$AH$2,2,0)),"",VLOOKUP(AE13,$AE$2:$AH$2,2,0))</f>
        <v/>
      </c>
      <c r="AG13" s="249" t="str">
        <f t="shared" ref="AG13:AG18" si="2">IF(AND(AF12="",AG12="",AF13=""),"",IF(AG12&lt;&gt;"",(AG12+1),AF13))</f>
        <v/>
      </c>
      <c r="AH13" s="246"/>
      <c r="AP13" s="250"/>
      <c r="AQ13" s="253"/>
      <c r="AR13" s="252"/>
      <c r="AT13" s="252"/>
    </row>
    <row r="14" spans="1:46" ht="18" customHeight="1">
      <c r="A14" s="753" t="s">
        <v>230</v>
      </c>
      <c r="B14" s="754"/>
      <c r="C14" s="724"/>
      <c r="D14" s="725"/>
      <c r="E14" s="725"/>
      <c r="F14" s="725"/>
      <c r="G14" s="725"/>
      <c r="H14" s="725"/>
      <c r="I14" s="725"/>
      <c r="J14" s="725"/>
      <c r="K14" s="725"/>
      <c r="L14" s="725"/>
      <c r="M14" s="725"/>
      <c r="N14" s="725"/>
      <c r="O14" s="725"/>
      <c r="P14" s="725"/>
      <c r="Q14" s="725"/>
      <c r="R14" s="725"/>
      <c r="S14" s="725"/>
      <c r="T14" s="725"/>
      <c r="U14" s="725"/>
      <c r="V14" s="725"/>
      <c r="W14" s="725"/>
      <c r="X14" s="725"/>
      <c r="Y14" s="726"/>
      <c r="AA14" s="237"/>
      <c r="AD14" s="234" t="str">
        <f t="shared" si="0"/>
        <v>水</v>
      </c>
      <c r="AE14" s="247">
        <v>4</v>
      </c>
      <c r="AF14" s="248" t="str">
        <f t="shared" si="1"/>
        <v/>
      </c>
      <c r="AG14" s="249" t="str">
        <f t="shared" si="2"/>
        <v/>
      </c>
      <c r="AH14" s="246"/>
      <c r="AP14" s="250"/>
      <c r="AQ14" s="253"/>
      <c r="AR14" s="252"/>
      <c r="AT14" s="252"/>
    </row>
    <row r="15" spans="1:46" ht="9.9499999999999993" customHeight="1">
      <c r="A15" s="219"/>
      <c r="B15" s="220"/>
      <c r="C15" s="727"/>
      <c r="D15" s="728"/>
      <c r="E15" s="728"/>
      <c r="F15" s="728"/>
      <c r="G15" s="728"/>
      <c r="H15" s="728"/>
      <c r="I15" s="728"/>
      <c r="J15" s="728"/>
      <c r="K15" s="728"/>
      <c r="L15" s="728"/>
      <c r="M15" s="728"/>
      <c r="N15" s="728"/>
      <c r="O15" s="728"/>
      <c r="P15" s="728"/>
      <c r="Q15" s="728"/>
      <c r="R15" s="728"/>
      <c r="S15" s="728"/>
      <c r="T15" s="728"/>
      <c r="U15" s="728"/>
      <c r="V15" s="728"/>
      <c r="W15" s="728"/>
      <c r="X15" s="728"/>
      <c r="Y15" s="729"/>
      <c r="AA15" s="237"/>
      <c r="AD15" s="234" t="str">
        <f t="shared" si="0"/>
        <v>木</v>
      </c>
      <c r="AE15" s="247">
        <v>5</v>
      </c>
      <c r="AF15" s="248" t="str">
        <f t="shared" si="1"/>
        <v/>
      </c>
      <c r="AG15" s="249" t="str">
        <f t="shared" si="2"/>
        <v/>
      </c>
      <c r="AH15" s="246"/>
      <c r="AP15" s="250"/>
      <c r="AQ15" s="253"/>
      <c r="AR15" s="252"/>
      <c r="AT15" s="252"/>
    </row>
    <row r="16" spans="1:46" ht="9" customHeight="1">
      <c r="A16" s="211"/>
      <c r="B16" s="212"/>
      <c r="C16" s="711" t="s">
        <v>221</v>
      </c>
      <c r="D16" s="714"/>
      <c r="E16" s="716" t="s">
        <v>222</v>
      </c>
      <c r="F16" s="714"/>
      <c r="G16" s="716" t="s">
        <v>223</v>
      </c>
      <c r="H16" s="716"/>
      <c r="I16" s="714"/>
      <c r="J16" s="716" t="s">
        <v>222</v>
      </c>
      <c r="K16" s="714"/>
      <c r="L16" s="716" t="s">
        <v>224</v>
      </c>
      <c r="M16" s="734"/>
      <c r="N16" s="760" t="s">
        <v>225</v>
      </c>
      <c r="O16" s="763"/>
      <c r="P16" s="719">
        <f>IF(OR(A20="",D16="",I16=""),0,FLOOR(IF(I16&lt;D16,TIME(I16,K16,1)+1,TIME(I16,K16,1))-TIME(D16,F16,0)-TIME(0,O16,0),"0:15"))</f>
        <v>0</v>
      </c>
      <c r="Q16" s="711" t="s">
        <v>226</v>
      </c>
      <c r="R16" s="739"/>
      <c r="S16" s="742"/>
      <c r="T16" s="757" t="s">
        <v>142</v>
      </c>
      <c r="U16" s="711" t="s">
        <v>228</v>
      </c>
      <c r="V16" s="739"/>
      <c r="W16" s="739"/>
      <c r="X16" s="213"/>
      <c r="Y16" s="214"/>
      <c r="AA16" s="233"/>
      <c r="AD16" s="234" t="str">
        <f t="shared" si="0"/>
        <v>金</v>
      </c>
      <c r="AE16" s="247">
        <v>6</v>
      </c>
      <c r="AF16" s="248" t="str">
        <f t="shared" si="1"/>
        <v/>
      </c>
      <c r="AG16" s="249" t="str">
        <f t="shared" si="2"/>
        <v/>
      </c>
      <c r="AH16" s="246"/>
      <c r="AP16" s="250"/>
      <c r="AQ16" s="253"/>
      <c r="AR16" s="252"/>
      <c r="AT16" s="252"/>
    </row>
    <row r="17" spans="1:46" ht="6" customHeight="1">
      <c r="A17" s="356"/>
      <c r="B17" s="357"/>
      <c r="C17" s="712"/>
      <c r="D17" s="715"/>
      <c r="E17" s="717"/>
      <c r="F17" s="715"/>
      <c r="G17" s="717"/>
      <c r="H17" s="717"/>
      <c r="I17" s="715"/>
      <c r="J17" s="717"/>
      <c r="K17" s="715"/>
      <c r="L17" s="717"/>
      <c r="M17" s="735"/>
      <c r="N17" s="761"/>
      <c r="O17" s="764"/>
      <c r="P17" s="720"/>
      <c r="Q17" s="712"/>
      <c r="R17" s="740"/>
      <c r="S17" s="743"/>
      <c r="T17" s="758"/>
      <c r="U17" s="712"/>
      <c r="V17" s="740"/>
      <c r="W17" s="740"/>
      <c r="X17" s="755" t="str">
        <f>IF(A20="","",IF(OR(S16&gt;1,S18&gt;1),"ü",""))</f>
        <v/>
      </c>
      <c r="Y17" s="215"/>
      <c r="AA17" s="233"/>
      <c r="AD17" s="234" t="str">
        <f t="shared" si="0"/>
        <v>土</v>
      </c>
      <c r="AE17" s="247">
        <v>7</v>
      </c>
      <c r="AF17" s="248" t="str">
        <f t="shared" si="1"/>
        <v/>
      </c>
      <c r="AG17" s="249" t="str">
        <f t="shared" si="2"/>
        <v/>
      </c>
      <c r="AH17" s="246"/>
      <c r="AP17" s="250"/>
      <c r="AQ17" s="253"/>
      <c r="AR17" s="252"/>
      <c r="AT17" s="252"/>
    </row>
    <row r="18" spans="1:46" ht="6" customHeight="1">
      <c r="A18" s="356"/>
      <c r="B18" s="216"/>
      <c r="C18" s="712"/>
      <c r="D18" s="715"/>
      <c r="E18" s="717"/>
      <c r="F18" s="715"/>
      <c r="G18" s="717"/>
      <c r="H18" s="717"/>
      <c r="I18" s="715"/>
      <c r="J18" s="717"/>
      <c r="K18" s="715"/>
      <c r="L18" s="717"/>
      <c r="M18" s="735"/>
      <c r="N18" s="761"/>
      <c r="O18" s="765"/>
      <c r="P18" s="720">
        <f>IF(OR(A20="",D18="",I18=""),0,FLOOR(IF(I18&lt;D18,TIME(I18,K18,1)+1,TIME(I18,K18,1))-TIME(D18,F18,0)-TIME(0,O18,0),"0:15"))</f>
        <v>0</v>
      </c>
      <c r="Q18" s="712"/>
      <c r="R18" s="740"/>
      <c r="S18" s="737"/>
      <c r="T18" s="758"/>
      <c r="U18" s="712"/>
      <c r="V18" s="740"/>
      <c r="W18" s="740"/>
      <c r="X18" s="756"/>
      <c r="Y18" s="215"/>
      <c r="AA18" s="233"/>
      <c r="AD18" s="234" t="str">
        <f t="shared" si="0"/>
        <v>日</v>
      </c>
      <c r="AE18" s="247">
        <v>1</v>
      </c>
      <c r="AF18" s="248" t="str">
        <f t="shared" si="1"/>
        <v/>
      </c>
      <c r="AG18" s="249" t="str">
        <f t="shared" si="2"/>
        <v/>
      </c>
      <c r="AP18" s="250"/>
      <c r="AQ18" s="253"/>
      <c r="AR18" s="252"/>
      <c r="AT18" s="252"/>
    </row>
    <row r="19" spans="1:46" ht="9" customHeight="1">
      <c r="A19" s="356"/>
      <c r="B19" s="216"/>
      <c r="C19" s="713"/>
      <c r="D19" s="733"/>
      <c r="E19" s="718"/>
      <c r="F19" s="733"/>
      <c r="G19" s="718"/>
      <c r="H19" s="718"/>
      <c r="I19" s="733"/>
      <c r="J19" s="718"/>
      <c r="K19" s="733"/>
      <c r="L19" s="718"/>
      <c r="M19" s="736"/>
      <c r="N19" s="762"/>
      <c r="O19" s="766"/>
      <c r="P19" s="744"/>
      <c r="Q19" s="713"/>
      <c r="R19" s="741"/>
      <c r="S19" s="738"/>
      <c r="T19" s="759"/>
      <c r="U19" s="713"/>
      <c r="V19" s="741"/>
      <c r="W19" s="741"/>
      <c r="X19" s="217"/>
      <c r="Y19" s="218"/>
      <c r="AA19" s="233"/>
    </row>
    <row r="20" spans="1:46" ht="18" customHeight="1">
      <c r="A20" s="745" t="str">
        <f>IF(ISERROR(AG13),"",AG13)</f>
        <v/>
      </c>
      <c r="B20" s="746"/>
      <c r="C20" s="747" t="s">
        <v>247</v>
      </c>
      <c r="D20" s="748"/>
      <c r="E20" s="748"/>
      <c r="F20" s="748"/>
      <c r="G20" s="748"/>
      <c r="H20" s="748"/>
      <c r="I20" s="748"/>
      <c r="J20" s="748"/>
      <c r="K20" s="748"/>
      <c r="L20" s="749" t="str">
        <f>IF(A20="","",IF(OR(AND(P16&gt;0,S16=""),AND(P18&gt;0,S18="")),"研修人数を入力してください",""))</f>
        <v/>
      </c>
      <c r="M20" s="749"/>
      <c r="N20" s="749"/>
      <c r="O20" s="749"/>
      <c r="P20" s="749"/>
      <c r="Q20" s="749"/>
      <c r="R20" s="749"/>
      <c r="S20" s="749"/>
      <c r="T20" s="749"/>
      <c r="U20" s="749"/>
      <c r="V20" s="749"/>
      <c r="W20" s="749"/>
      <c r="X20" s="749"/>
      <c r="Y20" s="750"/>
      <c r="AA20" s="237"/>
    </row>
    <row r="21" spans="1:46" ht="18" customHeight="1">
      <c r="A21" s="751" t="str">
        <f>IF(A20="","","日")</f>
        <v/>
      </c>
      <c r="B21" s="752"/>
      <c r="C21" s="724"/>
      <c r="D21" s="725"/>
      <c r="E21" s="725"/>
      <c r="F21" s="725"/>
      <c r="G21" s="725"/>
      <c r="H21" s="725"/>
      <c r="I21" s="725"/>
      <c r="J21" s="725"/>
      <c r="K21" s="725"/>
      <c r="L21" s="725"/>
      <c r="M21" s="725"/>
      <c r="N21" s="725"/>
      <c r="O21" s="725"/>
      <c r="P21" s="725"/>
      <c r="Q21" s="725"/>
      <c r="R21" s="725"/>
      <c r="S21" s="725"/>
      <c r="T21" s="725"/>
      <c r="U21" s="725"/>
      <c r="V21" s="725"/>
      <c r="W21" s="725"/>
      <c r="X21" s="725"/>
      <c r="Y21" s="726"/>
      <c r="AA21" s="237"/>
    </row>
    <row r="22" spans="1:46" ht="18" customHeight="1">
      <c r="A22" s="753" t="s">
        <v>231</v>
      </c>
      <c r="B22" s="754"/>
      <c r="C22" s="724"/>
      <c r="D22" s="725"/>
      <c r="E22" s="725"/>
      <c r="F22" s="725"/>
      <c r="G22" s="725"/>
      <c r="H22" s="725"/>
      <c r="I22" s="725"/>
      <c r="J22" s="725"/>
      <c r="K22" s="725"/>
      <c r="L22" s="725"/>
      <c r="M22" s="725"/>
      <c r="N22" s="725"/>
      <c r="O22" s="725"/>
      <c r="P22" s="725"/>
      <c r="Q22" s="725"/>
      <c r="R22" s="725"/>
      <c r="S22" s="725"/>
      <c r="T22" s="725"/>
      <c r="U22" s="725"/>
      <c r="V22" s="725"/>
      <c r="W22" s="725"/>
      <c r="X22" s="725"/>
      <c r="Y22" s="726"/>
    </row>
    <row r="23" spans="1:46" ht="9.9499999999999993" customHeight="1">
      <c r="A23" s="219"/>
      <c r="B23" s="220"/>
      <c r="C23" s="727"/>
      <c r="D23" s="728"/>
      <c r="E23" s="728"/>
      <c r="F23" s="728"/>
      <c r="G23" s="728"/>
      <c r="H23" s="728"/>
      <c r="I23" s="728"/>
      <c r="J23" s="728"/>
      <c r="K23" s="728"/>
      <c r="L23" s="728"/>
      <c r="M23" s="728"/>
      <c r="N23" s="728"/>
      <c r="O23" s="728"/>
      <c r="P23" s="728"/>
      <c r="Q23" s="728"/>
      <c r="R23" s="728"/>
      <c r="S23" s="728"/>
      <c r="T23" s="728"/>
      <c r="U23" s="728"/>
      <c r="V23" s="728"/>
      <c r="W23" s="728"/>
      <c r="X23" s="728"/>
      <c r="Y23" s="729"/>
    </row>
    <row r="24" spans="1:46" ht="9" customHeight="1">
      <c r="A24" s="211"/>
      <c r="B24" s="212"/>
      <c r="C24" s="711" t="s">
        <v>221</v>
      </c>
      <c r="D24" s="714"/>
      <c r="E24" s="716" t="s">
        <v>222</v>
      </c>
      <c r="F24" s="714"/>
      <c r="G24" s="716" t="s">
        <v>223</v>
      </c>
      <c r="H24" s="716"/>
      <c r="I24" s="714"/>
      <c r="J24" s="716" t="s">
        <v>222</v>
      </c>
      <c r="K24" s="714"/>
      <c r="L24" s="716" t="s">
        <v>224</v>
      </c>
      <c r="M24" s="734"/>
      <c r="N24" s="760" t="s">
        <v>225</v>
      </c>
      <c r="O24" s="763"/>
      <c r="P24" s="719">
        <f>IF(OR(A28="",D24="",I24=""),0,FLOOR(IF(I24&lt;D24,TIME(I24,K24,1)+1,TIME(I24,K24,1))-TIME(D24,F24,0)-TIME(0,O24,0),"0:15"))</f>
        <v>0</v>
      </c>
      <c r="Q24" s="711" t="s">
        <v>226</v>
      </c>
      <c r="R24" s="739"/>
      <c r="S24" s="742"/>
      <c r="T24" s="757" t="s">
        <v>142</v>
      </c>
      <c r="U24" s="711" t="s">
        <v>228</v>
      </c>
      <c r="V24" s="739"/>
      <c r="W24" s="739"/>
      <c r="X24" s="213"/>
      <c r="Y24" s="214"/>
    </row>
    <row r="25" spans="1:46" ht="6" customHeight="1">
      <c r="A25" s="356"/>
      <c r="B25" s="357"/>
      <c r="C25" s="712"/>
      <c r="D25" s="715"/>
      <c r="E25" s="717"/>
      <c r="F25" s="715"/>
      <c r="G25" s="717"/>
      <c r="H25" s="717"/>
      <c r="I25" s="715"/>
      <c r="J25" s="717"/>
      <c r="K25" s="715"/>
      <c r="L25" s="717"/>
      <c r="M25" s="735"/>
      <c r="N25" s="761"/>
      <c r="O25" s="764"/>
      <c r="P25" s="720"/>
      <c r="Q25" s="712"/>
      <c r="R25" s="740"/>
      <c r="S25" s="743"/>
      <c r="T25" s="758"/>
      <c r="U25" s="712"/>
      <c r="V25" s="740"/>
      <c r="W25" s="740"/>
      <c r="X25" s="755" t="str">
        <f>IF(A28="","",IF(OR(S24&gt;1,S26&gt;1),"ü",""))</f>
        <v/>
      </c>
      <c r="Y25" s="215"/>
    </row>
    <row r="26" spans="1:46" ht="6" customHeight="1">
      <c r="A26" s="356"/>
      <c r="B26" s="216"/>
      <c r="C26" s="712"/>
      <c r="D26" s="715"/>
      <c r="E26" s="717"/>
      <c r="F26" s="715"/>
      <c r="G26" s="717"/>
      <c r="H26" s="717"/>
      <c r="I26" s="715"/>
      <c r="J26" s="717"/>
      <c r="K26" s="715"/>
      <c r="L26" s="717"/>
      <c r="M26" s="735"/>
      <c r="N26" s="761"/>
      <c r="O26" s="765"/>
      <c r="P26" s="720">
        <f>IF(OR(A28="",D26="",I26=""),0,FLOOR(IF(I26&lt;D26,TIME(I26,K26,1)+1,TIME(I26,K26,1))-TIME(D26,F26,0)-TIME(0,O26,0),"0:15"))</f>
        <v>0</v>
      </c>
      <c r="Q26" s="712"/>
      <c r="R26" s="740"/>
      <c r="S26" s="737"/>
      <c r="T26" s="758"/>
      <c r="U26" s="712"/>
      <c r="V26" s="740"/>
      <c r="W26" s="740"/>
      <c r="X26" s="756"/>
      <c r="Y26" s="215"/>
    </row>
    <row r="27" spans="1:46" ht="9" customHeight="1">
      <c r="A27" s="356"/>
      <c r="B27" s="216"/>
      <c r="C27" s="713"/>
      <c r="D27" s="733"/>
      <c r="E27" s="718"/>
      <c r="F27" s="733"/>
      <c r="G27" s="718"/>
      <c r="H27" s="718"/>
      <c r="I27" s="733"/>
      <c r="J27" s="718"/>
      <c r="K27" s="733"/>
      <c r="L27" s="718"/>
      <c r="M27" s="736"/>
      <c r="N27" s="762"/>
      <c r="O27" s="766"/>
      <c r="P27" s="744"/>
      <c r="Q27" s="713"/>
      <c r="R27" s="741"/>
      <c r="S27" s="738"/>
      <c r="T27" s="759"/>
      <c r="U27" s="713"/>
      <c r="V27" s="741"/>
      <c r="W27" s="741"/>
      <c r="X27" s="217"/>
      <c r="Y27" s="218"/>
    </row>
    <row r="28" spans="1:46" ht="18" customHeight="1">
      <c r="A28" s="745" t="str">
        <f>IF(ISERROR(AG14),"",AG14)</f>
        <v/>
      </c>
      <c r="B28" s="746"/>
      <c r="C28" s="747" t="s">
        <v>247</v>
      </c>
      <c r="D28" s="748"/>
      <c r="E28" s="748"/>
      <c r="F28" s="748"/>
      <c r="G28" s="748"/>
      <c r="H28" s="748"/>
      <c r="I28" s="748"/>
      <c r="J28" s="748"/>
      <c r="K28" s="748"/>
      <c r="L28" s="749" t="str">
        <f>IF(A28="","",IF(OR(AND(P24&gt;0,S24=""),AND(P26&gt;0,S26="")),"研修人数を入力してください",""))</f>
        <v/>
      </c>
      <c r="M28" s="749"/>
      <c r="N28" s="749"/>
      <c r="O28" s="749"/>
      <c r="P28" s="749"/>
      <c r="Q28" s="749"/>
      <c r="R28" s="749"/>
      <c r="S28" s="749"/>
      <c r="T28" s="749"/>
      <c r="U28" s="749"/>
      <c r="V28" s="749"/>
      <c r="W28" s="749"/>
      <c r="X28" s="749"/>
      <c r="Y28" s="750"/>
    </row>
    <row r="29" spans="1:46" ht="18" customHeight="1">
      <c r="A29" s="751" t="str">
        <f>IF(A28="","","日")</f>
        <v/>
      </c>
      <c r="B29" s="752"/>
      <c r="C29" s="724"/>
      <c r="D29" s="725"/>
      <c r="E29" s="725"/>
      <c r="F29" s="725"/>
      <c r="G29" s="725"/>
      <c r="H29" s="725"/>
      <c r="I29" s="725"/>
      <c r="J29" s="725"/>
      <c r="K29" s="725"/>
      <c r="L29" s="725"/>
      <c r="M29" s="725"/>
      <c r="N29" s="725"/>
      <c r="O29" s="725"/>
      <c r="P29" s="725"/>
      <c r="Q29" s="725"/>
      <c r="R29" s="725"/>
      <c r="S29" s="725"/>
      <c r="T29" s="725"/>
      <c r="U29" s="725"/>
      <c r="V29" s="725"/>
      <c r="W29" s="725"/>
      <c r="X29" s="725"/>
      <c r="Y29" s="726"/>
    </row>
    <row r="30" spans="1:46" ht="18" customHeight="1">
      <c r="A30" s="753" t="s">
        <v>234</v>
      </c>
      <c r="B30" s="754"/>
      <c r="C30" s="724"/>
      <c r="D30" s="725"/>
      <c r="E30" s="725"/>
      <c r="F30" s="725"/>
      <c r="G30" s="725"/>
      <c r="H30" s="725"/>
      <c r="I30" s="725"/>
      <c r="J30" s="725"/>
      <c r="K30" s="725"/>
      <c r="L30" s="725"/>
      <c r="M30" s="725"/>
      <c r="N30" s="725"/>
      <c r="O30" s="725"/>
      <c r="P30" s="725"/>
      <c r="Q30" s="725"/>
      <c r="R30" s="725"/>
      <c r="S30" s="725"/>
      <c r="T30" s="725"/>
      <c r="U30" s="725"/>
      <c r="V30" s="725"/>
      <c r="W30" s="725"/>
      <c r="X30" s="725"/>
      <c r="Y30" s="726"/>
    </row>
    <row r="31" spans="1:46" ht="9.9499999999999993" customHeight="1">
      <c r="A31" s="219"/>
      <c r="B31" s="220"/>
      <c r="C31" s="727"/>
      <c r="D31" s="728"/>
      <c r="E31" s="728"/>
      <c r="F31" s="728"/>
      <c r="G31" s="728"/>
      <c r="H31" s="728"/>
      <c r="I31" s="728"/>
      <c r="J31" s="728"/>
      <c r="K31" s="728"/>
      <c r="L31" s="728"/>
      <c r="M31" s="728"/>
      <c r="N31" s="728"/>
      <c r="O31" s="728"/>
      <c r="P31" s="728"/>
      <c r="Q31" s="728"/>
      <c r="R31" s="728"/>
      <c r="S31" s="728"/>
      <c r="T31" s="728"/>
      <c r="U31" s="728"/>
      <c r="V31" s="728"/>
      <c r="W31" s="728"/>
      <c r="X31" s="728"/>
      <c r="Y31" s="729"/>
    </row>
    <row r="32" spans="1:46" ht="9" customHeight="1">
      <c r="A32" s="211"/>
      <c r="B32" s="212"/>
      <c r="C32" s="711" t="s">
        <v>221</v>
      </c>
      <c r="D32" s="714"/>
      <c r="E32" s="716" t="s">
        <v>222</v>
      </c>
      <c r="F32" s="714"/>
      <c r="G32" s="716" t="s">
        <v>223</v>
      </c>
      <c r="H32" s="716"/>
      <c r="I32" s="714"/>
      <c r="J32" s="716" t="s">
        <v>222</v>
      </c>
      <c r="K32" s="714"/>
      <c r="L32" s="716" t="s">
        <v>224</v>
      </c>
      <c r="M32" s="734"/>
      <c r="N32" s="760" t="s">
        <v>225</v>
      </c>
      <c r="O32" s="763"/>
      <c r="P32" s="719">
        <f>IF(OR(A36="",D32="",I32=""),0,FLOOR(IF(I32&lt;D32,TIME(I32,K32,1)+1,TIME(I32,K32,1))-TIME(D32,F32,0)-TIME(0,O32,0),"0:15"))</f>
        <v>0</v>
      </c>
      <c r="Q32" s="711" t="s">
        <v>226</v>
      </c>
      <c r="R32" s="739"/>
      <c r="S32" s="742"/>
      <c r="T32" s="757" t="s">
        <v>142</v>
      </c>
      <c r="U32" s="711" t="s">
        <v>228</v>
      </c>
      <c r="V32" s="739"/>
      <c r="W32" s="739"/>
      <c r="X32" s="213"/>
      <c r="Y32" s="214"/>
    </row>
    <row r="33" spans="1:27" ht="6" customHeight="1">
      <c r="A33" s="356"/>
      <c r="B33" s="357"/>
      <c r="C33" s="712"/>
      <c r="D33" s="715"/>
      <c r="E33" s="717"/>
      <c r="F33" s="715"/>
      <c r="G33" s="717"/>
      <c r="H33" s="717"/>
      <c r="I33" s="715"/>
      <c r="J33" s="717"/>
      <c r="K33" s="715"/>
      <c r="L33" s="717"/>
      <c r="M33" s="735"/>
      <c r="N33" s="761"/>
      <c r="O33" s="764"/>
      <c r="P33" s="720"/>
      <c r="Q33" s="712"/>
      <c r="R33" s="740"/>
      <c r="S33" s="743"/>
      <c r="T33" s="758"/>
      <c r="U33" s="712"/>
      <c r="V33" s="740"/>
      <c r="W33" s="740"/>
      <c r="X33" s="755" t="str">
        <f>IF(A36="","",IF(OR(S32&gt;1,S34&gt;1),"ü",""))</f>
        <v/>
      </c>
      <c r="Y33" s="215"/>
    </row>
    <row r="34" spans="1:27" ht="6" customHeight="1">
      <c r="A34" s="356"/>
      <c r="B34" s="216"/>
      <c r="C34" s="712"/>
      <c r="D34" s="715"/>
      <c r="E34" s="717"/>
      <c r="F34" s="715"/>
      <c r="G34" s="717"/>
      <c r="H34" s="717"/>
      <c r="I34" s="715"/>
      <c r="J34" s="717"/>
      <c r="K34" s="715"/>
      <c r="L34" s="717"/>
      <c r="M34" s="735"/>
      <c r="N34" s="761"/>
      <c r="O34" s="765"/>
      <c r="P34" s="720">
        <f>IF(OR(A36="",D34="",I34=""),0,FLOOR(IF(I34&lt;D34,TIME(I34,K34,1)+1,TIME(I34,K34,1))-TIME(D34,F34,0)-TIME(0,O34,0),"0:15"))</f>
        <v>0</v>
      </c>
      <c r="Q34" s="712"/>
      <c r="R34" s="740"/>
      <c r="S34" s="737"/>
      <c r="T34" s="758"/>
      <c r="U34" s="712"/>
      <c r="V34" s="740"/>
      <c r="W34" s="740"/>
      <c r="X34" s="756"/>
      <c r="Y34" s="215"/>
    </row>
    <row r="35" spans="1:27" ht="9" customHeight="1">
      <c r="A35" s="356"/>
      <c r="B35" s="216"/>
      <c r="C35" s="713"/>
      <c r="D35" s="733"/>
      <c r="E35" s="718"/>
      <c r="F35" s="733"/>
      <c r="G35" s="718"/>
      <c r="H35" s="718"/>
      <c r="I35" s="733"/>
      <c r="J35" s="718"/>
      <c r="K35" s="733"/>
      <c r="L35" s="718"/>
      <c r="M35" s="736"/>
      <c r="N35" s="762"/>
      <c r="O35" s="766"/>
      <c r="P35" s="744"/>
      <c r="Q35" s="713"/>
      <c r="R35" s="741"/>
      <c r="S35" s="738"/>
      <c r="T35" s="759"/>
      <c r="U35" s="713"/>
      <c r="V35" s="741"/>
      <c r="W35" s="741"/>
      <c r="X35" s="217"/>
      <c r="Y35" s="218"/>
    </row>
    <row r="36" spans="1:27" ht="18" customHeight="1">
      <c r="A36" s="745" t="str">
        <f>IF(ISERROR(AG15),"",AG15)</f>
        <v/>
      </c>
      <c r="B36" s="746"/>
      <c r="C36" s="747" t="s">
        <v>247</v>
      </c>
      <c r="D36" s="748"/>
      <c r="E36" s="748"/>
      <c r="F36" s="748"/>
      <c r="G36" s="748"/>
      <c r="H36" s="748"/>
      <c r="I36" s="748"/>
      <c r="J36" s="748"/>
      <c r="K36" s="748"/>
      <c r="L36" s="749" t="str">
        <f>IF(A36="","",IF(OR(AND(P32&gt;0,S32=""),AND(P34&gt;0,S34="")),"研修人数を入力してください",""))</f>
        <v/>
      </c>
      <c r="M36" s="749"/>
      <c r="N36" s="749"/>
      <c r="O36" s="749"/>
      <c r="P36" s="749"/>
      <c r="Q36" s="749"/>
      <c r="R36" s="749"/>
      <c r="S36" s="749"/>
      <c r="T36" s="749"/>
      <c r="U36" s="749"/>
      <c r="V36" s="749"/>
      <c r="W36" s="749"/>
      <c r="X36" s="749"/>
      <c r="Y36" s="750"/>
    </row>
    <row r="37" spans="1:27" ht="18" customHeight="1">
      <c r="A37" s="751" t="str">
        <f>IF(A36="","","日")</f>
        <v/>
      </c>
      <c r="B37" s="752"/>
      <c r="C37" s="724"/>
      <c r="D37" s="725"/>
      <c r="E37" s="725"/>
      <c r="F37" s="725"/>
      <c r="G37" s="725"/>
      <c r="H37" s="725"/>
      <c r="I37" s="725"/>
      <c r="J37" s="725"/>
      <c r="K37" s="725"/>
      <c r="L37" s="725"/>
      <c r="M37" s="725"/>
      <c r="N37" s="725"/>
      <c r="O37" s="725"/>
      <c r="P37" s="725"/>
      <c r="Q37" s="725"/>
      <c r="R37" s="725"/>
      <c r="S37" s="725"/>
      <c r="T37" s="725"/>
      <c r="U37" s="725"/>
      <c r="V37" s="725"/>
      <c r="W37" s="725"/>
      <c r="X37" s="725"/>
      <c r="Y37" s="726"/>
    </row>
    <row r="38" spans="1:27" ht="18" customHeight="1">
      <c r="A38" s="753" t="s">
        <v>236</v>
      </c>
      <c r="B38" s="754"/>
      <c r="C38" s="724"/>
      <c r="D38" s="725"/>
      <c r="E38" s="725"/>
      <c r="F38" s="725"/>
      <c r="G38" s="725"/>
      <c r="H38" s="725"/>
      <c r="I38" s="725"/>
      <c r="J38" s="725"/>
      <c r="K38" s="725"/>
      <c r="L38" s="725"/>
      <c r="M38" s="725"/>
      <c r="N38" s="725"/>
      <c r="O38" s="725"/>
      <c r="P38" s="725"/>
      <c r="Q38" s="725"/>
      <c r="R38" s="725"/>
      <c r="S38" s="725"/>
      <c r="T38" s="725"/>
      <c r="U38" s="725"/>
      <c r="V38" s="725"/>
      <c r="W38" s="725"/>
      <c r="X38" s="725"/>
      <c r="Y38" s="726"/>
    </row>
    <row r="39" spans="1:27" ht="9.9499999999999993" customHeight="1">
      <c r="A39" s="219"/>
      <c r="B39" s="220"/>
      <c r="C39" s="727"/>
      <c r="D39" s="728"/>
      <c r="E39" s="728"/>
      <c r="F39" s="728"/>
      <c r="G39" s="728"/>
      <c r="H39" s="728"/>
      <c r="I39" s="728"/>
      <c r="J39" s="728"/>
      <c r="K39" s="728"/>
      <c r="L39" s="728"/>
      <c r="M39" s="728"/>
      <c r="N39" s="728"/>
      <c r="O39" s="728"/>
      <c r="P39" s="728"/>
      <c r="Q39" s="728"/>
      <c r="R39" s="728"/>
      <c r="S39" s="728"/>
      <c r="T39" s="728"/>
      <c r="U39" s="728"/>
      <c r="V39" s="728"/>
      <c r="W39" s="728"/>
      <c r="X39" s="728"/>
      <c r="Y39" s="729"/>
    </row>
    <row r="40" spans="1:27" ht="9" customHeight="1">
      <c r="A40" s="211"/>
      <c r="B40" s="212"/>
      <c r="C40" s="711" t="s">
        <v>221</v>
      </c>
      <c r="D40" s="714"/>
      <c r="E40" s="716" t="s">
        <v>222</v>
      </c>
      <c r="F40" s="714"/>
      <c r="G40" s="716" t="s">
        <v>223</v>
      </c>
      <c r="H40" s="716"/>
      <c r="I40" s="714"/>
      <c r="J40" s="716" t="s">
        <v>222</v>
      </c>
      <c r="K40" s="714"/>
      <c r="L40" s="716" t="s">
        <v>224</v>
      </c>
      <c r="M40" s="734"/>
      <c r="N40" s="760" t="s">
        <v>225</v>
      </c>
      <c r="O40" s="763"/>
      <c r="P40" s="719">
        <f>IF(OR(A44="",D40="",I40=""),0,FLOOR(IF(I40&lt;D40,TIME(I40,K40,1)+1,TIME(I40,K40,1))-TIME(D40,F40,0)-TIME(0,O40,0),"0:15"))</f>
        <v>0</v>
      </c>
      <c r="Q40" s="711" t="s">
        <v>226</v>
      </c>
      <c r="R40" s="739"/>
      <c r="S40" s="742"/>
      <c r="T40" s="757" t="s">
        <v>142</v>
      </c>
      <c r="U40" s="711" t="s">
        <v>228</v>
      </c>
      <c r="V40" s="739"/>
      <c r="W40" s="739"/>
      <c r="X40" s="213"/>
      <c r="Y40" s="214"/>
    </row>
    <row r="41" spans="1:27" ht="6" customHeight="1">
      <c r="A41" s="356"/>
      <c r="B41" s="357"/>
      <c r="C41" s="712"/>
      <c r="D41" s="715"/>
      <c r="E41" s="717"/>
      <c r="F41" s="715"/>
      <c r="G41" s="717"/>
      <c r="H41" s="717"/>
      <c r="I41" s="715"/>
      <c r="J41" s="717"/>
      <c r="K41" s="715"/>
      <c r="L41" s="717"/>
      <c r="M41" s="735"/>
      <c r="N41" s="761"/>
      <c r="O41" s="764"/>
      <c r="P41" s="720"/>
      <c r="Q41" s="712"/>
      <c r="R41" s="740"/>
      <c r="S41" s="743"/>
      <c r="T41" s="758"/>
      <c r="U41" s="712"/>
      <c r="V41" s="740"/>
      <c r="W41" s="740"/>
      <c r="X41" s="755" t="str">
        <f>IF(A44="","",IF(OR(S40&gt;1,S42&gt;1),"ü",""))</f>
        <v/>
      </c>
      <c r="Y41" s="215"/>
    </row>
    <row r="42" spans="1:27" ht="6" customHeight="1">
      <c r="A42" s="356"/>
      <c r="B42" s="216"/>
      <c r="C42" s="712"/>
      <c r="D42" s="715"/>
      <c r="E42" s="717"/>
      <c r="F42" s="715"/>
      <c r="G42" s="717"/>
      <c r="H42" s="717"/>
      <c r="I42" s="715"/>
      <c r="J42" s="717"/>
      <c r="K42" s="715"/>
      <c r="L42" s="717"/>
      <c r="M42" s="735"/>
      <c r="N42" s="761"/>
      <c r="O42" s="765"/>
      <c r="P42" s="720">
        <f>IF(OR(A44="",D42="",I42=""),0,FLOOR(IF(I42&lt;D42,TIME(I42,K42,1)+1,TIME(I42,K42,1))-TIME(D42,F42,0)-TIME(0,O42,0),"0:15"))</f>
        <v>0</v>
      </c>
      <c r="Q42" s="712"/>
      <c r="R42" s="740"/>
      <c r="S42" s="737"/>
      <c r="T42" s="758"/>
      <c r="U42" s="712"/>
      <c r="V42" s="740"/>
      <c r="W42" s="740"/>
      <c r="X42" s="756"/>
      <c r="Y42" s="215"/>
    </row>
    <row r="43" spans="1:27" ht="9" customHeight="1">
      <c r="A43" s="356"/>
      <c r="B43" s="216"/>
      <c r="C43" s="713"/>
      <c r="D43" s="733"/>
      <c r="E43" s="718"/>
      <c r="F43" s="733"/>
      <c r="G43" s="718"/>
      <c r="H43" s="718"/>
      <c r="I43" s="733"/>
      <c r="J43" s="718"/>
      <c r="K43" s="733"/>
      <c r="L43" s="718"/>
      <c r="M43" s="736"/>
      <c r="N43" s="762"/>
      <c r="O43" s="766"/>
      <c r="P43" s="744"/>
      <c r="Q43" s="713"/>
      <c r="R43" s="741"/>
      <c r="S43" s="738"/>
      <c r="T43" s="759"/>
      <c r="U43" s="713"/>
      <c r="V43" s="741"/>
      <c r="W43" s="741"/>
      <c r="X43" s="217"/>
      <c r="Y43" s="218"/>
      <c r="AA43" s="233"/>
    </row>
    <row r="44" spans="1:27" ht="18" customHeight="1">
      <c r="A44" s="745" t="str">
        <f>IF(ISERROR(AG16),"",AG16)</f>
        <v/>
      </c>
      <c r="B44" s="746"/>
      <c r="C44" s="747" t="s">
        <v>247</v>
      </c>
      <c r="D44" s="748"/>
      <c r="E44" s="748"/>
      <c r="F44" s="748"/>
      <c r="G44" s="748"/>
      <c r="H44" s="748"/>
      <c r="I44" s="748"/>
      <c r="J44" s="748"/>
      <c r="K44" s="748"/>
      <c r="L44" s="749" t="str">
        <f>IF(A44="","",IF(OR(AND(P40&gt;0,S40=""),AND(P42&gt;0,S42="")),"研修人数を入力してください",""))</f>
        <v/>
      </c>
      <c r="M44" s="749"/>
      <c r="N44" s="749"/>
      <c r="O44" s="749"/>
      <c r="P44" s="749"/>
      <c r="Q44" s="749"/>
      <c r="R44" s="749"/>
      <c r="S44" s="749"/>
      <c r="T44" s="749"/>
      <c r="U44" s="749"/>
      <c r="V44" s="749"/>
      <c r="W44" s="749"/>
      <c r="X44" s="749"/>
      <c r="Y44" s="750"/>
    </row>
    <row r="45" spans="1:27" ht="18" customHeight="1">
      <c r="A45" s="751" t="str">
        <f>IF(A44="","","日")</f>
        <v/>
      </c>
      <c r="B45" s="752"/>
      <c r="C45" s="724"/>
      <c r="D45" s="725"/>
      <c r="E45" s="725"/>
      <c r="F45" s="725"/>
      <c r="G45" s="725"/>
      <c r="H45" s="725"/>
      <c r="I45" s="725"/>
      <c r="J45" s="725"/>
      <c r="K45" s="725"/>
      <c r="L45" s="725"/>
      <c r="M45" s="725"/>
      <c r="N45" s="725"/>
      <c r="O45" s="725"/>
      <c r="P45" s="725"/>
      <c r="Q45" s="725"/>
      <c r="R45" s="725"/>
      <c r="S45" s="725"/>
      <c r="T45" s="725"/>
      <c r="U45" s="725"/>
      <c r="V45" s="725"/>
      <c r="W45" s="725"/>
      <c r="X45" s="725"/>
      <c r="Y45" s="726"/>
      <c r="AA45" s="233"/>
    </row>
    <row r="46" spans="1:27" ht="18" customHeight="1">
      <c r="A46" s="753" t="s">
        <v>239</v>
      </c>
      <c r="B46" s="754"/>
      <c r="C46" s="724"/>
      <c r="D46" s="725"/>
      <c r="E46" s="725"/>
      <c r="F46" s="725"/>
      <c r="G46" s="725"/>
      <c r="H46" s="725"/>
      <c r="I46" s="725"/>
      <c r="J46" s="725"/>
      <c r="K46" s="725"/>
      <c r="L46" s="725"/>
      <c r="M46" s="725"/>
      <c r="N46" s="725"/>
      <c r="O46" s="725"/>
      <c r="P46" s="725"/>
      <c r="Q46" s="725"/>
      <c r="R46" s="725"/>
      <c r="S46" s="725"/>
      <c r="T46" s="725"/>
      <c r="U46" s="725"/>
      <c r="V46" s="725"/>
      <c r="W46" s="725"/>
      <c r="X46" s="725"/>
      <c r="Y46" s="726"/>
    </row>
    <row r="47" spans="1:27" ht="9.9499999999999993" customHeight="1">
      <c r="A47" s="219"/>
      <c r="B47" s="220"/>
      <c r="C47" s="727"/>
      <c r="D47" s="728"/>
      <c r="E47" s="728"/>
      <c r="F47" s="728"/>
      <c r="G47" s="728"/>
      <c r="H47" s="728"/>
      <c r="I47" s="728"/>
      <c r="J47" s="728"/>
      <c r="K47" s="728"/>
      <c r="L47" s="728"/>
      <c r="M47" s="728"/>
      <c r="N47" s="728"/>
      <c r="O47" s="728"/>
      <c r="P47" s="728"/>
      <c r="Q47" s="728"/>
      <c r="R47" s="728"/>
      <c r="S47" s="728"/>
      <c r="T47" s="728"/>
      <c r="U47" s="728"/>
      <c r="V47" s="728"/>
      <c r="W47" s="728"/>
      <c r="X47" s="728"/>
      <c r="Y47" s="729"/>
    </row>
    <row r="48" spans="1:27" ht="9" customHeight="1">
      <c r="A48" s="211"/>
      <c r="B48" s="212"/>
      <c r="C48" s="711" t="s">
        <v>221</v>
      </c>
      <c r="D48" s="714"/>
      <c r="E48" s="716" t="s">
        <v>222</v>
      </c>
      <c r="F48" s="714"/>
      <c r="G48" s="716" t="s">
        <v>223</v>
      </c>
      <c r="H48" s="716"/>
      <c r="I48" s="714"/>
      <c r="J48" s="716" t="s">
        <v>222</v>
      </c>
      <c r="K48" s="714"/>
      <c r="L48" s="716" t="s">
        <v>224</v>
      </c>
      <c r="M48" s="734"/>
      <c r="N48" s="760" t="s">
        <v>225</v>
      </c>
      <c r="O48" s="763"/>
      <c r="P48" s="719">
        <f>IF(OR(A52="",D48="",I48=""),0,FLOOR(IF(I48&lt;D48,TIME(I48,K48,1)+1,TIME(I48,K48,1))-TIME(D48,F48,0)-TIME(0,O48,0),"0:15"))</f>
        <v>0</v>
      </c>
      <c r="Q48" s="711" t="s">
        <v>226</v>
      </c>
      <c r="R48" s="739"/>
      <c r="S48" s="742"/>
      <c r="T48" s="757" t="s">
        <v>142</v>
      </c>
      <c r="U48" s="711" t="s">
        <v>228</v>
      </c>
      <c r="V48" s="739"/>
      <c r="W48" s="739"/>
      <c r="X48" s="213"/>
      <c r="Y48" s="214"/>
      <c r="AA48" s="233"/>
    </row>
    <row r="49" spans="1:34" ht="6" customHeight="1">
      <c r="A49" s="356"/>
      <c r="B49" s="357"/>
      <c r="C49" s="712"/>
      <c r="D49" s="715"/>
      <c r="E49" s="717"/>
      <c r="F49" s="715"/>
      <c r="G49" s="717"/>
      <c r="H49" s="717"/>
      <c r="I49" s="715"/>
      <c r="J49" s="717"/>
      <c r="K49" s="715"/>
      <c r="L49" s="717"/>
      <c r="M49" s="735"/>
      <c r="N49" s="761"/>
      <c r="O49" s="764"/>
      <c r="P49" s="720"/>
      <c r="Q49" s="712"/>
      <c r="R49" s="740"/>
      <c r="S49" s="743"/>
      <c r="T49" s="758"/>
      <c r="U49" s="712"/>
      <c r="V49" s="740"/>
      <c r="W49" s="740"/>
      <c r="X49" s="755" t="str">
        <f>IF(A52="","",IF(OR(S48&gt;1,S50&gt;1),"ü",""))</f>
        <v/>
      </c>
      <c r="Y49" s="215"/>
      <c r="AA49" s="233"/>
      <c r="AG49" s="254"/>
      <c r="AH49" s="235"/>
    </row>
    <row r="50" spans="1:34" ht="6" customHeight="1">
      <c r="A50" s="356"/>
      <c r="B50" s="216"/>
      <c r="C50" s="712"/>
      <c r="D50" s="715"/>
      <c r="E50" s="717"/>
      <c r="F50" s="715"/>
      <c r="G50" s="717"/>
      <c r="H50" s="717"/>
      <c r="I50" s="715"/>
      <c r="J50" s="717"/>
      <c r="K50" s="715"/>
      <c r="L50" s="717"/>
      <c r="M50" s="735"/>
      <c r="N50" s="761"/>
      <c r="O50" s="765"/>
      <c r="P50" s="720">
        <f>IF(OR(A52="",D50="",I50=""),0,FLOOR(IF(I50&lt;D50,TIME(I50,K50,1)+1,TIME(I50,K50,1))-TIME(D50,F50,0)-TIME(0,O50,0),"0:15"))</f>
        <v>0</v>
      </c>
      <c r="Q50" s="712"/>
      <c r="R50" s="740"/>
      <c r="S50" s="737"/>
      <c r="T50" s="758"/>
      <c r="U50" s="712"/>
      <c r="V50" s="740"/>
      <c r="W50" s="740"/>
      <c r="X50" s="756"/>
      <c r="Y50" s="215"/>
      <c r="AA50" s="233"/>
      <c r="AG50" s="254"/>
      <c r="AH50" s="235"/>
    </row>
    <row r="51" spans="1:34" ht="9" customHeight="1">
      <c r="A51" s="356"/>
      <c r="B51" s="216"/>
      <c r="C51" s="713"/>
      <c r="D51" s="733"/>
      <c r="E51" s="718"/>
      <c r="F51" s="733"/>
      <c r="G51" s="718"/>
      <c r="H51" s="718"/>
      <c r="I51" s="733"/>
      <c r="J51" s="718"/>
      <c r="K51" s="733"/>
      <c r="L51" s="718"/>
      <c r="M51" s="736"/>
      <c r="N51" s="762"/>
      <c r="O51" s="766"/>
      <c r="P51" s="744"/>
      <c r="Q51" s="713"/>
      <c r="R51" s="741"/>
      <c r="S51" s="738"/>
      <c r="T51" s="759"/>
      <c r="U51" s="713"/>
      <c r="V51" s="741"/>
      <c r="W51" s="741"/>
      <c r="X51" s="217"/>
      <c r="Y51" s="218"/>
      <c r="AA51" s="233"/>
      <c r="AG51" s="254"/>
      <c r="AH51" s="235"/>
    </row>
    <row r="52" spans="1:34" ht="18" customHeight="1">
      <c r="A52" s="745" t="str">
        <f>IF(ISERROR(AG17),"",AG17)</f>
        <v/>
      </c>
      <c r="B52" s="746"/>
      <c r="C52" s="747" t="s">
        <v>247</v>
      </c>
      <c r="D52" s="748"/>
      <c r="E52" s="748"/>
      <c r="F52" s="748"/>
      <c r="G52" s="748"/>
      <c r="H52" s="748"/>
      <c r="I52" s="748"/>
      <c r="J52" s="748"/>
      <c r="K52" s="748"/>
      <c r="L52" s="749" t="str">
        <f>IF(A52="","",IF(OR(AND(P48&gt;0,S48=""),AND(P50&gt;0,S50="")),"研修人数を入力してください",""))</f>
        <v/>
      </c>
      <c r="M52" s="749"/>
      <c r="N52" s="749"/>
      <c r="O52" s="749"/>
      <c r="P52" s="749"/>
      <c r="Q52" s="749"/>
      <c r="R52" s="749"/>
      <c r="S52" s="749"/>
      <c r="T52" s="749"/>
      <c r="U52" s="749"/>
      <c r="V52" s="749"/>
      <c r="W52" s="749"/>
      <c r="X52" s="749"/>
      <c r="Y52" s="750"/>
      <c r="AD52" s="235"/>
      <c r="AE52" s="235"/>
      <c r="AF52" s="255"/>
      <c r="AG52" s="256"/>
      <c r="AH52" s="235"/>
    </row>
    <row r="53" spans="1:34" ht="18" customHeight="1">
      <c r="A53" s="751" t="str">
        <f>IF(A52="","","日")</f>
        <v/>
      </c>
      <c r="B53" s="752"/>
      <c r="C53" s="724"/>
      <c r="D53" s="725"/>
      <c r="E53" s="725"/>
      <c r="F53" s="725"/>
      <c r="G53" s="725"/>
      <c r="H53" s="725"/>
      <c r="I53" s="725"/>
      <c r="J53" s="725"/>
      <c r="K53" s="725"/>
      <c r="L53" s="725"/>
      <c r="M53" s="725"/>
      <c r="N53" s="725"/>
      <c r="O53" s="725"/>
      <c r="P53" s="725"/>
      <c r="Q53" s="725"/>
      <c r="R53" s="725"/>
      <c r="S53" s="725"/>
      <c r="T53" s="725"/>
      <c r="U53" s="725"/>
      <c r="V53" s="725"/>
      <c r="W53" s="725"/>
      <c r="X53" s="725"/>
      <c r="Y53" s="726"/>
      <c r="AG53" s="254"/>
      <c r="AH53" s="235"/>
    </row>
    <row r="54" spans="1:34" ht="18" customHeight="1">
      <c r="A54" s="753" t="s">
        <v>240</v>
      </c>
      <c r="B54" s="754"/>
      <c r="C54" s="724"/>
      <c r="D54" s="725"/>
      <c r="E54" s="725"/>
      <c r="F54" s="725"/>
      <c r="G54" s="725"/>
      <c r="H54" s="725"/>
      <c r="I54" s="725"/>
      <c r="J54" s="725"/>
      <c r="K54" s="725"/>
      <c r="L54" s="725"/>
      <c r="M54" s="725"/>
      <c r="N54" s="725"/>
      <c r="O54" s="725"/>
      <c r="P54" s="725"/>
      <c r="Q54" s="725"/>
      <c r="R54" s="725"/>
      <c r="S54" s="725"/>
      <c r="T54" s="725"/>
      <c r="U54" s="725"/>
      <c r="V54" s="725"/>
      <c r="W54" s="725"/>
      <c r="X54" s="725"/>
      <c r="Y54" s="726"/>
      <c r="AG54" s="254"/>
      <c r="AH54" s="235"/>
    </row>
    <row r="55" spans="1:34" ht="9.9499999999999993" customHeight="1">
      <c r="A55" s="219"/>
      <c r="B55" s="220"/>
      <c r="C55" s="727"/>
      <c r="D55" s="728"/>
      <c r="E55" s="728"/>
      <c r="F55" s="728"/>
      <c r="G55" s="728"/>
      <c r="H55" s="728"/>
      <c r="I55" s="728"/>
      <c r="J55" s="728"/>
      <c r="K55" s="728"/>
      <c r="L55" s="728"/>
      <c r="M55" s="728"/>
      <c r="N55" s="728"/>
      <c r="O55" s="728"/>
      <c r="P55" s="728"/>
      <c r="Q55" s="728"/>
      <c r="R55" s="728"/>
      <c r="S55" s="728"/>
      <c r="T55" s="728"/>
      <c r="U55" s="728"/>
      <c r="V55" s="728"/>
      <c r="W55" s="728"/>
      <c r="X55" s="728"/>
      <c r="Y55" s="729"/>
    </row>
    <row r="56" spans="1:34" ht="9" customHeight="1">
      <c r="A56" s="211"/>
      <c r="B56" s="212"/>
      <c r="C56" s="711" t="s">
        <v>221</v>
      </c>
      <c r="D56" s="714"/>
      <c r="E56" s="716" t="s">
        <v>222</v>
      </c>
      <c r="F56" s="714"/>
      <c r="G56" s="716" t="s">
        <v>223</v>
      </c>
      <c r="H56" s="716"/>
      <c r="I56" s="714"/>
      <c r="J56" s="716" t="s">
        <v>222</v>
      </c>
      <c r="K56" s="714"/>
      <c r="L56" s="716" t="s">
        <v>224</v>
      </c>
      <c r="M56" s="734"/>
      <c r="N56" s="760" t="s">
        <v>225</v>
      </c>
      <c r="O56" s="763"/>
      <c r="P56" s="719">
        <f>IF(OR(A60="",D56="",I56=""),0,FLOOR(IF(I56&lt;D56,TIME(I56,K56,1)+1,TIME(I56,K56,1))-TIME(D56,F56,0)-TIME(0,O56,0),"0:15"))</f>
        <v>0</v>
      </c>
      <c r="Q56" s="711" t="s">
        <v>226</v>
      </c>
      <c r="R56" s="739"/>
      <c r="S56" s="742"/>
      <c r="T56" s="757" t="s">
        <v>142</v>
      </c>
      <c r="U56" s="711" t="s">
        <v>228</v>
      </c>
      <c r="V56" s="739"/>
      <c r="W56" s="739"/>
      <c r="X56" s="213"/>
      <c r="Y56" s="214"/>
      <c r="AA56" s="233"/>
    </row>
    <row r="57" spans="1:34" ht="6" customHeight="1">
      <c r="A57" s="356"/>
      <c r="B57" s="357"/>
      <c r="C57" s="712"/>
      <c r="D57" s="715"/>
      <c r="E57" s="717"/>
      <c r="F57" s="715"/>
      <c r="G57" s="717"/>
      <c r="H57" s="717"/>
      <c r="I57" s="715"/>
      <c r="J57" s="717"/>
      <c r="K57" s="715"/>
      <c r="L57" s="717"/>
      <c r="M57" s="735"/>
      <c r="N57" s="761"/>
      <c r="O57" s="764"/>
      <c r="P57" s="720"/>
      <c r="Q57" s="712"/>
      <c r="R57" s="740"/>
      <c r="S57" s="743"/>
      <c r="T57" s="758"/>
      <c r="U57" s="712"/>
      <c r="V57" s="740"/>
      <c r="W57" s="740"/>
      <c r="X57" s="755" t="str">
        <f>IF(A60="","",IF(OR(S56&gt;1,S58&gt;1),"ü",""))</f>
        <v/>
      </c>
      <c r="Y57" s="215"/>
      <c r="AA57" s="233"/>
    </row>
    <row r="58" spans="1:34" ht="6" customHeight="1">
      <c r="A58" s="356"/>
      <c r="B58" s="216"/>
      <c r="C58" s="712"/>
      <c r="D58" s="715"/>
      <c r="E58" s="717"/>
      <c r="F58" s="715"/>
      <c r="G58" s="717"/>
      <c r="H58" s="717"/>
      <c r="I58" s="715"/>
      <c r="J58" s="717"/>
      <c r="K58" s="715"/>
      <c r="L58" s="717"/>
      <c r="M58" s="735"/>
      <c r="N58" s="761"/>
      <c r="O58" s="765"/>
      <c r="P58" s="720">
        <f>IF(OR(A60="",D58="",I58=""),0,FLOOR(IF(I58&lt;D58,TIME(I58,K58,1)+1,TIME(I58,K58,1))-TIME(D58,F58,0)-TIME(0,O58,0),"0:15"))</f>
        <v>0</v>
      </c>
      <c r="Q58" s="712"/>
      <c r="R58" s="740"/>
      <c r="S58" s="737"/>
      <c r="T58" s="758"/>
      <c r="U58" s="712"/>
      <c r="V58" s="740"/>
      <c r="W58" s="740"/>
      <c r="X58" s="756"/>
      <c r="Y58" s="215"/>
      <c r="AA58" s="233"/>
    </row>
    <row r="59" spans="1:34" ht="9" customHeight="1">
      <c r="A59" s="356"/>
      <c r="B59" s="216"/>
      <c r="C59" s="713"/>
      <c r="D59" s="733"/>
      <c r="E59" s="718"/>
      <c r="F59" s="733"/>
      <c r="G59" s="718"/>
      <c r="H59" s="718"/>
      <c r="I59" s="733"/>
      <c r="J59" s="718"/>
      <c r="K59" s="733"/>
      <c r="L59" s="718"/>
      <c r="M59" s="736"/>
      <c r="N59" s="762"/>
      <c r="O59" s="766"/>
      <c r="P59" s="744"/>
      <c r="Q59" s="713"/>
      <c r="R59" s="741"/>
      <c r="S59" s="738"/>
      <c r="T59" s="759"/>
      <c r="U59" s="713"/>
      <c r="V59" s="741"/>
      <c r="W59" s="741"/>
      <c r="X59" s="217"/>
      <c r="Y59" s="218"/>
      <c r="AA59" s="233"/>
    </row>
    <row r="60" spans="1:34" ht="18" customHeight="1">
      <c r="A60" s="745" t="str">
        <f>IF(ISERROR(AG18),"",AG18)</f>
        <v/>
      </c>
      <c r="B60" s="746"/>
      <c r="C60" s="747" t="s">
        <v>247</v>
      </c>
      <c r="D60" s="748"/>
      <c r="E60" s="748"/>
      <c r="F60" s="748"/>
      <c r="G60" s="748"/>
      <c r="H60" s="748"/>
      <c r="I60" s="748"/>
      <c r="J60" s="748"/>
      <c r="K60" s="748"/>
      <c r="L60" s="749" t="str">
        <f>IF(A60="","",IF(OR(AND(P56&gt;0,S56=""),AND(P58&gt;0,S58="")),"研修人数を入力してください",""))</f>
        <v/>
      </c>
      <c r="M60" s="749"/>
      <c r="N60" s="749"/>
      <c r="O60" s="749"/>
      <c r="P60" s="749"/>
      <c r="Q60" s="749"/>
      <c r="R60" s="749"/>
      <c r="S60" s="749"/>
      <c r="T60" s="749"/>
      <c r="U60" s="749"/>
      <c r="V60" s="749"/>
      <c r="W60" s="749"/>
      <c r="X60" s="749"/>
      <c r="Y60" s="750"/>
    </row>
    <row r="61" spans="1:34" ht="18" customHeight="1">
      <c r="A61" s="751" t="str">
        <f>IF(A60="","","日")</f>
        <v/>
      </c>
      <c r="B61" s="752"/>
      <c r="C61" s="724"/>
      <c r="D61" s="725"/>
      <c r="E61" s="725"/>
      <c r="F61" s="725"/>
      <c r="G61" s="725"/>
      <c r="H61" s="725"/>
      <c r="I61" s="725"/>
      <c r="J61" s="725"/>
      <c r="K61" s="725"/>
      <c r="L61" s="725"/>
      <c r="M61" s="725"/>
      <c r="N61" s="725"/>
      <c r="O61" s="725"/>
      <c r="P61" s="725"/>
      <c r="Q61" s="725"/>
      <c r="R61" s="725"/>
      <c r="S61" s="725"/>
      <c r="T61" s="725"/>
      <c r="U61" s="725"/>
      <c r="V61" s="725"/>
      <c r="W61" s="725"/>
      <c r="X61" s="725"/>
      <c r="Y61" s="726"/>
      <c r="AF61" s="257"/>
    </row>
    <row r="62" spans="1:34" ht="18" customHeight="1">
      <c r="A62" s="753" t="s">
        <v>248</v>
      </c>
      <c r="B62" s="754"/>
      <c r="C62" s="724"/>
      <c r="D62" s="725"/>
      <c r="E62" s="725"/>
      <c r="F62" s="725"/>
      <c r="G62" s="725"/>
      <c r="H62" s="725"/>
      <c r="I62" s="725"/>
      <c r="J62" s="725"/>
      <c r="K62" s="725"/>
      <c r="L62" s="725"/>
      <c r="M62" s="725"/>
      <c r="N62" s="725"/>
      <c r="O62" s="725"/>
      <c r="P62" s="725"/>
      <c r="Q62" s="725"/>
      <c r="R62" s="725"/>
      <c r="S62" s="725"/>
      <c r="T62" s="725"/>
      <c r="U62" s="725"/>
      <c r="V62" s="725"/>
      <c r="W62" s="725"/>
      <c r="X62" s="725"/>
      <c r="Y62" s="726"/>
    </row>
    <row r="63" spans="1:34" ht="9.9499999999999993" customHeight="1">
      <c r="A63" s="219"/>
      <c r="B63" s="220"/>
      <c r="C63" s="727"/>
      <c r="D63" s="728"/>
      <c r="E63" s="728"/>
      <c r="F63" s="728"/>
      <c r="G63" s="728"/>
      <c r="H63" s="728"/>
      <c r="I63" s="728"/>
      <c r="J63" s="728"/>
      <c r="K63" s="728"/>
      <c r="L63" s="728"/>
      <c r="M63" s="728"/>
      <c r="N63" s="728"/>
      <c r="O63" s="728"/>
      <c r="P63" s="728"/>
      <c r="Q63" s="728"/>
      <c r="R63" s="728"/>
      <c r="S63" s="728"/>
      <c r="T63" s="728"/>
      <c r="U63" s="728"/>
      <c r="V63" s="728"/>
      <c r="W63" s="728"/>
      <c r="X63" s="728"/>
      <c r="Y63" s="729"/>
    </row>
    <row r="64" spans="1:34" ht="5.0999999999999996" customHeight="1">
      <c r="A64" s="169"/>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row>
    <row r="65" spans="1:46" ht="18" customHeight="1">
      <c r="A65" s="169" t="s">
        <v>242</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AA65" s="237"/>
    </row>
    <row r="66" spans="1:46" ht="87.75" customHeight="1">
      <c r="A66" s="721"/>
      <c r="B66" s="722"/>
      <c r="C66" s="722"/>
      <c r="D66" s="722"/>
      <c r="E66" s="722"/>
      <c r="F66" s="722"/>
      <c r="G66" s="722"/>
      <c r="H66" s="722"/>
      <c r="I66" s="722"/>
      <c r="J66" s="722"/>
      <c r="K66" s="722"/>
      <c r="L66" s="722"/>
      <c r="M66" s="722"/>
      <c r="N66" s="722"/>
      <c r="O66" s="722"/>
      <c r="P66" s="722"/>
      <c r="Q66" s="722"/>
      <c r="R66" s="722"/>
      <c r="S66" s="722"/>
      <c r="T66" s="722"/>
      <c r="U66" s="722"/>
      <c r="V66" s="722"/>
      <c r="W66" s="722"/>
      <c r="X66" s="722"/>
      <c r="Y66" s="723"/>
    </row>
    <row r="67" spans="1:46" ht="18" customHeight="1">
      <c r="A67" s="169" t="s">
        <v>243</v>
      </c>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AA67" s="237"/>
    </row>
    <row r="68" spans="1:46" ht="87.75" customHeight="1">
      <c r="A68" s="721"/>
      <c r="B68" s="722"/>
      <c r="C68" s="722"/>
      <c r="D68" s="722"/>
      <c r="E68" s="722"/>
      <c r="F68" s="722"/>
      <c r="G68" s="722"/>
      <c r="H68" s="722"/>
      <c r="I68" s="722"/>
      <c r="J68" s="722"/>
      <c r="K68" s="722"/>
      <c r="L68" s="722"/>
      <c r="M68" s="722"/>
      <c r="N68" s="722"/>
      <c r="O68" s="722"/>
      <c r="P68" s="722"/>
      <c r="Q68" s="722"/>
      <c r="R68" s="722"/>
      <c r="S68" s="722"/>
      <c r="T68" s="722"/>
      <c r="U68" s="722"/>
      <c r="V68" s="722"/>
      <c r="W68" s="722"/>
      <c r="X68" s="722"/>
      <c r="Y68" s="723"/>
    </row>
    <row r="69" spans="1:46" ht="18" customHeight="1">
      <c r="A69" s="169"/>
      <c r="B69" s="354" t="s">
        <v>156</v>
      </c>
      <c r="C69" s="155">
        <f>IF(SUMIF($S8:$S59,1,$P8:$P59)=0,0,SUMIF($S8:$S59,1,$P8:$P59))</f>
        <v>0</v>
      </c>
      <c r="D69" s="767">
        <f>IF(C69=0,0,C69*2400*24)</f>
        <v>0</v>
      </c>
      <c r="E69" s="767"/>
      <c r="F69" s="364" t="str">
        <f>IF(OR(L60&lt;&gt;"",L52&lt;&gt;"",L44&lt;&gt;"",L36&lt;&gt;"",L28&lt;&gt;"",L20&lt;&gt;"",L12&lt;&gt;""),"研修人数が未入力のセルがあります","")</f>
        <v/>
      </c>
      <c r="G69" s="169"/>
      <c r="H69" s="169"/>
      <c r="I69" s="169"/>
      <c r="J69" s="169"/>
      <c r="K69" s="169"/>
      <c r="L69" s="169"/>
      <c r="M69" s="169"/>
      <c r="N69" s="169"/>
      <c r="O69" s="169"/>
      <c r="P69" s="169"/>
      <c r="Q69" s="169"/>
      <c r="R69" s="169"/>
      <c r="S69" s="169"/>
      <c r="T69" s="169"/>
      <c r="U69" s="169"/>
      <c r="V69" s="169"/>
      <c r="W69" s="169"/>
      <c r="X69" s="169"/>
      <c r="Y69" s="169"/>
    </row>
    <row r="70" spans="1:46" ht="18" customHeight="1">
      <c r="A70" s="169"/>
      <c r="B70" s="354" t="s">
        <v>157</v>
      </c>
      <c r="C70" s="155">
        <f>IF(SUMIF($S8:$S59,2,$P8:$P59)=0,0,SUMIF($S8:$S59,2,$P8:$P59))</f>
        <v>0</v>
      </c>
      <c r="D70" s="730">
        <f>IF(C70=0,0,C70*1200*24)</f>
        <v>0</v>
      </c>
      <c r="E70" s="730"/>
      <c r="F70" s="169"/>
      <c r="G70" s="355"/>
      <c r="H70" s="355"/>
      <c r="I70" s="732" t="s">
        <v>244</v>
      </c>
      <c r="J70" s="732"/>
      <c r="K70" s="732"/>
      <c r="L70" s="732"/>
      <c r="M70" s="732"/>
      <c r="N70" s="355"/>
      <c r="O70" s="355"/>
      <c r="P70" s="221"/>
      <c r="Q70" s="221"/>
      <c r="R70" s="217"/>
      <c r="S70" s="217"/>
      <c r="T70" s="217"/>
      <c r="U70" s="217"/>
      <c r="V70" s="217"/>
      <c r="W70" s="217"/>
      <c r="X70" s="217"/>
      <c r="Y70" s="217"/>
    </row>
    <row r="71" spans="1:46" ht="18" customHeight="1">
      <c r="A71" s="169"/>
      <c r="B71" s="354" t="s">
        <v>158</v>
      </c>
      <c r="C71" s="155">
        <f>IF(SUMIF($S8:$S59,3,$P8:$P59)=0,0,SUMIF($S8:$S59,3,$P8:$P59))</f>
        <v>0</v>
      </c>
      <c r="D71" s="730">
        <f>IF(C71=0,0,C71*800*24)</f>
        <v>0</v>
      </c>
      <c r="E71" s="730"/>
      <c r="F71" s="169"/>
      <c r="G71" s="169"/>
      <c r="H71" s="169"/>
      <c r="I71" s="169"/>
      <c r="J71" s="169"/>
      <c r="K71" s="169"/>
      <c r="L71" s="169"/>
      <c r="M71" s="169"/>
      <c r="N71" s="169"/>
      <c r="O71" s="169"/>
      <c r="P71" s="169"/>
      <c r="Q71" s="169"/>
      <c r="R71" s="169"/>
      <c r="S71" s="169"/>
      <c r="T71" s="169"/>
      <c r="U71" s="169"/>
      <c r="V71" s="169"/>
      <c r="W71" s="169"/>
      <c r="X71" s="169"/>
      <c r="Y71" s="169"/>
    </row>
    <row r="72" spans="1:46" ht="18" customHeight="1">
      <c r="A72" s="169"/>
      <c r="B72" s="222"/>
      <c r="C72" s="155">
        <f>SUM(C69:C71)</f>
        <v>0</v>
      </c>
      <c r="D72" s="730">
        <f>SUM(D69:D71)</f>
        <v>0</v>
      </c>
      <c r="E72" s="731"/>
      <c r="F72" s="169"/>
      <c r="G72" s="355"/>
      <c r="H72" s="355"/>
      <c r="I72" s="732" t="s">
        <v>245</v>
      </c>
      <c r="J72" s="732"/>
      <c r="K72" s="732"/>
      <c r="L72" s="732"/>
      <c r="M72" s="732"/>
      <c r="N72" s="355"/>
      <c r="O72" s="355"/>
      <c r="P72" s="221"/>
      <c r="Q72" s="221"/>
      <c r="R72" s="217"/>
      <c r="S72" s="217"/>
      <c r="T72" s="217"/>
      <c r="U72" s="217"/>
      <c r="V72" s="217"/>
      <c r="W72" s="217"/>
      <c r="X72" s="217"/>
      <c r="Y72" s="217"/>
    </row>
    <row r="73" spans="1:46" s="235" customFormat="1" ht="6" customHeight="1">
      <c r="A73" s="223"/>
      <c r="B73" s="223"/>
      <c r="C73" s="223"/>
      <c r="D73" s="223"/>
      <c r="E73" s="223"/>
      <c r="F73" s="223"/>
      <c r="G73" s="224"/>
      <c r="H73" s="224"/>
      <c r="I73" s="224"/>
      <c r="J73" s="224"/>
      <c r="K73" s="224"/>
      <c r="L73" s="224"/>
      <c r="M73" s="224"/>
      <c r="N73" s="224"/>
      <c r="O73" s="224"/>
      <c r="P73" s="224"/>
      <c r="Q73" s="224"/>
      <c r="R73" s="223"/>
      <c r="S73" s="223"/>
      <c r="T73" s="223"/>
      <c r="U73" s="223"/>
      <c r="V73" s="223"/>
      <c r="W73" s="223"/>
      <c r="X73" s="223"/>
      <c r="Y73" s="223"/>
      <c r="AA73" s="236"/>
      <c r="AB73" s="17"/>
      <c r="AF73" s="258"/>
      <c r="AG73" s="254"/>
    </row>
    <row r="74" spans="1:46" ht="42" customHeight="1">
      <c r="A74" s="169"/>
      <c r="B74" s="169"/>
      <c r="C74" s="382" t="str">
        <f>IF('10号'!$E$18="","",'10号'!$E$18)</f>
        <v/>
      </c>
      <c r="D74" s="169"/>
      <c r="E74" s="169"/>
      <c r="F74" s="169"/>
      <c r="G74" s="169"/>
      <c r="H74" s="169"/>
      <c r="I74" s="169"/>
      <c r="J74" s="169"/>
      <c r="K74" s="169"/>
      <c r="L74" s="169"/>
      <c r="M74" s="169"/>
      <c r="N74" s="169"/>
      <c r="O74" s="169"/>
      <c r="P74" s="169"/>
      <c r="Q74" s="169"/>
      <c r="R74" s="710" t="str">
        <f>IF(MIN(A79:B127)=0,"平成　　年　　月分",MIN(A79:B127))</f>
        <v>平成　　年　　月分</v>
      </c>
      <c r="S74" s="710"/>
      <c r="T74" s="710"/>
      <c r="U74" s="710"/>
      <c r="V74" s="710"/>
      <c r="W74" s="169"/>
      <c r="X74" s="169"/>
      <c r="Y74" s="225" t="s">
        <v>272</v>
      </c>
    </row>
    <row r="75" spans="1:46" ht="9" customHeight="1">
      <c r="A75" s="211"/>
      <c r="B75" s="212"/>
      <c r="C75" s="711" t="s">
        <v>221</v>
      </c>
      <c r="D75" s="714"/>
      <c r="E75" s="716" t="s">
        <v>222</v>
      </c>
      <c r="F75" s="714"/>
      <c r="G75" s="716" t="s">
        <v>223</v>
      </c>
      <c r="H75" s="716"/>
      <c r="I75" s="714"/>
      <c r="J75" s="716" t="s">
        <v>222</v>
      </c>
      <c r="K75" s="714"/>
      <c r="L75" s="716" t="s">
        <v>224</v>
      </c>
      <c r="M75" s="734"/>
      <c r="N75" s="760" t="s">
        <v>225</v>
      </c>
      <c r="O75" s="763"/>
      <c r="P75" s="719">
        <f>IF(OR(A79="",D75="",I75=""),0,FLOOR(IF(I75&lt;D75,TIME(I75,K75,1)+1,TIME(I75,K75,1))-TIME(D75,F75,0)-TIME(0,O75,0),"0:15"))</f>
        <v>0</v>
      </c>
      <c r="Q75" s="711" t="s">
        <v>226</v>
      </c>
      <c r="R75" s="739"/>
      <c r="S75" s="742"/>
      <c r="T75" s="757" t="s">
        <v>142</v>
      </c>
      <c r="U75" s="711" t="s">
        <v>228</v>
      </c>
      <c r="V75" s="739"/>
      <c r="W75" s="739"/>
      <c r="X75" s="213"/>
      <c r="Y75" s="214"/>
      <c r="AA75" s="233"/>
    </row>
    <row r="76" spans="1:46" ht="6" customHeight="1">
      <c r="A76" s="356"/>
      <c r="B76" s="357"/>
      <c r="C76" s="712"/>
      <c r="D76" s="715"/>
      <c r="E76" s="717"/>
      <c r="F76" s="715"/>
      <c r="G76" s="717"/>
      <c r="H76" s="717"/>
      <c r="I76" s="715"/>
      <c r="J76" s="717"/>
      <c r="K76" s="715"/>
      <c r="L76" s="717"/>
      <c r="M76" s="735"/>
      <c r="N76" s="761"/>
      <c r="O76" s="764"/>
      <c r="P76" s="720"/>
      <c r="Q76" s="712"/>
      <c r="R76" s="740"/>
      <c r="S76" s="743"/>
      <c r="T76" s="758"/>
      <c r="U76" s="712"/>
      <c r="V76" s="740"/>
      <c r="W76" s="740"/>
      <c r="X76" s="755" t="str">
        <f>IF(A79="","",IF(OR(S75&gt;1,S77&gt;1),"ü",""))</f>
        <v/>
      </c>
      <c r="Y76" s="215"/>
      <c r="AA76" s="233"/>
    </row>
    <row r="77" spans="1:46" ht="6" customHeight="1">
      <c r="A77" s="356"/>
      <c r="B77" s="216"/>
      <c r="C77" s="712"/>
      <c r="D77" s="715"/>
      <c r="E77" s="717"/>
      <c r="F77" s="715"/>
      <c r="G77" s="717"/>
      <c r="H77" s="717"/>
      <c r="I77" s="715"/>
      <c r="J77" s="717"/>
      <c r="K77" s="715"/>
      <c r="L77" s="717"/>
      <c r="M77" s="735"/>
      <c r="N77" s="761"/>
      <c r="O77" s="765"/>
      <c r="P77" s="720">
        <f>IF(OR(A79="",D77="",I77=""),0,FLOOR(IF(I77&lt;D77,TIME(I77,K77,1)+1,TIME(I77,K77,1))-TIME(D77,F77,0)-TIME(0,O77,0),"0:15"))</f>
        <v>0</v>
      </c>
      <c r="Q77" s="712"/>
      <c r="R77" s="740"/>
      <c r="S77" s="737"/>
      <c r="T77" s="758"/>
      <c r="U77" s="712"/>
      <c r="V77" s="740"/>
      <c r="W77" s="740"/>
      <c r="X77" s="756"/>
      <c r="Y77" s="215"/>
      <c r="AA77" s="233"/>
    </row>
    <row r="78" spans="1:46" ht="9" customHeight="1">
      <c r="A78" s="356"/>
      <c r="B78" s="216"/>
      <c r="C78" s="713"/>
      <c r="D78" s="733"/>
      <c r="E78" s="718"/>
      <c r="F78" s="733"/>
      <c r="G78" s="718"/>
      <c r="H78" s="718"/>
      <c r="I78" s="733"/>
      <c r="J78" s="718"/>
      <c r="K78" s="733"/>
      <c r="L78" s="718"/>
      <c r="M78" s="736"/>
      <c r="N78" s="762"/>
      <c r="O78" s="766"/>
      <c r="P78" s="744"/>
      <c r="Q78" s="713"/>
      <c r="R78" s="741"/>
      <c r="S78" s="738"/>
      <c r="T78" s="759"/>
      <c r="U78" s="713"/>
      <c r="V78" s="741"/>
      <c r="W78" s="741"/>
      <c r="X78" s="217"/>
      <c r="Y78" s="218"/>
      <c r="AA78" s="233"/>
    </row>
    <row r="79" spans="1:46" ht="18" customHeight="1">
      <c r="A79" s="745" t="str">
        <f>IF(ISERROR(AG79),"",AG79)</f>
        <v/>
      </c>
      <c r="B79" s="746"/>
      <c r="C79" s="747" t="s">
        <v>247</v>
      </c>
      <c r="D79" s="748"/>
      <c r="E79" s="748"/>
      <c r="F79" s="748"/>
      <c r="G79" s="748"/>
      <c r="H79" s="748"/>
      <c r="I79" s="748"/>
      <c r="J79" s="748"/>
      <c r="K79" s="748"/>
      <c r="L79" s="749" t="str">
        <f>IF(A79="","",IF(OR(AND(P75&gt;0,S75=""),AND(P77&gt;0,S77="")),"研修人数を入力してください",""))</f>
        <v/>
      </c>
      <c r="M79" s="749"/>
      <c r="N79" s="749"/>
      <c r="O79" s="749"/>
      <c r="P79" s="749"/>
      <c r="Q79" s="749"/>
      <c r="R79" s="749"/>
      <c r="S79" s="749"/>
      <c r="T79" s="749"/>
      <c r="U79" s="749"/>
      <c r="V79" s="749"/>
      <c r="W79" s="749"/>
      <c r="X79" s="749"/>
      <c r="Y79" s="750"/>
      <c r="AG79" s="259" t="e">
        <f>AG18+1</f>
        <v>#VALUE!</v>
      </c>
      <c r="AP79" s="250"/>
      <c r="AQ79" s="260"/>
      <c r="AR79" s="252"/>
      <c r="AT79" s="252"/>
    </row>
    <row r="80" spans="1:46" ht="18" customHeight="1">
      <c r="A80" s="751" t="str">
        <f>IF(A79="","","日")</f>
        <v/>
      </c>
      <c r="B80" s="752"/>
      <c r="C80" s="724"/>
      <c r="D80" s="725"/>
      <c r="E80" s="725"/>
      <c r="F80" s="725"/>
      <c r="G80" s="725"/>
      <c r="H80" s="725"/>
      <c r="I80" s="725"/>
      <c r="J80" s="725"/>
      <c r="K80" s="725"/>
      <c r="L80" s="725"/>
      <c r="M80" s="725"/>
      <c r="N80" s="725"/>
      <c r="O80" s="725"/>
      <c r="P80" s="725"/>
      <c r="Q80" s="725"/>
      <c r="R80" s="725"/>
      <c r="S80" s="725"/>
      <c r="T80" s="725"/>
      <c r="U80" s="725"/>
      <c r="V80" s="725"/>
      <c r="W80" s="725"/>
      <c r="X80" s="725"/>
      <c r="Y80" s="726"/>
      <c r="AG80" s="259" t="e">
        <f t="shared" ref="AG80:AG85" si="3">AG79+1</f>
        <v>#VALUE!</v>
      </c>
      <c r="AP80" s="250"/>
      <c r="AQ80" s="260"/>
      <c r="AR80" s="252"/>
      <c r="AT80" s="252"/>
    </row>
    <row r="81" spans="1:46" ht="18" customHeight="1">
      <c r="A81" s="753" t="s">
        <v>230</v>
      </c>
      <c r="B81" s="754"/>
      <c r="C81" s="724"/>
      <c r="D81" s="725"/>
      <c r="E81" s="725"/>
      <c r="F81" s="725"/>
      <c r="G81" s="725"/>
      <c r="H81" s="725"/>
      <c r="I81" s="725"/>
      <c r="J81" s="725"/>
      <c r="K81" s="725"/>
      <c r="L81" s="725"/>
      <c r="M81" s="725"/>
      <c r="N81" s="725"/>
      <c r="O81" s="725"/>
      <c r="P81" s="725"/>
      <c r="Q81" s="725"/>
      <c r="R81" s="725"/>
      <c r="S81" s="725"/>
      <c r="T81" s="725"/>
      <c r="U81" s="725"/>
      <c r="V81" s="725"/>
      <c r="W81" s="725"/>
      <c r="X81" s="725"/>
      <c r="Y81" s="726"/>
      <c r="AG81" s="259" t="e">
        <f t="shared" si="3"/>
        <v>#VALUE!</v>
      </c>
      <c r="AP81" s="250"/>
      <c r="AQ81" s="260"/>
      <c r="AR81" s="252"/>
      <c r="AT81" s="252"/>
    </row>
    <row r="82" spans="1:46" ht="9.9499999999999993" customHeight="1">
      <c r="A82" s="219"/>
      <c r="B82" s="220"/>
      <c r="C82" s="727"/>
      <c r="D82" s="728"/>
      <c r="E82" s="728"/>
      <c r="F82" s="728"/>
      <c r="G82" s="728"/>
      <c r="H82" s="728"/>
      <c r="I82" s="728"/>
      <c r="J82" s="728"/>
      <c r="K82" s="728"/>
      <c r="L82" s="728"/>
      <c r="M82" s="728"/>
      <c r="N82" s="728"/>
      <c r="O82" s="728"/>
      <c r="P82" s="728"/>
      <c r="Q82" s="728"/>
      <c r="R82" s="728"/>
      <c r="S82" s="728"/>
      <c r="T82" s="728"/>
      <c r="U82" s="728"/>
      <c r="V82" s="728"/>
      <c r="W82" s="728"/>
      <c r="X82" s="728"/>
      <c r="Y82" s="729"/>
      <c r="AG82" s="259" t="e">
        <f t="shared" si="3"/>
        <v>#VALUE!</v>
      </c>
      <c r="AP82" s="250"/>
      <c r="AQ82" s="260"/>
      <c r="AR82" s="252"/>
      <c r="AT82" s="252"/>
    </row>
    <row r="83" spans="1:46" ht="9" customHeight="1">
      <c r="A83" s="211"/>
      <c r="B83" s="212"/>
      <c r="C83" s="711" t="s">
        <v>221</v>
      </c>
      <c r="D83" s="714"/>
      <c r="E83" s="716" t="s">
        <v>222</v>
      </c>
      <c r="F83" s="714"/>
      <c r="G83" s="716" t="s">
        <v>223</v>
      </c>
      <c r="H83" s="716"/>
      <c r="I83" s="714"/>
      <c r="J83" s="716" t="s">
        <v>222</v>
      </c>
      <c r="K83" s="714"/>
      <c r="L83" s="716" t="s">
        <v>224</v>
      </c>
      <c r="M83" s="734"/>
      <c r="N83" s="760" t="s">
        <v>225</v>
      </c>
      <c r="O83" s="763"/>
      <c r="P83" s="719">
        <f>IF(OR(A87="",D83="",I83=""),0,FLOOR(IF(I83&lt;D83,TIME(I83,K83,1)+1,TIME(I83,K83,1))-TIME(D83,F83,0)-TIME(0,O83,0),"0:15"))</f>
        <v>0</v>
      </c>
      <c r="Q83" s="711" t="s">
        <v>226</v>
      </c>
      <c r="R83" s="739"/>
      <c r="S83" s="742"/>
      <c r="T83" s="757" t="s">
        <v>142</v>
      </c>
      <c r="U83" s="711" t="s">
        <v>228</v>
      </c>
      <c r="V83" s="739"/>
      <c r="W83" s="739"/>
      <c r="X83" s="213"/>
      <c r="Y83" s="214"/>
      <c r="AG83" s="259" t="e">
        <f t="shared" si="3"/>
        <v>#VALUE!</v>
      </c>
      <c r="AP83" s="250"/>
      <c r="AQ83" s="260"/>
    </row>
    <row r="84" spans="1:46" ht="6" customHeight="1">
      <c r="A84" s="356"/>
      <c r="B84" s="357"/>
      <c r="C84" s="712"/>
      <c r="D84" s="715"/>
      <c r="E84" s="717"/>
      <c r="F84" s="715"/>
      <c r="G84" s="717"/>
      <c r="H84" s="717"/>
      <c r="I84" s="715"/>
      <c r="J84" s="717"/>
      <c r="K84" s="715"/>
      <c r="L84" s="717"/>
      <c r="M84" s="735"/>
      <c r="N84" s="761"/>
      <c r="O84" s="764"/>
      <c r="P84" s="720"/>
      <c r="Q84" s="712"/>
      <c r="R84" s="740"/>
      <c r="S84" s="743"/>
      <c r="T84" s="758"/>
      <c r="U84" s="712"/>
      <c r="V84" s="740"/>
      <c r="W84" s="740"/>
      <c r="X84" s="755" t="str">
        <f>IF(A87="","",IF(OR(S83&gt;1,S85&gt;1),"ü",""))</f>
        <v/>
      </c>
      <c r="Y84" s="215"/>
      <c r="AG84" s="259" t="e">
        <f t="shared" si="3"/>
        <v>#VALUE!</v>
      </c>
      <c r="AP84" s="250"/>
      <c r="AQ84" s="260"/>
    </row>
    <row r="85" spans="1:46" ht="6" customHeight="1">
      <c r="A85" s="356"/>
      <c r="B85" s="216"/>
      <c r="C85" s="712"/>
      <c r="D85" s="715"/>
      <c r="E85" s="717"/>
      <c r="F85" s="715"/>
      <c r="G85" s="717"/>
      <c r="H85" s="717"/>
      <c r="I85" s="715"/>
      <c r="J85" s="717"/>
      <c r="K85" s="715"/>
      <c r="L85" s="717"/>
      <c r="M85" s="735"/>
      <c r="N85" s="761"/>
      <c r="O85" s="765"/>
      <c r="P85" s="720">
        <f>IF(OR(A87="",D85="",I85=""),0,FLOOR(IF(I85&lt;D85,TIME(I85,K85,1)+1,TIME(I85,K85,1))-TIME(D85,F85,0)-TIME(0,O85,0),"0:15"))</f>
        <v>0</v>
      </c>
      <c r="Q85" s="712"/>
      <c r="R85" s="740"/>
      <c r="S85" s="737"/>
      <c r="T85" s="758"/>
      <c r="U85" s="712"/>
      <c r="V85" s="740"/>
      <c r="W85" s="740"/>
      <c r="X85" s="756"/>
      <c r="Y85" s="215"/>
      <c r="AG85" s="259" t="e">
        <f t="shared" si="3"/>
        <v>#VALUE!</v>
      </c>
      <c r="AP85" s="250"/>
      <c r="AQ85" s="260"/>
    </row>
    <row r="86" spans="1:46" ht="9" customHeight="1">
      <c r="A86" s="356"/>
      <c r="B86" s="216"/>
      <c r="C86" s="713"/>
      <c r="D86" s="733"/>
      <c r="E86" s="718"/>
      <c r="F86" s="733"/>
      <c r="G86" s="718"/>
      <c r="H86" s="718"/>
      <c r="I86" s="733"/>
      <c r="J86" s="718"/>
      <c r="K86" s="733"/>
      <c r="L86" s="718"/>
      <c r="M86" s="736"/>
      <c r="N86" s="762"/>
      <c r="O86" s="766"/>
      <c r="P86" s="744"/>
      <c r="Q86" s="713"/>
      <c r="R86" s="741"/>
      <c r="S86" s="738"/>
      <c r="T86" s="759"/>
      <c r="U86" s="713"/>
      <c r="V86" s="741"/>
      <c r="W86" s="741"/>
      <c r="X86" s="217"/>
      <c r="Y86" s="218"/>
      <c r="AQ86" s="261"/>
    </row>
    <row r="87" spans="1:46" ht="18" customHeight="1">
      <c r="A87" s="745" t="str">
        <f>IF(ISERROR(AG80),"",AG80)</f>
        <v/>
      </c>
      <c r="B87" s="746"/>
      <c r="C87" s="747" t="s">
        <v>247</v>
      </c>
      <c r="D87" s="748"/>
      <c r="E87" s="748"/>
      <c r="F87" s="748"/>
      <c r="G87" s="748"/>
      <c r="H87" s="748"/>
      <c r="I87" s="748"/>
      <c r="J87" s="748"/>
      <c r="K87" s="748"/>
      <c r="L87" s="749" t="str">
        <f>IF(A87="","",IF(OR(AND(P83&gt;0,S83=""),AND(P85&gt;0,S85="")),"研修人数を入力してください",""))</f>
        <v/>
      </c>
      <c r="M87" s="749"/>
      <c r="N87" s="749"/>
      <c r="O87" s="749"/>
      <c r="P87" s="749"/>
      <c r="Q87" s="749"/>
      <c r="R87" s="749"/>
      <c r="S87" s="749"/>
      <c r="T87" s="749"/>
      <c r="U87" s="749"/>
      <c r="V87" s="749"/>
      <c r="W87" s="749"/>
      <c r="X87" s="749"/>
      <c r="Y87" s="750"/>
      <c r="AA87" s="237"/>
      <c r="AP87" s="262"/>
      <c r="AQ87" s="263"/>
      <c r="AR87" s="252"/>
      <c r="AT87" s="252"/>
    </row>
    <row r="88" spans="1:46" ht="18" customHeight="1">
      <c r="A88" s="751" t="str">
        <f>IF(A87="","","日")</f>
        <v/>
      </c>
      <c r="B88" s="752"/>
      <c r="C88" s="724"/>
      <c r="D88" s="725"/>
      <c r="E88" s="725"/>
      <c r="F88" s="725"/>
      <c r="G88" s="725"/>
      <c r="H88" s="725"/>
      <c r="I88" s="725"/>
      <c r="J88" s="725"/>
      <c r="K88" s="725"/>
      <c r="L88" s="725"/>
      <c r="M88" s="725"/>
      <c r="N88" s="725"/>
      <c r="O88" s="725"/>
      <c r="P88" s="725"/>
      <c r="Q88" s="725"/>
      <c r="R88" s="725"/>
      <c r="S88" s="725"/>
      <c r="T88" s="725"/>
      <c r="U88" s="725"/>
      <c r="V88" s="725"/>
      <c r="W88" s="725"/>
      <c r="X88" s="725"/>
      <c r="Y88" s="726"/>
      <c r="AA88" s="237"/>
      <c r="AP88" s="262"/>
      <c r="AQ88" s="263"/>
      <c r="AR88" s="252"/>
      <c r="AT88" s="252"/>
    </row>
    <row r="89" spans="1:46" ht="18" customHeight="1">
      <c r="A89" s="753" t="s">
        <v>231</v>
      </c>
      <c r="B89" s="754"/>
      <c r="C89" s="724"/>
      <c r="D89" s="725"/>
      <c r="E89" s="725"/>
      <c r="F89" s="725"/>
      <c r="G89" s="725"/>
      <c r="H89" s="725"/>
      <c r="I89" s="725"/>
      <c r="J89" s="725"/>
      <c r="K89" s="725"/>
      <c r="L89" s="725"/>
      <c r="M89" s="725"/>
      <c r="N89" s="725"/>
      <c r="O89" s="725"/>
      <c r="P89" s="725"/>
      <c r="Q89" s="725"/>
      <c r="R89" s="725"/>
      <c r="S89" s="725"/>
      <c r="T89" s="725"/>
      <c r="U89" s="725"/>
      <c r="V89" s="725"/>
      <c r="W89" s="725"/>
      <c r="X89" s="725"/>
      <c r="Y89" s="726"/>
      <c r="AA89" s="237"/>
    </row>
    <row r="90" spans="1:46" ht="9.9499999999999993" customHeight="1">
      <c r="A90" s="219"/>
      <c r="B90" s="220"/>
      <c r="C90" s="727"/>
      <c r="D90" s="728"/>
      <c r="E90" s="728"/>
      <c r="F90" s="728"/>
      <c r="G90" s="728"/>
      <c r="H90" s="728"/>
      <c r="I90" s="728"/>
      <c r="J90" s="728"/>
      <c r="K90" s="728"/>
      <c r="L90" s="728"/>
      <c r="M90" s="728"/>
      <c r="N90" s="728"/>
      <c r="O90" s="728"/>
      <c r="P90" s="728"/>
      <c r="Q90" s="728"/>
      <c r="R90" s="728"/>
      <c r="S90" s="728"/>
      <c r="T90" s="728"/>
      <c r="U90" s="728"/>
      <c r="V90" s="728"/>
      <c r="W90" s="728"/>
      <c r="X90" s="728"/>
      <c r="Y90" s="729"/>
      <c r="AA90" s="237"/>
    </row>
    <row r="91" spans="1:46" ht="9" customHeight="1">
      <c r="A91" s="211"/>
      <c r="B91" s="212"/>
      <c r="C91" s="711" t="s">
        <v>221</v>
      </c>
      <c r="D91" s="714"/>
      <c r="E91" s="716" t="s">
        <v>222</v>
      </c>
      <c r="F91" s="714"/>
      <c r="G91" s="716" t="s">
        <v>223</v>
      </c>
      <c r="H91" s="716"/>
      <c r="I91" s="714"/>
      <c r="J91" s="716" t="s">
        <v>222</v>
      </c>
      <c r="K91" s="714"/>
      <c r="L91" s="716" t="s">
        <v>224</v>
      </c>
      <c r="M91" s="734"/>
      <c r="N91" s="760" t="s">
        <v>225</v>
      </c>
      <c r="O91" s="763"/>
      <c r="P91" s="719">
        <f>IF(OR(A95="",D91="",I91=""),0,FLOOR(IF(I91&lt;D91,TIME(I91,K91,1)+1,TIME(I91,K91,1))-TIME(D91,F91,0)-TIME(0,O91,0),"0:15"))</f>
        <v>0</v>
      </c>
      <c r="Q91" s="711" t="s">
        <v>226</v>
      </c>
      <c r="R91" s="739"/>
      <c r="S91" s="742"/>
      <c r="T91" s="757" t="s">
        <v>142</v>
      </c>
      <c r="U91" s="711" t="s">
        <v>228</v>
      </c>
      <c r="V91" s="739"/>
      <c r="W91" s="739"/>
      <c r="X91" s="213"/>
      <c r="Y91" s="214"/>
    </row>
    <row r="92" spans="1:46" ht="6" customHeight="1">
      <c r="A92" s="356"/>
      <c r="B92" s="357"/>
      <c r="C92" s="712"/>
      <c r="D92" s="715"/>
      <c r="E92" s="717"/>
      <c r="F92" s="715"/>
      <c r="G92" s="717"/>
      <c r="H92" s="717"/>
      <c r="I92" s="715"/>
      <c r="J92" s="717"/>
      <c r="K92" s="715"/>
      <c r="L92" s="717"/>
      <c r="M92" s="735"/>
      <c r="N92" s="761"/>
      <c r="O92" s="764"/>
      <c r="P92" s="720"/>
      <c r="Q92" s="712"/>
      <c r="R92" s="740"/>
      <c r="S92" s="743"/>
      <c r="T92" s="758"/>
      <c r="U92" s="712"/>
      <c r="V92" s="740"/>
      <c r="W92" s="740"/>
      <c r="X92" s="755" t="str">
        <f>IF(A95="","",IF(OR(S91&gt;1,S93&gt;1),"ü",""))</f>
        <v/>
      </c>
      <c r="Y92" s="215"/>
    </row>
    <row r="93" spans="1:46" ht="6" customHeight="1">
      <c r="A93" s="356"/>
      <c r="B93" s="216"/>
      <c r="C93" s="712"/>
      <c r="D93" s="715"/>
      <c r="E93" s="717"/>
      <c r="F93" s="715"/>
      <c r="G93" s="717"/>
      <c r="H93" s="717"/>
      <c r="I93" s="715"/>
      <c r="J93" s="717"/>
      <c r="K93" s="715"/>
      <c r="L93" s="717"/>
      <c r="M93" s="735"/>
      <c r="N93" s="761"/>
      <c r="O93" s="765"/>
      <c r="P93" s="720">
        <f>IF(OR(A95="",D93="",I93=""),0,FLOOR(IF(I93&lt;D93,TIME(I93,K93,1)+1,TIME(I93,K93,1))-TIME(D93,F93,0)-TIME(0,O93,0),"0:15"))</f>
        <v>0</v>
      </c>
      <c r="Q93" s="712"/>
      <c r="R93" s="740"/>
      <c r="S93" s="737"/>
      <c r="T93" s="758"/>
      <c r="U93" s="712"/>
      <c r="V93" s="740"/>
      <c r="W93" s="740"/>
      <c r="X93" s="756"/>
      <c r="Y93" s="215"/>
    </row>
    <row r="94" spans="1:46" ht="9" customHeight="1">
      <c r="A94" s="356"/>
      <c r="B94" s="216"/>
      <c r="C94" s="713"/>
      <c r="D94" s="733"/>
      <c r="E94" s="718"/>
      <c r="F94" s="733"/>
      <c r="G94" s="718"/>
      <c r="H94" s="718"/>
      <c r="I94" s="733"/>
      <c r="J94" s="718"/>
      <c r="K94" s="733"/>
      <c r="L94" s="718"/>
      <c r="M94" s="736"/>
      <c r="N94" s="762"/>
      <c r="O94" s="766"/>
      <c r="P94" s="744"/>
      <c r="Q94" s="713"/>
      <c r="R94" s="741"/>
      <c r="S94" s="738"/>
      <c r="T94" s="759"/>
      <c r="U94" s="713"/>
      <c r="V94" s="741"/>
      <c r="W94" s="741"/>
      <c r="X94" s="217"/>
      <c r="Y94" s="218"/>
    </row>
    <row r="95" spans="1:46" ht="18" customHeight="1">
      <c r="A95" s="745" t="str">
        <f>IF(ISERROR(AG81),"",AG81)</f>
        <v/>
      </c>
      <c r="B95" s="746"/>
      <c r="C95" s="747" t="s">
        <v>247</v>
      </c>
      <c r="D95" s="748"/>
      <c r="E95" s="748"/>
      <c r="F95" s="748"/>
      <c r="G95" s="748"/>
      <c r="H95" s="748"/>
      <c r="I95" s="748"/>
      <c r="J95" s="748"/>
      <c r="K95" s="748"/>
      <c r="L95" s="749" t="str">
        <f>IF(A95="","",IF(OR(AND(P91&gt;0,S91=""),AND(P93&gt;0,S93="")),"研修人数を入力してください",""))</f>
        <v/>
      </c>
      <c r="M95" s="749"/>
      <c r="N95" s="749"/>
      <c r="O95" s="749"/>
      <c r="P95" s="749"/>
      <c r="Q95" s="749"/>
      <c r="R95" s="749"/>
      <c r="S95" s="749"/>
      <c r="T95" s="749"/>
      <c r="U95" s="749"/>
      <c r="V95" s="749"/>
      <c r="W95" s="749"/>
      <c r="X95" s="749"/>
      <c r="Y95" s="750"/>
      <c r="AA95" s="237"/>
    </row>
    <row r="96" spans="1:46" ht="18" customHeight="1">
      <c r="A96" s="751" t="str">
        <f>IF(A95="","","日")</f>
        <v/>
      </c>
      <c r="B96" s="752"/>
      <c r="C96" s="724"/>
      <c r="D96" s="725"/>
      <c r="E96" s="725"/>
      <c r="F96" s="725"/>
      <c r="G96" s="725"/>
      <c r="H96" s="725"/>
      <c r="I96" s="725"/>
      <c r="J96" s="725"/>
      <c r="K96" s="725"/>
      <c r="L96" s="725"/>
      <c r="M96" s="725"/>
      <c r="N96" s="725"/>
      <c r="O96" s="725"/>
      <c r="P96" s="725"/>
      <c r="Q96" s="725"/>
      <c r="R96" s="725"/>
      <c r="S96" s="725"/>
      <c r="T96" s="725"/>
      <c r="U96" s="725"/>
      <c r="V96" s="725"/>
      <c r="W96" s="725"/>
      <c r="X96" s="725"/>
      <c r="Y96" s="726"/>
      <c r="AA96" s="237"/>
    </row>
    <row r="97" spans="1:27" ht="18" customHeight="1">
      <c r="A97" s="753" t="s">
        <v>234</v>
      </c>
      <c r="B97" s="754"/>
      <c r="C97" s="724"/>
      <c r="D97" s="725"/>
      <c r="E97" s="725"/>
      <c r="F97" s="725"/>
      <c r="G97" s="725"/>
      <c r="H97" s="725"/>
      <c r="I97" s="725"/>
      <c r="J97" s="725"/>
      <c r="K97" s="725"/>
      <c r="L97" s="725"/>
      <c r="M97" s="725"/>
      <c r="N97" s="725"/>
      <c r="O97" s="725"/>
      <c r="P97" s="725"/>
      <c r="Q97" s="725"/>
      <c r="R97" s="725"/>
      <c r="S97" s="725"/>
      <c r="T97" s="725"/>
      <c r="U97" s="725"/>
      <c r="V97" s="725"/>
      <c r="W97" s="725"/>
      <c r="X97" s="725"/>
      <c r="Y97" s="726"/>
    </row>
    <row r="98" spans="1:27" ht="9.9499999999999993" customHeight="1">
      <c r="A98" s="219"/>
      <c r="B98" s="220"/>
      <c r="C98" s="727"/>
      <c r="D98" s="728"/>
      <c r="E98" s="728"/>
      <c r="F98" s="728"/>
      <c r="G98" s="728"/>
      <c r="H98" s="728"/>
      <c r="I98" s="728"/>
      <c r="J98" s="728"/>
      <c r="K98" s="728"/>
      <c r="L98" s="728"/>
      <c r="M98" s="728"/>
      <c r="N98" s="728"/>
      <c r="O98" s="728"/>
      <c r="P98" s="728"/>
      <c r="Q98" s="728"/>
      <c r="R98" s="728"/>
      <c r="S98" s="728"/>
      <c r="T98" s="728"/>
      <c r="U98" s="728"/>
      <c r="V98" s="728"/>
      <c r="W98" s="728"/>
      <c r="X98" s="728"/>
      <c r="Y98" s="729"/>
    </row>
    <row r="99" spans="1:27" ht="9" customHeight="1">
      <c r="A99" s="211"/>
      <c r="B99" s="212"/>
      <c r="C99" s="711" t="s">
        <v>221</v>
      </c>
      <c r="D99" s="714"/>
      <c r="E99" s="716" t="s">
        <v>222</v>
      </c>
      <c r="F99" s="714"/>
      <c r="G99" s="716" t="s">
        <v>223</v>
      </c>
      <c r="H99" s="716"/>
      <c r="I99" s="714"/>
      <c r="J99" s="716" t="s">
        <v>222</v>
      </c>
      <c r="K99" s="714"/>
      <c r="L99" s="716" t="s">
        <v>224</v>
      </c>
      <c r="M99" s="734"/>
      <c r="N99" s="760" t="s">
        <v>225</v>
      </c>
      <c r="O99" s="763"/>
      <c r="P99" s="719">
        <f>IF(OR(A103="",D99="",I99=""),0,FLOOR(IF(I99&lt;D99,TIME(I99,K99,1)+1,TIME(I99,K99,1))-TIME(D99,F99,0)-TIME(0,O99,0),"0:15"))</f>
        <v>0</v>
      </c>
      <c r="Q99" s="711" t="s">
        <v>226</v>
      </c>
      <c r="R99" s="739"/>
      <c r="S99" s="742"/>
      <c r="T99" s="757" t="s">
        <v>142</v>
      </c>
      <c r="U99" s="711" t="s">
        <v>228</v>
      </c>
      <c r="V99" s="739"/>
      <c r="W99" s="739"/>
      <c r="X99" s="213"/>
      <c r="Y99" s="214"/>
      <c r="AA99" s="233"/>
    </row>
    <row r="100" spans="1:27" ht="6" customHeight="1">
      <c r="A100" s="356"/>
      <c r="B100" s="357"/>
      <c r="C100" s="712"/>
      <c r="D100" s="715"/>
      <c r="E100" s="717"/>
      <c r="F100" s="715"/>
      <c r="G100" s="717"/>
      <c r="H100" s="717"/>
      <c r="I100" s="715"/>
      <c r="J100" s="717"/>
      <c r="K100" s="715"/>
      <c r="L100" s="717"/>
      <c r="M100" s="735"/>
      <c r="N100" s="761"/>
      <c r="O100" s="764"/>
      <c r="P100" s="720"/>
      <c r="Q100" s="712"/>
      <c r="R100" s="740"/>
      <c r="S100" s="743"/>
      <c r="T100" s="758"/>
      <c r="U100" s="712"/>
      <c r="V100" s="740"/>
      <c r="W100" s="740"/>
      <c r="X100" s="755" t="str">
        <f>IF(A103="","",IF(OR(S99&gt;1,S101&gt;1),"ü",""))</f>
        <v/>
      </c>
      <c r="Y100" s="215"/>
      <c r="AA100" s="233"/>
    </row>
    <row r="101" spans="1:27" ht="6" customHeight="1">
      <c r="A101" s="356"/>
      <c r="B101" s="216"/>
      <c r="C101" s="712"/>
      <c r="D101" s="715"/>
      <c r="E101" s="717"/>
      <c r="F101" s="715"/>
      <c r="G101" s="717"/>
      <c r="H101" s="717"/>
      <c r="I101" s="715"/>
      <c r="J101" s="717"/>
      <c r="K101" s="715"/>
      <c r="L101" s="717"/>
      <c r="M101" s="735"/>
      <c r="N101" s="761"/>
      <c r="O101" s="765"/>
      <c r="P101" s="720">
        <f>IF(OR(A103="",D101="",I101=""),0,FLOOR(IF(I101&lt;D101,TIME(I101,K101,1)+1,TIME(I101,K101,1))-TIME(D101,F101,0)-TIME(0,O101,0),"0:15"))</f>
        <v>0</v>
      </c>
      <c r="Q101" s="712"/>
      <c r="R101" s="740"/>
      <c r="S101" s="737"/>
      <c r="T101" s="758"/>
      <c r="U101" s="712"/>
      <c r="V101" s="740"/>
      <c r="W101" s="740"/>
      <c r="X101" s="756"/>
      <c r="Y101" s="215"/>
      <c r="AA101" s="233"/>
    </row>
    <row r="102" spans="1:27" ht="9" customHeight="1">
      <c r="A102" s="356"/>
      <c r="B102" s="216"/>
      <c r="C102" s="713"/>
      <c r="D102" s="733"/>
      <c r="E102" s="718"/>
      <c r="F102" s="733"/>
      <c r="G102" s="718"/>
      <c r="H102" s="718"/>
      <c r="I102" s="733"/>
      <c r="J102" s="718"/>
      <c r="K102" s="733"/>
      <c r="L102" s="718"/>
      <c r="M102" s="736"/>
      <c r="N102" s="762"/>
      <c r="O102" s="766"/>
      <c r="P102" s="744"/>
      <c r="Q102" s="713"/>
      <c r="R102" s="741"/>
      <c r="S102" s="738"/>
      <c r="T102" s="759"/>
      <c r="U102" s="713"/>
      <c r="V102" s="741"/>
      <c r="W102" s="741"/>
      <c r="X102" s="217"/>
      <c r="Y102" s="218"/>
      <c r="AA102" s="233"/>
    </row>
    <row r="103" spans="1:27" ht="18" customHeight="1">
      <c r="A103" s="745" t="str">
        <f>IF(ISERROR(AG82),"",AG82)</f>
        <v/>
      </c>
      <c r="B103" s="746"/>
      <c r="C103" s="747" t="s">
        <v>247</v>
      </c>
      <c r="D103" s="748"/>
      <c r="E103" s="748"/>
      <c r="F103" s="748"/>
      <c r="G103" s="748"/>
      <c r="H103" s="748"/>
      <c r="I103" s="748"/>
      <c r="J103" s="748"/>
      <c r="K103" s="748"/>
      <c r="L103" s="749" t="str">
        <f>IF(A103="","",IF(OR(AND(P99&gt;0,S99=""),AND(P101&gt;0,S101="")),"研修人数を入力してください",""))</f>
        <v/>
      </c>
      <c r="M103" s="749"/>
      <c r="N103" s="749"/>
      <c r="O103" s="749"/>
      <c r="P103" s="749"/>
      <c r="Q103" s="749"/>
      <c r="R103" s="749"/>
      <c r="S103" s="749"/>
      <c r="T103" s="749"/>
      <c r="U103" s="749"/>
      <c r="V103" s="749"/>
      <c r="W103" s="749"/>
      <c r="X103" s="749"/>
      <c r="Y103" s="750"/>
    </row>
    <row r="104" spans="1:27" ht="18" customHeight="1">
      <c r="A104" s="751" t="str">
        <f>IF(A103="","","日")</f>
        <v/>
      </c>
      <c r="B104" s="752"/>
      <c r="C104" s="724"/>
      <c r="D104" s="725"/>
      <c r="E104" s="725"/>
      <c r="F104" s="725"/>
      <c r="G104" s="725"/>
      <c r="H104" s="725"/>
      <c r="I104" s="725"/>
      <c r="J104" s="725"/>
      <c r="K104" s="725"/>
      <c r="L104" s="725"/>
      <c r="M104" s="725"/>
      <c r="N104" s="725"/>
      <c r="O104" s="725"/>
      <c r="P104" s="725"/>
      <c r="Q104" s="725"/>
      <c r="R104" s="725"/>
      <c r="S104" s="725"/>
      <c r="T104" s="725"/>
      <c r="U104" s="725"/>
      <c r="V104" s="725"/>
      <c r="W104" s="725"/>
      <c r="X104" s="725"/>
      <c r="Y104" s="726"/>
    </row>
    <row r="105" spans="1:27" ht="18" customHeight="1">
      <c r="A105" s="753" t="s">
        <v>236</v>
      </c>
      <c r="B105" s="754"/>
      <c r="C105" s="724"/>
      <c r="D105" s="725"/>
      <c r="E105" s="725"/>
      <c r="F105" s="725"/>
      <c r="G105" s="725"/>
      <c r="H105" s="725"/>
      <c r="I105" s="725"/>
      <c r="J105" s="725"/>
      <c r="K105" s="725"/>
      <c r="L105" s="725"/>
      <c r="M105" s="725"/>
      <c r="N105" s="725"/>
      <c r="O105" s="725"/>
      <c r="P105" s="725"/>
      <c r="Q105" s="725"/>
      <c r="R105" s="725"/>
      <c r="S105" s="725"/>
      <c r="T105" s="725"/>
      <c r="U105" s="725"/>
      <c r="V105" s="725"/>
      <c r="W105" s="725"/>
      <c r="X105" s="725"/>
      <c r="Y105" s="726"/>
    </row>
    <row r="106" spans="1:27" ht="9.9499999999999993" customHeight="1">
      <c r="A106" s="219"/>
      <c r="B106" s="220"/>
      <c r="C106" s="727"/>
      <c r="D106" s="728"/>
      <c r="E106" s="728"/>
      <c r="F106" s="728"/>
      <c r="G106" s="728"/>
      <c r="H106" s="728"/>
      <c r="I106" s="728"/>
      <c r="J106" s="728"/>
      <c r="K106" s="728"/>
      <c r="L106" s="728"/>
      <c r="M106" s="728"/>
      <c r="N106" s="728"/>
      <c r="O106" s="728"/>
      <c r="P106" s="728"/>
      <c r="Q106" s="728"/>
      <c r="R106" s="728"/>
      <c r="S106" s="728"/>
      <c r="T106" s="728"/>
      <c r="U106" s="728"/>
      <c r="V106" s="728"/>
      <c r="W106" s="728"/>
      <c r="X106" s="728"/>
      <c r="Y106" s="729"/>
    </row>
    <row r="107" spans="1:27" ht="9" customHeight="1">
      <c r="A107" s="211"/>
      <c r="B107" s="212"/>
      <c r="C107" s="711" t="s">
        <v>221</v>
      </c>
      <c r="D107" s="714"/>
      <c r="E107" s="716" t="s">
        <v>222</v>
      </c>
      <c r="F107" s="714"/>
      <c r="G107" s="716" t="s">
        <v>223</v>
      </c>
      <c r="H107" s="716"/>
      <c r="I107" s="714"/>
      <c r="J107" s="716" t="s">
        <v>222</v>
      </c>
      <c r="K107" s="714"/>
      <c r="L107" s="716" t="s">
        <v>224</v>
      </c>
      <c r="M107" s="734"/>
      <c r="N107" s="760" t="s">
        <v>225</v>
      </c>
      <c r="O107" s="763"/>
      <c r="P107" s="719">
        <f>IF(OR(A111="",D107="",I107=""),0,FLOOR(IF(I107&lt;D107,TIME(I107,K107,1)+1,TIME(I107,K107,1))-TIME(D107,F107,0)-TIME(0,O107,0),"0:15"))</f>
        <v>0</v>
      </c>
      <c r="Q107" s="711" t="s">
        <v>226</v>
      </c>
      <c r="R107" s="739"/>
      <c r="S107" s="742"/>
      <c r="T107" s="757" t="s">
        <v>142</v>
      </c>
      <c r="U107" s="711" t="s">
        <v>228</v>
      </c>
      <c r="V107" s="739"/>
      <c r="W107" s="739"/>
      <c r="X107" s="213"/>
      <c r="Y107" s="214"/>
      <c r="AA107" s="233"/>
    </row>
    <row r="108" spans="1:27" ht="6" customHeight="1">
      <c r="A108" s="356"/>
      <c r="B108" s="357"/>
      <c r="C108" s="712"/>
      <c r="D108" s="715"/>
      <c r="E108" s="717"/>
      <c r="F108" s="715"/>
      <c r="G108" s="717"/>
      <c r="H108" s="717"/>
      <c r="I108" s="715"/>
      <c r="J108" s="717"/>
      <c r="K108" s="715"/>
      <c r="L108" s="717"/>
      <c r="M108" s="735"/>
      <c r="N108" s="761"/>
      <c r="O108" s="764"/>
      <c r="P108" s="720"/>
      <c r="Q108" s="712"/>
      <c r="R108" s="740"/>
      <c r="S108" s="743"/>
      <c r="T108" s="758"/>
      <c r="U108" s="712"/>
      <c r="V108" s="740"/>
      <c r="W108" s="740"/>
      <c r="X108" s="755" t="str">
        <f>IF(A111="","",IF(OR(S107&gt;1,S109&gt;1),"ü",""))</f>
        <v/>
      </c>
      <c r="Y108" s="215"/>
      <c r="AA108" s="233"/>
    </row>
    <row r="109" spans="1:27" ht="6" customHeight="1">
      <c r="A109" s="356"/>
      <c r="B109" s="216"/>
      <c r="C109" s="712"/>
      <c r="D109" s="715"/>
      <c r="E109" s="717"/>
      <c r="F109" s="715"/>
      <c r="G109" s="717"/>
      <c r="H109" s="717"/>
      <c r="I109" s="715"/>
      <c r="J109" s="717"/>
      <c r="K109" s="715"/>
      <c r="L109" s="717"/>
      <c r="M109" s="735"/>
      <c r="N109" s="761"/>
      <c r="O109" s="765"/>
      <c r="P109" s="720">
        <f>IF(OR(A111="",D109="",I109=""),0,FLOOR(IF(I109&lt;D109,TIME(I109,K109,1)+1,TIME(I109,K109,1))-TIME(D109,F109,0)-TIME(0,O109,0),"0:15"))</f>
        <v>0</v>
      </c>
      <c r="Q109" s="712"/>
      <c r="R109" s="740"/>
      <c r="S109" s="737"/>
      <c r="T109" s="758"/>
      <c r="U109" s="712"/>
      <c r="V109" s="740"/>
      <c r="W109" s="740"/>
      <c r="X109" s="756"/>
      <c r="Y109" s="215"/>
      <c r="AA109" s="233"/>
    </row>
    <row r="110" spans="1:27" ht="9" customHeight="1">
      <c r="A110" s="356"/>
      <c r="B110" s="216"/>
      <c r="C110" s="713"/>
      <c r="D110" s="733"/>
      <c r="E110" s="718"/>
      <c r="F110" s="733"/>
      <c r="G110" s="718"/>
      <c r="H110" s="718"/>
      <c r="I110" s="733"/>
      <c r="J110" s="718"/>
      <c r="K110" s="733"/>
      <c r="L110" s="718"/>
      <c r="M110" s="736"/>
      <c r="N110" s="762"/>
      <c r="O110" s="766"/>
      <c r="P110" s="744"/>
      <c r="Q110" s="713"/>
      <c r="R110" s="741"/>
      <c r="S110" s="738"/>
      <c r="T110" s="759"/>
      <c r="U110" s="713"/>
      <c r="V110" s="741"/>
      <c r="W110" s="741"/>
      <c r="X110" s="217"/>
      <c r="Y110" s="218"/>
      <c r="AA110" s="233"/>
    </row>
    <row r="111" spans="1:27" ht="18" customHeight="1">
      <c r="A111" s="745" t="str">
        <f>IF(ISERROR(AG83),"",AG83)</f>
        <v/>
      </c>
      <c r="B111" s="746"/>
      <c r="C111" s="747" t="s">
        <v>247</v>
      </c>
      <c r="D111" s="748"/>
      <c r="E111" s="748"/>
      <c r="F111" s="748"/>
      <c r="G111" s="748"/>
      <c r="H111" s="748"/>
      <c r="I111" s="748"/>
      <c r="J111" s="748"/>
      <c r="K111" s="748"/>
      <c r="L111" s="749" t="str">
        <f>IF(A111="","",IF(OR(AND(P107&gt;0,S107=""),AND(P109&gt;0,S109="")),"研修人数を入力してください",""))</f>
        <v/>
      </c>
      <c r="M111" s="749"/>
      <c r="N111" s="749"/>
      <c r="O111" s="749"/>
      <c r="P111" s="749"/>
      <c r="Q111" s="749"/>
      <c r="R111" s="749"/>
      <c r="S111" s="749"/>
      <c r="T111" s="749"/>
      <c r="U111" s="749"/>
      <c r="V111" s="749"/>
      <c r="W111" s="749"/>
      <c r="X111" s="749"/>
      <c r="Y111" s="750"/>
    </row>
    <row r="112" spans="1:27" ht="18" customHeight="1">
      <c r="A112" s="751" t="str">
        <f>IF(A111="","","日")</f>
        <v/>
      </c>
      <c r="B112" s="752"/>
      <c r="C112" s="724"/>
      <c r="D112" s="725"/>
      <c r="E112" s="725"/>
      <c r="F112" s="725"/>
      <c r="G112" s="725"/>
      <c r="H112" s="725"/>
      <c r="I112" s="725"/>
      <c r="J112" s="725"/>
      <c r="K112" s="725"/>
      <c r="L112" s="725"/>
      <c r="M112" s="725"/>
      <c r="N112" s="725"/>
      <c r="O112" s="725"/>
      <c r="P112" s="725"/>
      <c r="Q112" s="725"/>
      <c r="R112" s="725"/>
      <c r="S112" s="725"/>
      <c r="T112" s="725"/>
      <c r="U112" s="725"/>
      <c r="V112" s="725"/>
      <c r="W112" s="725"/>
      <c r="X112" s="725"/>
      <c r="Y112" s="726"/>
    </row>
    <row r="113" spans="1:27" ht="18" customHeight="1">
      <c r="A113" s="753" t="s">
        <v>239</v>
      </c>
      <c r="B113" s="754"/>
      <c r="C113" s="724"/>
      <c r="D113" s="725"/>
      <c r="E113" s="725"/>
      <c r="F113" s="725"/>
      <c r="G113" s="725"/>
      <c r="H113" s="725"/>
      <c r="I113" s="725"/>
      <c r="J113" s="725"/>
      <c r="K113" s="725"/>
      <c r="L113" s="725"/>
      <c r="M113" s="725"/>
      <c r="N113" s="725"/>
      <c r="O113" s="725"/>
      <c r="P113" s="725"/>
      <c r="Q113" s="725"/>
      <c r="R113" s="725"/>
      <c r="S113" s="725"/>
      <c r="T113" s="725"/>
      <c r="U113" s="725"/>
      <c r="V113" s="725"/>
      <c r="W113" s="725"/>
      <c r="X113" s="725"/>
      <c r="Y113" s="726"/>
    </row>
    <row r="114" spans="1:27" ht="9.9499999999999993" customHeight="1">
      <c r="A114" s="219"/>
      <c r="B114" s="220"/>
      <c r="C114" s="727"/>
      <c r="D114" s="728"/>
      <c r="E114" s="728"/>
      <c r="F114" s="728"/>
      <c r="G114" s="728"/>
      <c r="H114" s="728"/>
      <c r="I114" s="728"/>
      <c r="J114" s="728"/>
      <c r="K114" s="728"/>
      <c r="L114" s="728"/>
      <c r="M114" s="728"/>
      <c r="N114" s="728"/>
      <c r="O114" s="728"/>
      <c r="P114" s="728"/>
      <c r="Q114" s="728"/>
      <c r="R114" s="728"/>
      <c r="S114" s="728"/>
      <c r="T114" s="728"/>
      <c r="U114" s="728"/>
      <c r="V114" s="728"/>
      <c r="W114" s="728"/>
      <c r="X114" s="728"/>
      <c r="Y114" s="729"/>
    </row>
    <row r="115" spans="1:27" ht="9" customHeight="1">
      <c r="A115" s="211"/>
      <c r="B115" s="212"/>
      <c r="C115" s="711" t="s">
        <v>221</v>
      </c>
      <c r="D115" s="714"/>
      <c r="E115" s="716" t="s">
        <v>222</v>
      </c>
      <c r="F115" s="714"/>
      <c r="G115" s="716" t="s">
        <v>223</v>
      </c>
      <c r="H115" s="716"/>
      <c r="I115" s="714"/>
      <c r="J115" s="716" t="s">
        <v>222</v>
      </c>
      <c r="K115" s="714"/>
      <c r="L115" s="716" t="s">
        <v>224</v>
      </c>
      <c r="M115" s="734"/>
      <c r="N115" s="760" t="s">
        <v>225</v>
      </c>
      <c r="O115" s="763"/>
      <c r="P115" s="719">
        <f>IF(OR(A119="",D115="",I115=""),0,FLOOR(IF(I115&lt;D115,TIME(I115,K115,1)+1,TIME(I115,K115,1))-TIME(D115,F115,0)-TIME(0,O115,0),"0:15"))</f>
        <v>0</v>
      </c>
      <c r="Q115" s="711" t="s">
        <v>226</v>
      </c>
      <c r="R115" s="739"/>
      <c r="S115" s="742"/>
      <c r="T115" s="757" t="s">
        <v>142</v>
      </c>
      <c r="U115" s="711" t="s">
        <v>228</v>
      </c>
      <c r="V115" s="739"/>
      <c r="W115" s="739"/>
      <c r="X115" s="213"/>
      <c r="Y115" s="214"/>
      <c r="AA115" s="233"/>
    </row>
    <row r="116" spans="1:27" ht="6" customHeight="1">
      <c r="A116" s="356"/>
      <c r="B116" s="357"/>
      <c r="C116" s="712"/>
      <c r="D116" s="715"/>
      <c r="E116" s="717"/>
      <c r="F116" s="715"/>
      <c r="G116" s="717"/>
      <c r="H116" s="717"/>
      <c r="I116" s="715"/>
      <c r="J116" s="717"/>
      <c r="K116" s="715"/>
      <c r="L116" s="717"/>
      <c r="M116" s="735"/>
      <c r="N116" s="761"/>
      <c r="O116" s="764"/>
      <c r="P116" s="720"/>
      <c r="Q116" s="712"/>
      <c r="R116" s="740"/>
      <c r="S116" s="743"/>
      <c r="T116" s="758"/>
      <c r="U116" s="712"/>
      <c r="V116" s="740"/>
      <c r="W116" s="740"/>
      <c r="X116" s="755" t="str">
        <f>IF(A119="","",IF(OR(S115&gt;1,S117&gt;1),"ü",""))</f>
        <v/>
      </c>
      <c r="Y116" s="215"/>
      <c r="AA116" s="233"/>
    </row>
    <row r="117" spans="1:27" ht="6" customHeight="1">
      <c r="A117" s="356"/>
      <c r="B117" s="216"/>
      <c r="C117" s="712"/>
      <c r="D117" s="715"/>
      <c r="E117" s="717"/>
      <c r="F117" s="715"/>
      <c r="G117" s="717"/>
      <c r="H117" s="717"/>
      <c r="I117" s="715"/>
      <c r="J117" s="717"/>
      <c r="K117" s="715"/>
      <c r="L117" s="717"/>
      <c r="M117" s="735"/>
      <c r="N117" s="761"/>
      <c r="O117" s="765"/>
      <c r="P117" s="720">
        <f>IF(OR(A119="",D117="",I117=""),0,FLOOR(IF(I117&lt;D117,TIME(I117,K117,1)+1,TIME(I117,K117,1))-TIME(D117,F117,0)-TIME(0,O117,0),"0:15"))</f>
        <v>0</v>
      </c>
      <c r="Q117" s="712"/>
      <c r="R117" s="740"/>
      <c r="S117" s="737"/>
      <c r="T117" s="758"/>
      <c r="U117" s="712"/>
      <c r="V117" s="740"/>
      <c r="W117" s="740"/>
      <c r="X117" s="756"/>
      <c r="Y117" s="215"/>
      <c r="AA117" s="233"/>
    </row>
    <row r="118" spans="1:27" ht="13.5" customHeight="1">
      <c r="A118" s="356"/>
      <c r="B118" s="216"/>
      <c r="C118" s="713"/>
      <c r="D118" s="733"/>
      <c r="E118" s="718"/>
      <c r="F118" s="733"/>
      <c r="G118" s="718"/>
      <c r="H118" s="718"/>
      <c r="I118" s="733"/>
      <c r="J118" s="718"/>
      <c r="K118" s="733"/>
      <c r="L118" s="718"/>
      <c r="M118" s="736"/>
      <c r="N118" s="762"/>
      <c r="O118" s="766"/>
      <c r="P118" s="744"/>
      <c r="Q118" s="713"/>
      <c r="R118" s="741"/>
      <c r="S118" s="738"/>
      <c r="T118" s="759"/>
      <c r="U118" s="713"/>
      <c r="V118" s="741"/>
      <c r="W118" s="741"/>
      <c r="X118" s="217"/>
      <c r="Y118" s="218"/>
      <c r="AA118" s="233"/>
    </row>
    <row r="119" spans="1:27" ht="18" customHeight="1">
      <c r="A119" s="745" t="str">
        <f>IF(ISERROR(AG84),"",AG84)</f>
        <v/>
      </c>
      <c r="B119" s="746"/>
      <c r="C119" s="747" t="s">
        <v>247</v>
      </c>
      <c r="D119" s="748"/>
      <c r="E119" s="748"/>
      <c r="F119" s="748"/>
      <c r="G119" s="748"/>
      <c r="H119" s="748"/>
      <c r="I119" s="748"/>
      <c r="J119" s="748"/>
      <c r="K119" s="748"/>
      <c r="L119" s="749" t="str">
        <f>IF(A119="","",IF(OR(AND(P115&gt;0,S115=""),AND(P117&gt;0,S117="")),"研修人数を入力してください",""))</f>
        <v/>
      </c>
      <c r="M119" s="749"/>
      <c r="N119" s="749"/>
      <c r="O119" s="749"/>
      <c r="P119" s="749"/>
      <c r="Q119" s="749"/>
      <c r="R119" s="749"/>
      <c r="S119" s="749"/>
      <c r="T119" s="749"/>
      <c r="U119" s="749"/>
      <c r="V119" s="749"/>
      <c r="W119" s="749"/>
      <c r="X119" s="749"/>
      <c r="Y119" s="750"/>
    </row>
    <row r="120" spans="1:27" ht="18" customHeight="1">
      <c r="A120" s="751" t="str">
        <f>IF(A119="","","日")</f>
        <v/>
      </c>
      <c r="B120" s="752"/>
      <c r="C120" s="724"/>
      <c r="D120" s="725"/>
      <c r="E120" s="725"/>
      <c r="F120" s="725"/>
      <c r="G120" s="725"/>
      <c r="H120" s="725"/>
      <c r="I120" s="725"/>
      <c r="J120" s="725"/>
      <c r="K120" s="725"/>
      <c r="L120" s="725"/>
      <c r="M120" s="725"/>
      <c r="N120" s="725"/>
      <c r="O120" s="725"/>
      <c r="P120" s="725"/>
      <c r="Q120" s="725"/>
      <c r="R120" s="725"/>
      <c r="S120" s="725"/>
      <c r="T120" s="725"/>
      <c r="U120" s="725"/>
      <c r="V120" s="725"/>
      <c r="W120" s="725"/>
      <c r="X120" s="725"/>
      <c r="Y120" s="726"/>
    </row>
    <row r="121" spans="1:27" ht="18" customHeight="1">
      <c r="A121" s="753" t="s">
        <v>240</v>
      </c>
      <c r="B121" s="754"/>
      <c r="C121" s="724"/>
      <c r="D121" s="725"/>
      <c r="E121" s="725"/>
      <c r="F121" s="725"/>
      <c r="G121" s="725"/>
      <c r="H121" s="725"/>
      <c r="I121" s="725"/>
      <c r="J121" s="725"/>
      <c r="K121" s="725"/>
      <c r="L121" s="725"/>
      <c r="M121" s="725"/>
      <c r="N121" s="725"/>
      <c r="O121" s="725"/>
      <c r="P121" s="725"/>
      <c r="Q121" s="725"/>
      <c r="R121" s="725"/>
      <c r="S121" s="725"/>
      <c r="T121" s="725"/>
      <c r="U121" s="725"/>
      <c r="V121" s="725"/>
      <c r="W121" s="725"/>
      <c r="X121" s="725"/>
      <c r="Y121" s="726"/>
    </row>
    <row r="122" spans="1:27" ht="9.9499999999999993" customHeight="1">
      <c r="A122" s="219"/>
      <c r="B122" s="220"/>
      <c r="C122" s="727"/>
      <c r="D122" s="728"/>
      <c r="E122" s="728"/>
      <c r="F122" s="728"/>
      <c r="G122" s="728"/>
      <c r="H122" s="728"/>
      <c r="I122" s="728"/>
      <c r="J122" s="728"/>
      <c r="K122" s="728"/>
      <c r="L122" s="728"/>
      <c r="M122" s="728"/>
      <c r="N122" s="728"/>
      <c r="O122" s="728"/>
      <c r="P122" s="728"/>
      <c r="Q122" s="728"/>
      <c r="R122" s="728"/>
      <c r="S122" s="728"/>
      <c r="T122" s="728"/>
      <c r="U122" s="728"/>
      <c r="V122" s="728"/>
      <c r="W122" s="728"/>
      <c r="X122" s="728"/>
      <c r="Y122" s="729"/>
    </row>
    <row r="123" spans="1:27" ht="9" customHeight="1">
      <c r="A123" s="211"/>
      <c r="B123" s="212"/>
      <c r="C123" s="711" t="s">
        <v>221</v>
      </c>
      <c r="D123" s="714"/>
      <c r="E123" s="716" t="s">
        <v>222</v>
      </c>
      <c r="F123" s="714"/>
      <c r="G123" s="716" t="s">
        <v>223</v>
      </c>
      <c r="H123" s="716"/>
      <c r="I123" s="714"/>
      <c r="J123" s="716" t="s">
        <v>222</v>
      </c>
      <c r="K123" s="714"/>
      <c r="L123" s="716" t="s">
        <v>224</v>
      </c>
      <c r="M123" s="734"/>
      <c r="N123" s="760" t="s">
        <v>225</v>
      </c>
      <c r="O123" s="763"/>
      <c r="P123" s="719">
        <f>IF(OR(A127="",D123="",I123=""),0,FLOOR(IF(I123&lt;D123,TIME(I123,K123,1)+1,TIME(I123,K123,1))-TIME(D123,F123,0)-TIME(0,O123,0),"0:15"))</f>
        <v>0</v>
      </c>
      <c r="Q123" s="711" t="s">
        <v>226</v>
      </c>
      <c r="R123" s="739"/>
      <c r="S123" s="742"/>
      <c r="T123" s="757" t="s">
        <v>142</v>
      </c>
      <c r="U123" s="711" t="s">
        <v>228</v>
      </c>
      <c r="V123" s="739"/>
      <c r="W123" s="739"/>
      <c r="X123" s="213"/>
      <c r="Y123" s="214"/>
      <c r="AA123" s="233"/>
    </row>
    <row r="124" spans="1:27" ht="6" customHeight="1">
      <c r="A124" s="356"/>
      <c r="B124" s="357"/>
      <c r="C124" s="712"/>
      <c r="D124" s="715"/>
      <c r="E124" s="717"/>
      <c r="F124" s="715"/>
      <c r="G124" s="717"/>
      <c r="H124" s="717"/>
      <c r="I124" s="715"/>
      <c r="J124" s="717"/>
      <c r="K124" s="715"/>
      <c r="L124" s="717"/>
      <c r="M124" s="735"/>
      <c r="N124" s="761"/>
      <c r="O124" s="764"/>
      <c r="P124" s="720"/>
      <c r="Q124" s="712"/>
      <c r="R124" s="740"/>
      <c r="S124" s="743"/>
      <c r="T124" s="758"/>
      <c r="U124" s="712"/>
      <c r="V124" s="740"/>
      <c r="W124" s="740"/>
      <c r="X124" s="755" t="str">
        <f>IF(A127="","",IF(OR(S123&gt;1,S125&gt;1),"ü",""))</f>
        <v/>
      </c>
      <c r="Y124" s="215"/>
      <c r="AA124" s="233"/>
    </row>
    <row r="125" spans="1:27" ht="6" customHeight="1">
      <c r="A125" s="356"/>
      <c r="B125" s="216"/>
      <c r="C125" s="712"/>
      <c r="D125" s="715"/>
      <c r="E125" s="717"/>
      <c r="F125" s="715"/>
      <c r="G125" s="717"/>
      <c r="H125" s="717"/>
      <c r="I125" s="715"/>
      <c r="J125" s="717"/>
      <c r="K125" s="715"/>
      <c r="L125" s="717"/>
      <c r="M125" s="735"/>
      <c r="N125" s="761"/>
      <c r="O125" s="765"/>
      <c r="P125" s="720">
        <f>IF(OR(A127="",D125="",I125=""),0,FLOOR(IF(I125&lt;D125,TIME(I125,K125,1)+1,TIME(I125,K125,1))-TIME(D125,F125,0)-TIME(0,O125,0),"0:15"))</f>
        <v>0</v>
      </c>
      <c r="Q125" s="712"/>
      <c r="R125" s="740"/>
      <c r="S125" s="737"/>
      <c r="T125" s="758"/>
      <c r="U125" s="712"/>
      <c r="V125" s="740"/>
      <c r="W125" s="740"/>
      <c r="X125" s="756"/>
      <c r="Y125" s="215"/>
      <c r="AA125" s="233"/>
    </row>
    <row r="126" spans="1:27" ht="9" customHeight="1">
      <c r="A126" s="356"/>
      <c r="B126" s="216"/>
      <c r="C126" s="713"/>
      <c r="D126" s="733"/>
      <c r="E126" s="718"/>
      <c r="F126" s="733"/>
      <c r="G126" s="718"/>
      <c r="H126" s="718"/>
      <c r="I126" s="733"/>
      <c r="J126" s="718"/>
      <c r="K126" s="733"/>
      <c r="L126" s="718"/>
      <c r="M126" s="736"/>
      <c r="N126" s="762"/>
      <c r="O126" s="766"/>
      <c r="P126" s="744"/>
      <c r="Q126" s="713"/>
      <c r="R126" s="741"/>
      <c r="S126" s="738"/>
      <c r="T126" s="759"/>
      <c r="U126" s="713"/>
      <c r="V126" s="741"/>
      <c r="W126" s="741"/>
      <c r="X126" s="217"/>
      <c r="Y126" s="218"/>
      <c r="AA126" s="233"/>
    </row>
    <row r="127" spans="1:27" ht="18" customHeight="1">
      <c r="A127" s="745" t="str">
        <f>IF(ISERROR(AG85),"",AG85)</f>
        <v/>
      </c>
      <c r="B127" s="746"/>
      <c r="C127" s="747" t="s">
        <v>247</v>
      </c>
      <c r="D127" s="748"/>
      <c r="E127" s="748"/>
      <c r="F127" s="748"/>
      <c r="G127" s="748"/>
      <c r="H127" s="748"/>
      <c r="I127" s="748"/>
      <c r="J127" s="748"/>
      <c r="K127" s="748"/>
      <c r="L127" s="749" t="str">
        <f>IF(A127="","",IF(OR(AND(P123&gt;0,S123=""),AND(P125&gt;0,S125="")),"研修人数を入力してください",""))</f>
        <v/>
      </c>
      <c r="M127" s="749"/>
      <c r="N127" s="749"/>
      <c r="O127" s="749"/>
      <c r="P127" s="749"/>
      <c r="Q127" s="749"/>
      <c r="R127" s="749"/>
      <c r="S127" s="749"/>
      <c r="T127" s="749"/>
      <c r="U127" s="749"/>
      <c r="V127" s="749"/>
      <c r="W127" s="749"/>
      <c r="X127" s="749"/>
      <c r="Y127" s="750"/>
    </row>
    <row r="128" spans="1:27" ht="18" customHeight="1">
      <c r="A128" s="751" t="str">
        <f>IF(A127="","","日")</f>
        <v/>
      </c>
      <c r="B128" s="752"/>
      <c r="C128" s="724"/>
      <c r="D128" s="725"/>
      <c r="E128" s="725"/>
      <c r="F128" s="725"/>
      <c r="G128" s="725"/>
      <c r="H128" s="725"/>
      <c r="I128" s="725"/>
      <c r="J128" s="725"/>
      <c r="K128" s="725"/>
      <c r="L128" s="725"/>
      <c r="M128" s="725"/>
      <c r="N128" s="725"/>
      <c r="O128" s="725"/>
      <c r="P128" s="725"/>
      <c r="Q128" s="725"/>
      <c r="R128" s="725"/>
      <c r="S128" s="725"/>
      <c r="T128" s="725"/>
      <c r="U128" s="725"/>
      <c r="V128" s="725"/>
      <c r="W128" s="725"/>
      <c r="X128" s="725"/>
      <c r="Y128" s="726"/>
    </row>
    <row r="129" spans="1:33" ht="18" customHeight="1">
      <c r="A129" s="753" t="s">
        <v>248</v>
      </c>
      <c r="B129" s="754"/>
      <c r="C129" s="724"/>
      <c r="D129" s="725"/>
      <c r="E129" s="725"/>
      <c r="F129" s="725"/>
      <c r="G129" s="725"/>
      <c r="H129" s="725"/>
      <c r="I129" s="725"/>
      <c r="J129" s="725"/>
      <c r="K129" s="725"/>
      <c r="L129" s="725"/>
      <c r="M129" s="725"/>
      <c r="N129" s="725"/>
      <c r="O129" s="725"/>
      <c r="P129" s="725"/>
      <c r="Q129" s="725"/>
      <c r="R129" s="725"/>
      <c r="S129" s="725"/>
      <c r="T129" s="725"/>
      <c r="U129" s="725"/>
      <c r="V129" s="725"/>
      <c r="W129" s="725"/>
      <c r="X129" s="725"/>
      <c r="Y129" s="726"/>
    </row>
    <row r="130" spans="1:33" ht="9.9499999999999993" customHeight="1">
      <c r="A130" s="219"/>
      <c r="B130" s="220"/>
      <c r="C130" s="727"/>
      <c r="D130" s="728"/>
      <c r="E130" s="728"/>
      <c r="F130" s="728"/>
      <c r="G130" s="728"/>
      <c r="H130" s="728"/>
      <c r="I130" s="728"/>
      <c r="J130" s="728"/>
      <c r="K130" s="728"/>
      <c r="L130" s="728"/>
      <c r="M130" s="728"/>
      <c r="N130" s="728"/>
      <c r="O130" s="728"/>
      <c r="P130" s="728"/>
      <c r="Q130" s="728"/>
      <c r="R130" s="728"/>
      <c r="S130" s="728"/>
      <c r="T130" s="728"/>
      <c r="U130" s="728"/>
      <c r="V130" s="728"/>
      <c r="W130" s="728"/>
      <c r="X130" s="728"/>
      <c r="Y130" s="729"/>
    </row>
    <row r="131" spans="1:33" ht="18" customHeight="1">
      <c r="A131" s="169"/>
      <c r="B131" s="169"/>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row>
    <row r="132" spans="1:33" ht="18" customHeight="1">
      <c r="A132" s="169" t="s">
        <v>242</v>
      </c>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AA132" s="237"/>
    </row>
    <row r="133" spans="1:33" ht="90" customHeight="1">
      <c r="A133" s="721"/>
      <c r="B133" s="722"/>
      <c r="C133" s="722"/>
      <c r="D133" s="722"/>
      <c r="E133" s="722"/>
      <c r="F133" s="722"/>
      <c r="G133" s="722"/>
      <c r="H133" s="722"/>
      <c r="I133" s="722"/>
      <c r="J133" s="722"/>
      <c r="K133" s="722"/>
      <c r="L133" s="722"/>
      <c r="M133" s="722"/>
      <c r="N133" s="722"/>
      <c r="O133" s="722"/>
      <c r="P133" s="722"/>
      <c r="Q133" s="722"/>
      <c r="R133" s="722"/>
      <c r="S133" s="722"/>
      <c r="T133" s="722"/>
      <c r="U133" s="722"/>
      <c r="V133" s="722"/>
      <c r="W133" s="722"/>
      <c r="X133" s="722"/>
      <c r="Y133" s="723"/>
    </row>
    <row r="134" spans="1:33" ht="18" customHeight="1">
      <c r="A134" s="169" t="s">
        <v>243</v>
      </c>
      <c r="B134" s="169"/>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AA134" s="237"/>
    </row>
    <row r="135" spans="1:33" ht="90" customHeight="1">
      <c r="A135" s="721"/>
      <c r="B135" s="722"/>
      <c r="C135" s="722"/>
      <c r="D135" s="722"/>
      <c r="E135" s="722"/>
      <c r="F135" s="722"/>
      <c r="G135" s="722"/>
      <c r="H135" s="722"/>
      <c r="I135" s="722"/>
      <c r="J135" s="722"/>
      <c r="K135" s="722"/>
      <c r="L135" s="722"/>
      <c r="M135" s="722"/>
      <c r="N135" s="722"/>
      <c r="O135" s="722"/>
      <c r="P135" s="722"/>
      <c r="Q135" s="722"/>
      <c r="R135" s="722"/>
      <c r="S135" s="722"/>
      <c r="T135" s="722"/>
      <c r="U135" s="722"/>
      <c r="V135" s="722"/>
      <c r="W135" s="722"/>
      <c r="X135" s="722"/>
      <c r="Y135" s="723"/>
    </row>
    <row r="136" spans="1:33" ht="18" customHeight="1">
      <c r="A136" s="169"/>
      <c r="B136" s="354" t="s">
        <v>156</v>
      </c>
      <c r="C136" s="155">
        <f>IF(SUMIF($S75:$S126,1,$P75:$P126)=0,0,SUMIF($S75:$S126,1,$P75:$P126))</f>
        <v>0</v>
      </c>
      <c r="D136" s="767">
        <f>IF(C136=0,0,C136*2400*24)</f>
        <v>0</v>
      </c>
      <c r="E136" s="767"/>
      <c r="F136" s="364" t="str">
        <f>IF(OR(L127&lt;&gt;"",L119&lt;&gt;"",L111&lt;&gt;"",L103&lt;&gt;"",L95&lt;&gt;"",L87&lt;&gt;"",L79&lt;&gt;""),"研修人数が未入力のセルがあります","")</f>
        <v/>
      </c>
      <c r="G136" s="169"/>
      <c r="H136" s="169"/>
      <c r="I136" s="169"/>
      <c r="J136" s="169"/>
      <c r="K136" s="169"/>
      <c r="L136" s="169"/>
      <c r="M136" s="169"/>
      <c r="N136" s="169"/>
      <c r="O136" s="169"/>
      <c r="P136" s="169"/>
      <c r="Q136" s="169"/>
      <c r="R136" s="169"/>
      <c r="S136" s="169"/>
      <c r="T136" s="169"/>
      <c r="U136" s="169"/>
      <c r="V136" s="169"/>
      <c r="W136" s="169"/>
      <c r="X136" s="169"/>
      <c r="Y136" s="169"/>
    </row>
    <row r="137" spans="1:33" ht="18" customHeight="1">
      <c r="A137" s="169"/>
      <c r="B137" s="354" t="s">
        <v>157</v>
      </c>
      <c r="C137" s="155">
        <f>IF(SUMIF($S75:$S126,2,$P75:$P126)=0,0,SUMIF($S75:$S126,2,$P75:$P126))</f>
        <v>0</v>
      </c>
      <c r="D137" s="730">
        <f>IF(C137=0,0,C137*1200*24)</f>
        <v>0</v>
      </c>
      <c r="E137" s="730"/>
      <c r="F137" s="169"/>
      <c r="G137" s="169"/>
      <c r="H137" s="169"/>
      <c r="I137" s="732" t="s">
        <v>244</v>
      </c>
      <c r="J137" s="732"/>
      <c r="K137" s="732"/>
      <c r="L137" s="732"/>
      <c r="M137" s="732"/>
      <c r="N137" s="355"/>
      <c r="O137" s="355"/>
      <c r="P137" s="221"/>
      <c r="Q137" s="221"/>
      <c r="R137" s="217"/>
      <c r="S137" s="217"/>
      <c r="T137" s="217"/>
      <c r="U137" s="217"/>
      <c r="V137" s="217"/>
      <c r="W137" s="217"/>
      <c r="X137" s="217"/>
      <c r="Y137" s="217"/>
    </row>
    <row r="138" spans="1:33" ht="18" customHeight="1">
      <c r="A138" s="169"/>
      <c r="B138" s="354" t="s">
        <v>158</v>
      </c>
      <c r="C138" s="155">
        <f>IF(SUMIF($S75:$S126,3,$P75:$P126)=0,0,SUMIF($S75:$S126,3,$P75:$P126))</f>
        <v>0</v>
      </c>
      <c r="D138" s="730">
        <f>IF(C138=0,0,C138*800*24)</f>
        <v>0</v>
      </c>
      <c r="E138" s="730"/>
      <c r="F138" s="169"/>
      <c r="G138" s="169"/>
      <c r="H138" s="169"/>
      <c r="I138" s="169"/>
      <c r="J138" s="169"/>
      <c r="K138" s="169"/>
      <c r="L138" s="169"/>
      <c r="M138" s="169"/>
      <c r="N138" s="169"/>
      <c r="O138" s="169"/>
      <c r="P138" s="169"/>
      <c r="Q138" s="169"/>
      <c r="R138" s="169"/>
      <c r="S138" s="169"/>
      <c r="T138" s="169"/>
      <c r="U138" s="169"/>
      <c r="V138" s="169"/>
      <c r="W138" s="169"/>
      <c r="X138" s="169"/>
      <c r="Y138" s="169"/>
    </row>
    <row r="139" spans="1:33" ht="18" customHeight="1">
      <c r="A139" s="169"/>
      <c r="B139" s="222"/>
      <c r="C139" s="155">
        <f>SUM(C136:C138)</f>
        <v>0</v>
      </c>
      <c r="D139" s="730">
        <f>SUM(D136:D138)</f>
        <v>0</v>
      </c>
      <c r="E139" s="731"/>
      <c r="F139" s="169"/>
      <c r="G139" s="169"/>
      <c r="H139" s="169"/>
      <c r="I139" s="732" t="s">
        <v>245</v>
      </c>
      <c r="J139" s="732"/>
      <c r="K139" s="732"/>
      <c r="L139" s="732"/>
      <c r="M139" s="732"/>
      <c r="N139" s="355"/>
      <c r="O139" s="355"/>
      <c r="P139" s="221"/>
      <c r="Q139" s="221"/>
      <c r="R139" s="217"/>
      <c r="S139" s="217"/>
      <c r="T139" s="217"/>
      <c r="U139" s="217"/>
      <c r="V139" s="217"/>
      <c r="W139" s="217"/>
      <c r="X139" s="217"/>
      <c r="Y139" s="217"/>
    </row>
    <row r="140" spans="1:33" s="235" customFormat="1" ht="6" customHeight="1">
      <c r="A140" s="223"/>
      <c r="B140" s="223"/>
      <c r="C140" s="223"/>
      <c r="D140" s="223"/>
      <c r="E140" s="223"/>
      <c r="F140" s="223"/>
      <c r="G140" s="224"/>
      <c r="H140" s="224"/>
      <c r="I140" s="224"/>
      <c r="J140" s="224"/>
      <c r="K140" s="224"/>
      <c r="L140" s="224"/>
      <c r="M140" s="224"/>
      <c r="N140" s="224"/>
      <c r="O140" s="224"/>
      <c r="P140" s="224"/>
      <c r="Q140" s="224"/>
      <c r="R140" s="223"/>
      <c r="S140" s="223"/>
      <c r="T140" s="223"/>
      <c r="U140" s="223"/>
      <c r="V140" s="223"/>
      <c r="W140" s="223"/>
      <c r="X140" s="223"/>
      <c r="Y140" s="223"/>
      <c r="AA140" s="236"/>
      <c r="AB140" s="17"/>
      <c r="AF140" s="258"/>
      <c r="AG140" s="254"/>
    </row>
    <row r="141" spans="1:33" ht="42" customHeight="1">
      <c r="A141" s="169"/>
      <c r="B141" s="169"/>
      <c r="C141" s="382" t="str">
        <f>IF('10号'!$E$18="","",'10号'!$E$18)</f>
        <v/>
      </c>
      <c r="D141" s="169"/>
      <c r="E141" s="169"/>
      <c r="F141" s="169"/>
      <c r="G141" s="169"/>
      <c r="H141" s="169"/>
      <c r="I141" s="169"/>
      <c r="J141" s="169"/>
      <c r="K141" s="169"/>
      <c r="L141" s="169"/>
      <c r="M141" s="169"/>
      <c r="N141" s="169"/>
      <c r="O141" s="169"/>
      <c r="P141" s="169"/>
      <c r="Q141" s="169"/>
      <c r="R141" s="710" t="str">
        <f>IF(MIN(A146:B194)=0,"平成　　年　　月分",MIN(A146:B194))</f>
        <v>平成　　年　　月分</v>
      </c>
      <c r="S141" s="710"/>
      <c r="T141" s="710"/>
      <c r="U141" s="710"/>
      <c r="V141" s="710"/>
      <c r="W141" s="169"/>
      <c r="X141" s="169"/>
      <c r="Y141" s="225" t="s">
        <v>249</v>
      </c>
    </row>
    <row r="142" spans="1:33" ht="9" customHeight="1">
      <c r="A142" s="211"/>
      <c r="B142" s="212"/>
      <c r="C142" s="711" t="s">
        <v>221</v>
      </c>
      <c r="D142" s="714"/>
      <c r="E142" s="716" t="s">
        <v>222</v>
      </c>
      <c r="F142" s="714"/>
      <c r="G142" s="716" t="s">
        <v>223</v>
      </c>
      <c r="H142" s="716"/>
      <c r="I142" s="714"/>
      <c r="J142" s="716" t="s">
        <v>222</v>
      </c>
      <c r="K142" s="714"/>
      <c r="L142" s="716" t="s">
        <v>224</v>
      </c>
      <c r="M142" s="734"/>
      <c r="N142" s="760" t="s">
        <v>225</v>
      </c>
      <c r="O142" s="763"/>
      <c r="P142" s="719">
        <f>IF(OR(A146="",D142="",I142=""),0,FLOOR(IF(I142&lt;D142,TIME(I142,K142,1)+1,TIME(I142,K142,1))-TIME(D142,F142,0)-TIME(0,O142,0),"0:15"))</f>
        <v>0</v>
      </c>
      <c r="Q142" s="711" t="s">
        <v>226</v>
      </c>
      <c r="R142" s="739"/>
      <c r="S142" s="742"/>
      <c r="T142" s="757" t="s">
        <v>142</v>
      </c>
      <c r="U142" s="711" t="s">
        <v>228</v>
      </c>
      <c r="V142" s="739"/>
      <c r="W142" s="739"/>
      <c r="X142" s="213"/>
      <c r="Y142" s="214"/>
      <c r="AA142" s="233"/>
    </row>
    <row r="143" spans="1:33" ht="6" customHeight="1">
      <c r="A143" s="356"/>
      <c r="B143" s="357"/>
      <c r="C143" s="712"/>
      <c r="D143" s="715"/>
      <c r="E143" s="717"/>
      <c r="F143" s="715"/>
      <c r="G143" s="717"/>
      <c r="H143" s="717"/>
      <c r="I143" s="715"/>
      <c r="J143" s="717"/>
      <c r="K143" s="715"/>
      <c r="L143" s="717"/>
      <c r="M143" s="735"/>
      <c r="N143" s="761"/>
      <c r="O143" s="764"/>
      <c r="P143" s="720"/>
      <c r="Q143" s="712"/>
      <c r="R143" s="740"/>
      <c r="S143" s="743"/>
      <c r="T143" s="758"/>
      <c r="U143" s="712"/>
      <c r="V143" s="740"/>
      <c r="W143" s="740"/>
      <c r="X143" s="755" t="str">
        <f>IF(A146="","",IF(OR(S142&gt;1,S144&gt;1),"ü",""))</f>
        <v/>
      </c>
      <c r="Y143" s="215"/>
      <c r="AA143" s="233"/>
    </row>
    <row r="144" spans="1:33" ht="6" customHeight="1">
      <c r="A144" s="356"/>
      <c r="B144" s="216"/>
      <c r="C144" s="712"/>
      <c r="D144" s="715"/>
      <c r="E144" s="717"/>
      <c r="F144" s="715"/>
      <c r="G144" s="717"/>
      <c r="H144" s="717"/>
      <c r="I144" s="715"/>
      <c r="J144" s="717"/>
      <c r="K144" s="715"/>
      <c r="L144" s="717"/>
      <c r="M144" s="735"/>
      <c r="N144" s="761"/>
      <c r="O144" s="765"/>
      <c r="P144" s="720">
        <f>IF(OR(A146="",D144="",I144=""),0,FLOOR(IF(I144&lt;D144,TIME(I144,K144,1)+1,TIME(I144,K144,1))-TIME(D144,F144,0)-TIME(0,O144,0),"0:15"))</f>
        <v>0</v>
      </c>
      <c r="Q144" s="712"/>
      <c r="R144" s="740"/>
      <c r="S144" s="737"/>
      <c r="T144" s="758"/>
      <c r="U144" s="712"/>
      <c r="V144" s="740"/>
      <c r="W144" s="740"/>
      <c r="X144" s="756"/>
      <c r="Y144" s="215"/>
      <c r="AA144" s="233"/>
    </row>
    <row r="145" spans="1:46" ht="9" customHeight="1">
      <c r="A145" s="356"/>
      <c r="B145" s="216"/>
      <c r="C145" s="713"/>
      <c r="D145" s="733"/>
      <c r="E145" s="718"/>
      <c r="F145" s="733"/>
      <c r="G145" s="718"/>
      <c r="H145" s="718"/>
      <c r="I145" s="733"/>
      <c r="J145" s="718"/>
      <c r="K145" s="733"/>
      <c r="L145" s="718"/>
      <c r="M145" s="736"/>
      <c r="N145" s="762"/>
      <c r="O145" s="766"/>
      <c r="P145" s="744"/>
      <c r="Q145" s="713"/>
      <c r="R145" s="741"/>
      <c r="S145" s="738"/>
      <c r="T145" s="759"/>
      <c r="U145" s="713"/>
      <c r="V145" s="741"/>
      <c r="W145" s="741"/>
      <c r="X145" s="217"/>
      <c r="Y145" s="218"/>
      <c r="AA145" s="233"/>
    </row>
    <row r="146" spans="1:46" ht="18" customHeight="1">
      <c r="A146" s="745" t="str">
        <f>IF(ISERROR(AG146),"",AG146)</f>
        <v/>
      </c>
      <c r="B146" s="746"/>
      <c r="C146" s="747" t="s">
        <v>247</v>
      </c>
      <c r="D146" s="748"/>
      <c r="E146" s="748"/>
      <c r="F146" s="748"/>
      <c r="G146" s="748"/>
      <c r="H146" s="748"/>
      <c r="I146" s="748"/>
      <c r="J146" s="748"/>
      <c r="K146" s="748"/>
      <c r="L146" s="749" t="str">
        <f>IF(A146="","",IF(OR(AND(P142&gt;0,S142=""),AND(P144&gt;0,S144="")),"研修人数を入力してください",""))</f>
        <v/>
      </c>
      <c r="M146" s="749"/>
      <c r="N146" s="749"/>
      <c r="O146" s="749"/>
      <c r="P146" s="749"/>
      <c r="Q146" s="749"/>
      <c r="R146" s="749"/>
      <c r="S146" s="749"/>
      <c r="T146" s="749"/>
      <c r="U146" s="749"/>
      <c r="V146" s="749"/>
      <c r="W146" s="749"/>
      <c r="X146" s="749"/>
      <c r="Y146" s="750"/>
      <c r="AG146" s="239" t="e">
        <f>AG85+1</f>
        <v>#VALUE!</v>
      </c>
      <c r="AP146" s="250"/>
      <c r="AQ146" s="262"/>
      <c r="AR146" s="252"/>
      <c r="AT146" s="252"/>
    </row>
    <row r="147" spans="1:46" ht="18" customHeight="1">
      <c r="A147" s="751" t="str">
        <f>IF(A146="","","日")</f>
        <v/>
      </c>
      <c r="B147" s="752"/>
      <c r="C147" s="724"/>
      <c r="D147" s="725"/>
      <c r="E147" s="725"/>
      <c r="F147" s="725"/>
      <c r="G147" s="725"/>
      <c r="H147" s="725"/>
      <c r="I147" s="725"/>
      <c r="J147" s="725"/>
      <c r="K147" s="725"/>
      <c r="L147" s="725"/>
      <c r="M147" s="725"/>
      <c r="N147" s="725"/>
      <c r="O147" s="725"/>
      <c r="P147" s="725"/>
      <c r="Q147" s="725"/>
      <c r="R147" s="725"/>
      <c r="S147" s="725"/>
      <c r="T147" s="725"/>
      <c r="U147" s="725"/>
      <c r="V147" s="725"/>
      <c r="W147" s="725"/>
      <c r="X147" s="725"/>
      <c r="Y147" s="726"/>
      <c r="AG147" s="239" t="e">
        <f t="shared" ref="AG147:AG152" si="4">AG146+1</f>
        <v>#VALUE!</v>
      </c>
      <c r="AP147" s="250"/>
      <c r="AQ147" s="262"/>
      <c r="AR147" s="252"/>
      <c r="AT147" s="252"/>
    </row>
    <row r="148" spans="1:46" ht="18" customHeight="1">
      <c r="A148" s="753" t="s">
        <v>230</v>
      </c>
      <c r="B148" s="754"/>
      <c r="C148" s="724"/>
      <c r="D148" s="725"/>
      <c r="E148" s="725"/>
      <c r="F148" s="725"/>
      <c r="G148" s="725"/>
      <c r="H148" s="725"/>
      <c r="I148" s="725"/>
      <c r="J148" s="725"/>
      <c r="K148" s="725"/>
      <c r="L148" s="725"/>
      <c r="M148" s="725"/>
      <c r="N148" s="725"/>
      <c r="O148" s="725"/>
      <c r="P148" s="725"/>
      <c r="Q148" s="725"/>
      <c r="R148" s="725"/>
      <c r="S148" s="725"/>
      <c r="T148" s="725"/>
      <c r="U148" s="725"/>
      <c r="V148" s="725"/>
      <c r="W148" s="725"/>
      <c r="X148" s="725"/>
      <c r="Y148" s="726"/>
      <c r="AG148" s="239" t="e">
        <f t="shared" si="4"/>
        <v>#VALUE!</v>
      </c>
      <c r="AP148" s="250"/>
      <c r="AQ148" s="262"/>
      <c r="AR148" s="252"/>
      <c r="AT148" s="252"/>
    </row>
    <row r="149" spans="1:46" ht="9.9499999999999993" customHeight="1">
      <c r="A149" s="219"/>
      <c r="B149" s="220"/>
      <c r="C149" s="727"/>
      <c r="D149" s="728"/>
      <c r="E149" s="728"/>
      <c r="F149" s="728"/>
      <c r="G149" s="728"/>
      <c r="H149" s="728"/>
      <c r="I149" s="728"/>
      <c r="J149" s="728"/>
      <c r="K149" s="728"/>
      <c r="L149" s="728"/>
      <c r="M149" s="728"/>
      <c r="N149" s="728"/>
      <c r="O149" s="728"/>
      <c r="P149" s="728"/>
      <c r="Q149" s="728"/>
      <c r="R149" s="728"/>
      <c r="S149" s="728"/>
      <c r="T149" s="728"/>
      <c r="U149" s="728"/>
      <c r="V149" s="728"/>
      <c r="W149" s="728"/>
      <c r="X149" s="728"/>
      <c r="Y149" s="729"/>
      <c r="AG149" s="239" t="e">
        <f t="shared" si="4"/>
        <v>#VALUE!</v>
      </c>
      <c r="AP149" s="250"/>
      <c r="AQ149" s="262"/>
      <c r="AR149" s="252"/>
      <c r="AT149" s="252"/>
    </row>
    <row r="150" spans="1:46" ht="9" customHeight="1">
      <c r="A150" s="211"/>
      <c r="B150" s="212"/>
      <c r="C150" s="711" t="s">
        <v>221</v>
      </c>
      <c r="D150" s="714"/>
      <c r="E150" s="716" t="s">
        <v>222</v>
      </c>
      <c r="F150" s="714"/>
      <c r="G150" s="716" t="s">
        <v>223</v>
      </c>
      <c r="H150" s="716"/>
      <c r="I150" s="714"/>
      <c r="J150" s="716" t="s">
        <v>222</v>
      </c>
      <c r="K150" s="714"/>
      <c r="L150" s="716" t="s">
        <v>224</v>
      </c>
      <c r="M150" s="734"/>
      <c r="N150" s="760" t="s">
        <v>225</v>
      </c>
      <c r="O150" s="763"/>
      <c r="P150" s="719">
        <f>IF(OR(A154="",D150="",I150=""),0,FLOOR(IF(I150&lt;D150,TIME(I150,K150,1)+1,TIME(I150,K150,1))-TIME(D150,F150,0)-TIME(0,O150,0),"0:15"))</f>
        <v>0</v>
      </c>
      <c r="Q150" s="711" t="s">
        <v>226</v>
      </c>
      <c r="R150" s="739"/>
      <c r="S150" s="742"/>
      <c r="T150" s="757" t="s">
        <v>142</v>
      </c>
      <c r="U150" s="711" t="s">
        <v>228</v>
      </c>
      <c r="V150" s="739"/>
      <c r="W150" s="739"/>
      <c r="X150" s="213"/>
      <c r="Y150" s="214"/>
      <c r="AG150" s="239" t="e">
        <f t="shared" si="4"/>
        <v>#VALUE!</v>
      </c>
      <c r="AP150" s="250"/>
      <c r="AQ150" s="262"/>
    </row>
    <row r="151" spans="1:46" ht="6" customHeight="1">
      <c r="A151" s="356"/>
      <c r="B151" s="357"/>
      <c r="C151" s="712"/>
      <c r="D151" s="715"/>
      <c r="E151" s="717"/>
      <c r="F151" s="715"/>
      <c r="G151" s="717"/>
      <c r="H151" s="717"/>
      <c r="I151" s="715"/>
      <c r="J151" s="717"/>
      <c r="K151" s="715"/>
      <c r="L151" s="717"/>
      <c r="M151" s="735"/>
      <c r="N151" s="761"/>
      <c r="O151" s="764"/>
      <c r="P151" s="720"/>
      <c r="Q151" s="712"/>
      <c r="R151" s="740"/>
      <c r="S151" s="743"/>
      <c r="T151" s="758"/>
      <c r="U151" s="712"/>
      <c r="V151" s="740"/>
      <c r="W151" s="740"/>
      <c r="X151" s="755" t="str">
        <f>IF(A154="","",IF(OR(S150&gt;1,S152&gt;1),"ü",""))</f>
        <v/>
      </c>
      <c r="Y151" s="215"/>
      <c r="AG151" s="239" t="e">
        <f t="shared" si="4"/>
        <v>#VALUE!</v>
      </c>
      <c r="AP151" s="250"/>
      <c r="AQ151" s="262"/>
    </row>
    <row r="152" spans="1:46" ht="6" customHeight="1">
      <c r="A152" s="356"/>
      <c r="B152" s="216"/>
      <c r="C152" s="712"/>
      <c r="D152" s="715"/>
      <c r="E152" s="717"/>
      <c r="F152" s="715"/>
      <c r="G152" s="717"/>
      <c r="H152" s="717"/>
      <c r="I152" s="715"/>
      <c r="J152" s="717"/>
      <c r="K152" s="715"/>
      <c r="L152" s="717"/>
      <c r="M152" s="735"/>
      <c r="N152" s="761"/>
      <c r="O152" s="765"/>
      <c r="P152" s="720">
        <f>IF(OR(A154="",D152="",I152=""),0,FLOOR(IF(I152&lt;D152,TIME(I152,K152,1)+1,TIME(I152,K152,1))-TIME(D152,F152,0)-TIME(0,O152,0),"0:15"))</f>
        <v>0</v>
      </c>
      <c r="Q152" s="712"/>
      <c r="R152" s="740"/>
      <c r="S152" s="737"/>
      <c r="T152" s="758"/>
      <c r="U152" s="712"/>
      <c r="V152" s="740"/>
      <c r="W152" s="740"/>
      <c r="X152" s="756"/>
      <c r="Y152" s="215"/>
      <c r="AG152" s="239" t="e">
        <f t="shared" si="4"/>
        <v>#VALUE!</v>
      </c>
      <c r="AP152" s="250"/>
      <c r="AQ152" s="262"/>
    </row>
    <row r="153" spans="1:46" ht="9" customHeight="1">
      <c r="A153" s="356"/>
      <c r="B153" s="216"/>
      <c r="C153" s="713"/>
      <c r="D153" s="733"/>
      <c r="E153" s="718"/>
      <c r="F153" s="733"/>
      <c r="G153" s="718"/>
      <c r="H153" s="718"/>
      <c r="I153" s="733"/>
      <c r="J153" s="718"/>
      <c r="K153" s="733"/>
      <c r="L153" s="718"/>
      <c r="M153" s="736"/>
      <c r="N153" s="762"/>
      <c r="O153" s="766"/>
      <c r="P153" s="744"/>
      <c r="Q153" s="713"/>
      <c r="R153" s="741"/>
      <c r="S153" s="738"/>
      <c r="T153" s="759"/>
      <c r="U153" s="713"/>
      <c r="V153" s="741"/>
      <c r="W153" s="741"/>
      <c r="X153" s="217"/>
      <c r="Y153" s="218"/>
    </row>
    <row r="154" spans="1:46" ht="18" customHeight="1">
      <c r="A154" s="745" t="str">
        <f>IF(ISERROR(AG147),"",AG147)</f>
        <v/>
      </c>
      <c r="B154" s="746"/>
      <c r="C154" s="747" t="s">
        <v>247</v>
      </c>
      <c r="D154" s="748"/>
      <c r="E154" s="748"/>
      <c r="F154" s="748"/>
      <c r="G154" s="748"/>
      <c r="H154" s="748"/>
      <c r="I154" s="748"/>
      <c r="J154" s="748"/>
      <c r="K154" s="748"/>
      <c r="L154" s="749" t="str">
        <f>IF(A154="","",IF(OR(AND(P150&gt;0,S150=""),AND(P152&gt;0,S152="")),"研修人数を入力してください",""))</f>
        <v/>
      </c>
      <c r="M154" s="749"/>
      <c r="N154" s="749"/>
      <c r="O154" s="749"/>
      <c r="P154" s="749"/>
      <c r="Q154" s="749"/>
      <c r="R154" s="749"/>
      <c r="S154" s="749"/>
      <c r="T154" s="749"/>
      <c r="U154" s="749"/>
      <c r="V154" s="749"/>
      <c r="W154" s="749"/>
      <c r="X154" s="749"/>
      <c r="Y154" s="750"/>
      <c r="AA154" s="237"/>
      <c r="AQ154" s="263"/>
      <c r="AR154" s="252"/>
      <c r="AT154" s="252"/>
    </row>
    <row r="155" spans="1:46" ht="18" customHeight="1">
      <c r="A155" s="751" t="str">
        <f>IF(A154="","","日")</f>
        <v/>
      </c>
      <c r="B155" s="752"/>
      <c r="C155" s="724"/>
      <c r="D155" s="725"/>
      <c r="E155" s="725"/>
      <c r="F155" s="725"/>
      <c r="G155" s="725"/>
      <c r="H155" s="725"/>
      <c r="I155" s="725"/>
      <c r="J155" s="725"/>
      <c r="K155" s="725"/>
      <c r="L155" s="725"/>
      <c r="M155" s="725"/>
      <c r="N155" s="725"/>
      <c r="O155" s="725"/>
      <c r="P155" s="725"/>
      <c r="Q155" s="725"/>
      <c r="R155" s="725"/>
      <c r="S155" s="725"/>
      <c r="T155" s="725"/>
      <c r="U155" s="725"/>
      <c r="V155" s="725"/>
      <c r="W155" s="725"/>
      <c r="X155" s="725"/>
      <c r="Y155" s="726"/>
      <c r="AA155" s="237"/>
      <c r="AQ155" s="263"/>
      <c r="AR155" s="252"/>
      <c r="AT155" s="252"/>
    </row>
    <row r="156" spans="1:46" ht="18" customHeight="1">
      <c r="A156" s="753" t="s">
        <v>231</v>
      </c>
      <c r="B156" s="754"/>
      <c r="C156" s="724"/>
      <c r="D156" s="725"/>
      <c r="E156" s="725"/>
      <c r="F156" s="725"/>
      <c r="G156" s="725"/>
      <c r="H156" s="725"/>
      <c r="I156" s="725"/>
      <c r="J156" s="725"/>
      <c r="K156" s="725"/>
      <c r="L156" s="725"/>
      <c r="M156" s="725"/>
      <c r="N156" s="725"/>
      <c r="O156" s="725"/>
      <c r="P156" s="725"/>
      <c r="Q156" s="725"/>
      <c r="R156" s="725"/>
      <c r="S156" s="725"/>
      <c r="T156" s="725"/>
      <c r="U156" s="725"/>
      <c r="V156" s="725"/>
      <c r="W156" s="725"/>
      <c r="X156" s="725"/>
      <c r="Y156" s="726"/>
      <c r="AA156" s="237"/>
    </row>
    <row r="157" spans="1:46" ht="9.9499999999999993" customHeight="1">
      <c r="A157" s="219"/>
      <c r="B157" s="220"/>
      <c r="C157" s="727"/>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9"/>
      <c r="AA157" s="237"/>
    </row>
    <row r="158" spans="1:46" ht="9" customHeight="1">
      <c r="A158" s="211"/>
      <c r="B158" s="212"/>
      <c r="C158" s="711" t="s">
        <v>221</v>
      </c>
      <c r="D158" s="714"/>
      <c r="E158" s="716" t="s">
        <v>222</v>
      </c>
      <c r="F158" s="714"/>
      <c r="G158" s="716" t="s">
        <v>223</v>
      </c>
      <c r="H158" s="716"/>
      <c r="I158" s="714"/>
      <c r="J158" s="716" t="s">
        <v>222</v>
      </c>
      <c r="K158" s="714"/>
      <c r="L158" s="716" t="s">
        <v>224</v>
      </c>
      <c r="M158" s="734"/>
      <c r="N158" s="760" t="s">
        <v>225</v>
      </c>
      <c r="O158" s="763"/>
      <c r="P158" s="719">
        <f>IF(OR(A162="",D158="",I158=""),0,FLOOR(IF(I158&lt;D158,TIME(I158,K158,1)+1,TIME(I158,K158,1))-TIME(D158,F158,0)-TIME(0,O158,0),"0:15"))</f>
        <v>0</v>
      </c>
      <c r="Q158" s="711" t="s">
        <v>226</v>
      </c>
      <c r="R158" s="739"/>
      <c r="S158" s="742"/>
      <c r="T158" s="757" t="s">
        <v>142</v>
      </c>
      <c r="U158" s="711" t="s">
        <v>228</v>
      </c>
      <c r="V158" s="739"/>
      <c r="W158" s="739"/>
      <c r="X158" s="213"/>
      <c r="Y158" s="214"/>
    </row>
    <row r="159" spans="1:46" ht="6" customHeight="1">
      <c r="A159" s="356"/>
      <c r="B159" s="357"/>
      <c r="C159" s="712"/>
      <c r="D159" s="715"/>
      <c r="E159" s="717"/>
      <c r="F159" s="715"/>
      <c r="G159" s="717"/>
      <c r="H159" s="717"/>
      <c r="I159" s="715"/>
      <c r="J159" s="717"/>
      <c r="K159" s="715"/>
      <c r="L159" s="717"/>
      <c r="M159" s="735"/>
      <c r="N159" s="761"/>
      <c r="O159" s="764"/>
      <c r="P159" s="720"/>
      <c r="Q159" s="712"/>
      <c r="R159" s="740"/>
      <c r="S159" s="743"/>
      <c r="T159" s="758"/>
      <c r="U159" s="712"/>
      <c r="V159" s="740"/>
      <c r="W159" s="740"/>
      <c r="X159" s="755" t="str">
        <f>IF(A162="","",IF(OR(S158&gt;1,S160&gt;1),"ü",""))</f>
        <v/>
      </c>
      <c r="Y159" s="215"/>
    </row>
    <row r="160" spans="1:46" ht="6" customHeight="1">
      <c r="A160" s="356"/>
      <c r="B160" s="216"/>
      <c r="C160" s="712"/>
      <c r="D160" s="715"/>
      <c r="E160" s="717"/>
      <c r="F160" s="715"/>
      <c r="G160" s="717"/>
      <c r="H160" s="717"/>
      <c r="I160" s="715"/>
      <c r="J160" s="717"/>
      <c r="K160" s="715"/>
      <c r="L160" s="717"/>
      <c r="M160" s="735"/>
      <c r="N160" s="761"/>
      <c r="O160" s="765"/>
      <c r="P160" s="720">
        <f>IF(OR(A162="",D160="",I160=""),0,FLOOR(IF(I160&lt;D160,TIME(I160,K160,1)+1,TIME(I160,K160,1))-TIME(D160,F160,0)-TIME(0,O160,0),"0:15"))</f>
        <v>0</v>
      </c>
      <c r="Q160" s="712"/>
      <c r="R160" s="740"/>
      <c r="S160" s="737"/>
      <c r="T160" s="758"/>
      <c r="U160" s="712"/>
      <c r="V160" s="740"/>
      <c r="W160" s="740"/>
      <c r="X160" s="756"/>
      <c r="Y160" s="215"/>
    </row>
    <row r="161" spans="1:27" ht="9" customHeight="1">
      <c r="A161" s="356"/>
      <c r="B161" s="216"/>
      <c r="C161" s="713"/>
      <c r="D161" s="733"/>
      <c r="E161" s="718"/>
      <c r="F161" s="733"/>
      <c r="G161" s="718"/>
      <c r="H161" s="718"/>
      <c r="I161" s="733"/>
      <c r="J161" s="718"/>
      <c r="K161" s="733"/>
      <c r="L161" s="718"/>
      <c r="M161" s="736"/>
      <c r="N161" s="762"/>
      <c r="O161" s="766"/>
      <c r="P161" s="744"/>
      <c r="Q161" s="713"/>
      <c r="R161" s="741"/>
      <c r="S161" s="738"/>
      <c r="T161" s="759"/>
      <c r="U161" s="713"/>
      <c r="V161" s="741"/>
      <c r="W161" s="741"/>
      <c r="X161" s="217"/>
      <c r="Y161" s="218"/>
    </row>
    <row r="162" spans="1:27" ht="18" customHeight="1">
      <c r="A162" s="745" t="str">
        <f>IF(ISERROR(AG148),"",AG148)</f>
        <v/>
      </c>
      <c r="B162" s="746"/>
      <c r="C162" s="747" t="s">
        <v>247</v>
      </c>
      <c r="D162" s="748"/>
      <c r="E162" s="748"/>
      <c r="F162" s="748"/>
      <c r="G162" s="748"/>
      <c r="H162" s="748"/>
      <c r="I162" s="748"/>
      <c r="J162" s="748"/>
      <c r="K162" s="748"/>
      <c r="L162" s="749" t="str">
        <f>IF(A162="","",IF(OR(AND(P158&gt;0,S158=""),AND(P160&gt;0,S160="")),"研修人数を入力してください",""))</f>
        <v/>
      </c>
      <c r="M162" s="749"/>
      <c r="N162" s="749"/>
      <c r="O162" s="749"/>
      <c r="P162" s="749"/>
      <c r="Q162" s="749"/>
      <c r="R162" s="749"/>
      <c r="S162" s="749"/>
      <c r="T162" s="749"/>
      <c r="U162" s="749"/>
      <c r="V162" s="749"/>
      <c r="W162" s="749"/>
      <c r="X162" s="749"/>
      <c r="Y162" s="750"/>
      <c r="AA162" s="237"/>
    </row>
    <row r="163" spans="1:27" ht="18" customHeight="1">
      <c r="A163" s="751" t="str">
        <f>IF(A162="","","日")</f>
        <v/>
      </c>
      <c r="B163" s="752"/>
      <c r="C163" s="724"/>
      <c r="D163" s="725"/>
      <c r="E163" s="725"/>
      <c r="F163" s="725"/>
      <c r="G163" s="725"/>
      <c r="H163" s="725"/>
      <c r="I163" s="725"/>
      <c r="J163" s="725"/>
      <c r="K163" s="725"/>
      <c r="L163" s="725"/>
      <c r="M163" s="725"/>
      <c r="N163" s="725"/>
      <c r="O163" s="725"/>
      <c r="P163" s="725"/>
      <c r="Q163" s="725"/>
      <c r="R163" s="725"/>
      <c r="S163" s="725"/>
      <c r="T163" s="725"/>
      <c r="U163" s="725"/>
      <c r="V163" s="725"/>
      <c r="W163" s="725"/>
      <c r="X163" s="725"/>
      <c r="Y163" s="726"/>
      <c r="AA163" s="237"/>
    </row>
    <row r="164" spans="1:27" ht="18" customHeight="1">
      <c r="A164" s="753" t="s">
        <v>234</v>
      </c>
      <c r="B164" s="754"/>
      <c r="C164" s="724"/>
      <c r="D164" s="725"/>
      <c r="E164" s="725"/>
      <c r="F164" s="725"/>
      <c r="G164" s="725"/>
      <c r="H164" s="725"/>
      <c r="I164" s="725"/>
      <c r="J164" s="725"/>
      <c r="K164" s="725"/>
      <c r="L164" s="725"/>
      <c r="M164" s="725"/>
      <c r="N164" s="725"/>
      <c r="O164" s="725"/>
      <c r="P164" s="725"/>
      <c r="Q164" s="725"/>
      <c r="R164" s="725"/>
      <c r="S164" s="725"/>
      <c r="T164" s="725"/>
      <c r="U164" s="725"/>
      <c r="V164" s="725"/>
      <c r="W164" s="725"/>
      <c r="X164" s="725"/>
      <c r="Y164" s="726"/>
    </row>
    <row r="165" spans="1:27" ht="9.9499999999999993" customHeight="1">
      <c r="A165" s="219"/>
      <c r="B165" s="220"/>
      <c r="C165" s="727"/>
      <c r="D165" s="728"/>
      <c r="E165" s="728"/>
      <c r="F165" s="728"/>
      <c r="G165" s="728"/>
      <c r="H165" s="728"/>
      <c r="I165" s="728"/>
      <c r="J165" s="728"/>
      <c r="K165" s="728"/>
      <c r="L165" s="728"/>
      <c r="M165" s="728"/>
      <c r="N165" s="728"/>
      <c r="O165" s="728"/>
      <c r="P165" s="728"/>
      <c r="Q165" s="728"/>
      <c r="R165" s="728"/>
      <c r="S165" s="728"/>
      <c r="T165" s="728"/>
      <c r="U165" s="728"/>
      <c r="V165" s="728"/>
      <c r="W165" s="728"/>
      <c r="X165" s="728"/>
      <c r="Y165" s="729"/>
    </row>
    <row r="166" spans="1:27" ht="9" customHeight="1">
      <c r="A166" s="211"/>
      <c r="B166" s="212"/>
      <c r="C166" s="711" t="s">
        <v>221</v>
      </c>
      <c r="D166" s="714"/>
      <c r="E166" s="716" t="s">
        <v>222</v>
      </c>
      <c r="F166" s="714"/>
      <c r="G166" s="716" t="s">
        <v>223</v>
      </c>
      <c r="H166" s="716"/>
      <c r="I166" s="714"/>
      <c r="J166" s="716" t="s">
        <v>222</v>
      </c>
      <c r="K166" s="714"/>
      <c r="L166" s="716" t="s">
        <v>224</v>
      </c>
      <c r="M166" s="734"/>
      <c r="N166" s="760" t="s">
        <v>225</v>
      </c>
      <c r="O166" s="763"/>
      <c r="P166" s="719">
        <f>IF(OR(A170="",D166="",I166=""),0,FLOOR(IF(I166&lt;D166,TIME(I166,K166,1)+1,TIME(I166,K166,1))-TIME(D166,F166,0)-TIME(0,O166,0),"0:15"))</f>
        <v>0</v>
      </c>
      <c r="Q166" s="711" t="s">
        <v>226</v>
      </c>
      <c r="R166" s="739"/>
      <c r="S166" s="742"/>
      <c r="T166" s="757" t="s">
        <v>142</v>
      </c>
      <c r="U166" s="711" t="s">
        <v>228</v>
      </c>
      <c r="V166" s="739"/>
      <c r="W166" s="739"/>
      <c r="X166" s="213"/>
      <c r="Y166" s="214"/>
      <c r="AA166" s="233"/>
    </row>
    <row r="167" spans="1:27" ht="6" customHeight="1">
      <c r="A167" s="356"/>
      <c r="B167" s="357"/>
      <c r="C167" s="712"/>
      <c r="D167" s="715"/>
      <c r="E167" s="717"/>
      <c r="F167" s="715"/>
      <c r="G167" s="717"/>
      <c r="H167" s="717"/>
      <c r="I167" s="715"/>
      <c r="J167" s="717"/>
      <c r="K167" s="715"/>
      <c r="L167" s="717"/>
      <c r="M167" s="735"/>
      <c r="N167" s="761"/>
      <c r="O167" s="764"/>
      <c r="P167" s="720"/>
      <c r="Q167" s="712"/>
      <c r="R167" s="740"/>
      <c r="S167" s="743"/>
      <c r="T167" s="758"/>
      <c r="U167" s="712"/>
      <c r="V167" s="740"/>
      <c r="W167" s="740"/>
      <c r="X167" s="755" t="str">
        <f>IF(A170="","",IF(OR(S166&gt;1,S168&gt;1),"ü",""))</f>
        <v/>
      </c>
      <c r="Y167" s="215"/>
      <c r="AA167" s="233"/>
    </row>
    <row r="168" spans="1:27" ht="6" customHeight="1">
      <c r="A168" s="356"/>
      <c r="B168" s="216"/>
      <c r="C168" s="712"/>
      <c r="D168" s="715"/>
      <c r="E168" s="717"/>
      <c r="F168" s="715"/>
      <c r="G168" s="717"/>
      <c r="H168" s="717"/>
      <c r="I168" s="715"/>
      <c r="J168" s="717"/>
      <c r="K168" s="715"/>
      <c r="L168" s="717"/>
      <c r="M168" s="735"/>
      <c r="N168" s="761"/>
      <c r="O168" s="765"/>
      <c r="P168" s="720">
        <f>IF(OR(A170="",D168="",I168=""),0,FLOOR(IF(I168&lt;D168,TIME(I168,K168,1)+1,TIME(I168,K168,1))-TIME(D168,F168,0)-TIME(0,O168,0),"0:15"))</f>
        <v>0</v>
      </c>
      <c r="Q168" s="712"/>
      <c r="R168" s="740"/>
      <c r="S168" s="737"/>
      <c r="T168" s="758"/>
      <c r="U168" s="712"/>
      <c r="V168" s="740"/>
      <c r="W168" s="740"/>
      <c r="X168" s="756"/>
      <c r="Y168" s="215"/>
      <c r="AA168" s="233"/>
    </row>
    <row r="169" spans="1:27" ht="9" customHeight="1">
      <c r="A169" s="356"/>
      <c r="B169" s="216"/>
      <c r="C169" s="713"/>
      <c r="D169" s="733"/>
      <c r="E169" s="718"/>
      <c r="F169" s="733"/>
      <c r="G169" s="718"/>
      <c r="H169" s="718"/>
      <c r="I169" s="733"/>
      <c r="J169" s="718"/>
      <c r="K169" s="733"/>
      <c r="L169" s="718"/>
      <c r="M169" s="736"/>
      <c r="N169" s="762"/>
      <c r="O169" s="766"/>
      <c r="P169" s="744"/>
      <c r="Q169" s="713"/>
      <c r="R169" s="741"/>
      <c r="S169" s="738"/>
      <c r="T169" s="759"/>
      <c r="U169" s="713"/>
      <c r="V169" s="741"/>
      <c r="W169" s="741"/>
      <c r="X169" s="217"/>
      <c r="Y169" s="218"/>
      <c r="AA169" s="233"/>
    </row>
    <row r="170" spans="1:27" ht="18" customHeight="1">
      <c r="A170" s="745" t="str">
        <f>IF(ISERROR(AG149),"",AG149)</f>
        <v/>
      </c>
      <c r="B170" s="746"/>
      <c r="C170" s="747" t="s">
        <v>247</v>
      </c>
      <c r="D170" s="748"/>
      <c r="E170" s="748"/>
      <c r="F170" s="748"/>
      <c r="G170" s="748"/>
      <c r="H170" s="748"/>
      <c r="I170" s="748"/>
      <c r="J170" s="748"/>
      <c r="K170" s="748"/>
      <c r="L170" s="749" t="str">
        <f>IF(A170="","",IF(OR(AND(P166&gt;0,S166=""),AND(P168&gt;0,S168="")),"研修人数を入力してください",""))</f>
        <v/>
      </c>
      <c r="M170" s="749"/>
      <c r="N170" s="749"/>
      <c r="O170" s="749"/>
      <c r="P170" s="749"/>
      <c r="Q170" s="749"/>
      <c r="R170" s="749"/>
      <c r="S170" s="749"/>
      <c r="T170" s="749"/>
      <c r="U170" s="749"/>
      <c r="V170" s="749"/>
      <c r="W170" s="749"/>
      <c r="X170" s="749"/>
      <c r="Y170" s="750"/>
    </row>
    <row r="171" spans="1:27" ht="18" customHeight="1">
      <c r="A171" s="751" t="str">
        <f>IF(A170="","","日")</f>
        <v/>
      </c>
      <c r="B171" s="752"/>
      <c r="C171" s="724"/>
      <c r="D171" s="725"/>
      <c r="E171" s="725"/>
      <c r="F171" s="725"/>
      <c r="G171" s="725"/>
      <c r="H171" s="725"/>
      <c r="I171" s="725"/>
      <c r="J171" s="725"/>
      <c r="K171" s="725"/>
      <c r="L171" s="725"/>
      <c r="M171" s="725"/>
      <c r="N171" s="725"/>
      <c r="O171" s="725"/>
      <c r="P171" s="725"/>
      <c r="Q171" s="725"/>
      <c r="R171" s="725"/>
      <c r="S171" s="725"/>
      <c r="T171" s="725"/>
      <c r="U171" s="725"/>
      <c r="V171" s="725"/>
      <c r="W171" s="725"/>
      <c r="X171" s="725"/>
      <c r="Y171" s="726"/>
    </row>
    <row r="172" spans="1:27" ht="18" customHeight="1">
      <c r="A172" s="753" t="s">
        <v>236</v>
      </c>
      <c r="B172" s="754"/>
      <c r="C172" s="724"/>
      <c r="D172" s="725"/>
      <c r="E172" s="725"/>
      <c r="F172" s="725"/>
      <c r="G172" s="725"/>
      <c r="H172" s="725"/>
      <c r="I172" s="725"/>
      <c r="J172" s="725"/>
      <c r="K172" s="725"/>
      <c r="L172" s="725"/>
      <c r="M172" s="725"/>
      <c r="N172" s="725"/>
      <c r="O172" s="725"/>
      <c r="P172" s="725"/>
      <c r="Q172" s="725"/>
      <c r="R172" s="725"/>
      <c r="S172" s="725"/>
      <c r="T172" s="725"/>
      <c r="U172" s="725"/>
      <c r="V172" s="725"/>
      <c r="W172" s="725"/>
      <c r="X172" s="725"/>
      <c r="Y172" s="726"/>
    </row>
    <row r="173" spans="1:27" ht="9.9499999999999993" customHeight="1">
      <c r="A173" s="219"/>
      <c r="B173" s="220"/>
      <c r="C173" s="727"/>
      <c r="D173" s="728"/>
      <c r="E173" s="728"/>
      <c r="F173" s="728"/>
      <c r="G173" s="728"/>
      <c r="H173" s="728"/>
      <c r="I173" s="728"/>
      <c r="J173" s="728"/>
      <c r="K173" s="728"/>
      <c r="L173" s="728"/>
      <c r="M173" s="728"/>
      <c r="N173" s="728"/>
      <c r="O173" s="728"/>
      <c r="P173" s="728"/>
      <c r="Q173" s="728"/>
      <c r="R173" s="728"/>
      <c r="S173" s="728"/>
      <c r="T173" s="728"/>
      <c r="U173" s="728"/>
      <c r="V173" s="728"/>
      <c r="W173" s="728"/>
      <c r="X173" s="728"/>
      <c r="Y173" s="729"/>
    </row>
    <row r="174" spans="1:27" ht="9" customHeight="1">
      <c r="A174" s="211"/>
      <c r="B174" s="212"/>
      <c r="C174" s="711" t="s">
        <v>221</v>
      </c>
      <c r="D174" s="714"/>
      <c r="E174" s="716" t="s">
        <v>222</v>
      </c>
      <c r="F174" s="714"/>
      <c r="G174" s="716" t="s">
        <v>223</v>
      </c>
      <c r="H174" s="716"/>
      <c r="I174" s="714"/>
      <c r="J174" s="716" t="s">
        <v>222</v>
      </c>
      <c r="K174" s="714"/>
      <c r="L174" s="716" t="s">
        <v>224</v>
      </c>
      <c r="M174" s="734"/>
      <c r="N174" s="760" t="s">
        <v>225</v>
      </c>
      <c r="O174" s="763"/>
      <c r="P174" s="719">
        <f>IF(OR(A178="",D174="",I174=""),0,FLOOR(IF(I174&lt;D174,TIME(I174,K174,1)+1,TIME(I174,K174,1))-TIME(D174,F174,0)-TIME(0,O174,0),"0:15"))</f>
        <v>0</v>
      </c>
      <c r="Q174" s="711" t="s">
        <v>226</v>
      </c>
      <c r="R174" s="739"/>
      <c r="S174" s="742"/>
      <c r="T174" s="757" t="s">
        <v>142</v>
      </c>
      <c r="U174" s="711" t="s">
        <v>228</v>
      </c>
      <c r="V174" s="739"/>
      <c r="W174" s="739"/>
      <c r="X174" s="213"/>
      <c r="Y174" s="214"/>
      <c r="AA174" s="233"/>
    </row>
    <row r="175" spans="1:27" ht="6" customHeight="1">
      <c r="A175" s="356"/>
      <c r="B175" s="357"/>
      <c r="C175" s="712"/>
      <c r="D175" s="715"/>
      <c r="E175" s="717"/>
      <c r="F175" s="715"/>
      <c r="G175" s="717"/>
      <c r="H175" s="717"/>
      <c r="I175" s="715"/>
      <c r="J175" s="717"/>
      <c r="K175" s="715"/>
      <c r="L175" s="717"/>
      <c r="M175" s="735"/>
      <c r="N175" s="761"/>
      <c r="O175" s="764"/>
      <c r="P175" s="720"/>
      <c r="Q175" s="712"/>
      <c r="R175" s="740"/>
      <c r="S175" s="743"/>
      <c r="T175" s="758"/>
      <c r="U175" s="712"/>
      <c r="V175" s="740"/>
      <c r="W175" s="740"/>
      <c r="X175" s="755" t="str">
        <f>IF(A178="","",IF(OR(S174&gt;1,S176&gt;1),"ü",""))</f>
        <v/>
      </c>
      <c r="Y175" s="215"/>
      <c r="AA175" s="233"/>
    </row>
    <row r="176" spans="1:27" ht="6" customHeight="1">
      <c r="A176" s="356"/>
      <c r="B176" s="216"/>
      <c r="C176" s="712"/>
      <c r="D176" s="715"/>
      <c r="E176" s="717"/>
      <c r="F176" s="715"/>
      <c r="G176" s="717"/>
      <c r="H176" s="717"/>
      <c r="I176" s="715"/>
      <c r="J176" s="717"/>
      <c r="K176" s="715"/>
      <c r="L176" s="717"/>
      <c r="M176" s="735"/>
      <c r="N176" s="761"/>
      <c r="O176" s="765"/>
      <c r="P176" s="720">
        <f>IF(OR(A178="",D176="",I176=""),0,FLOOR(IF(I176&lt;D176,TIME(I176,K176,1)+1,TIME(I176,K176,1))-TIME(D176,F176,0)-TIME(0,O176,0),"0:15"))</f>
        <v>0</v>
      </c>
      <c r="Q176" s="712"/>
      <c r="R176" s="740"/>
      <c r="S176" s="737"/>
      <c r="T176" s="758"/>
      <c r="U176" s="712"/>
      <c r="V176" s="740"/>
      <c r="W176" s="740"/>
      <c r="X176" s="756"/>
      <c r="Y176" s="215"/>
      <c r="AA176" s="233"/>
    </row>
    <row r="177" spans="1:27" ht="9" customHeight="1">
      <c r="A177" s="356"/>
      <c r="B177" s="216"/>
      <c r="C177" s="713"/>
      <c r="D177" s="733"/>
      <c r="E177" s="718"/>
      <c r="F177" s="733"/>
      <c r="G177" s="718"/>
      <c r="H177" s="718"/>
      <c r="I177" s="733"/>
      <c r="J177" s="718"/>
      <c r="K177" s="733"/>
      <c r="L177" s="718"/>
      <c r="M177" s="736"/>
      <c r="N177" s="762"/>
      <c r="O177" s="766"/>
      <c r="P177" s="744"/>
      <c r="Q177" s="713"/>
      <c r="R177" s="741"/>
      <c r="S177" s="738"/>
      <c r="T177" s="759"/>
      <c r="U177" s="713"/>
      <c r="V177" s="741"/>
      <c r="W177" s="741"/>
      <c r="X177" s="217"/>
      <c r="Y177" s="218"/>
      <c r="AA177" s="233"/>
    </row>
    <row r="178" spans="1:27" ht="18" customHeight="1">
      <c r="A178" s="745" t="str">
        <f>IF(ISERROR(AG150),"",AG150)</f>
        <v/>
      </c>
      <c r="B178" s="746"/>
      <c r="C178" s="747" t="s">
        <v>247</v>
      </c>
      <c r="D178" s="748"/>
      <c r="E178" s="748"/>
      <c r="F178" s="748"/>
      <c r="G178" s="748"/>
      <c r="H178" s="748"/>
      <c r="I178" s="748"/>
      <c r="J178" s="748"/>
      <c r="K178" s="748"/>
      <c r="L178" s="749" t="str">
        <f>IF(A178="","",IF(OR(AND(P174&gt;0,S174=""),AND(P176&gt;0,S176="")),"研修人数を入力してください",""))</f>
        <v/>
      </c>
      <c r="M178" s="749"/>
      <c r="N178" s="749"/>
      <c r="O178" s="749"/>
      <c r="P178" s="749"/>
      <c r="Q178" s="749"/>
      <c r="R178" s="749"/>
      <c r="S178" s="749"/>
      <c r="T178" s="749"/>
      <c r="U178" s="749"/>
      <c r="V178" s="749"/>
      <c r="W178" s="749"/>
      <c r="X178" s="749"/>
      <c r="Y178" s="750"/>
    </row>
    <row r="179" spans="1:27" ht="18" customHeight="1">
      <c r="A179" s="751" t="str">
        <f>IF(A178="","","日")</f>
        <v/>
      </c>
      <c r="B179" s="752"/>
      <c r="C179" s="724"/>
      <c r="D179" s="725"/>
      <c r="E179" s="725"/>
      <c r="F179" s="725"/>
      <c r="G179" s="725"/>
      <c r="H179" s="725"/>
      <c r="I179" s="725"/>
      <c r="J179" s="725"/>
      <c r="K179" s="725"/>
      <c r="L179" s="725"/>
      <c r="M179" s="725"/>
      <c r="N179" s="725"/>
      <c r="O179" s="725"/>
      <c r="P179" s="725"/>
      <c r="Q179" s="725"/>
      <c r="R179" s="725"/>
      <c r="S179" s="725"/>
      <c r="T179" s="725"/>
      <c r="U179" s="725"/>
      <c r="V179" s="725"/>
      <c r="W179" s="725"/>
      <c r="X179" s="725"/>
      <c r="Y179" s="726"/>
    </row>
    <row r="180" spans="1:27" ht="18" customHeight="1">
      <c r="A180" s="753" t="s">
        <v>239</v>
      </c>
      <c r="B180" s="754"/>
      <c r="C180" s="724"/>
      <c r="D180" s="725"/>
      <c r="E180" s="725"/>
      <c r="F180" s="725"/>
      <c r="G180" s="725"/>
      <c r="H180" s="725"/>
      <c r="I180" s="725"/>
      <c r="J180" s="725"/>
      <c r="K180" s="725"/>
      <c r="L180" s="725"/>
      <c r="M180" s="725"/>
      <c r="N180" s="725"/>
      <c r="O180" s="725"/>
      <c r="P180" s="725"/>
      <c r="Q180" s="725"/>
      <c r="R180" s="725"/>
      <c r="S180" s="725"/>
      <c r="T180" s="725"/>
      <c r="U180" s="725"/>
      <c r="V180" s="725"/>
      <c r="W180" s="725"/>
      <c r="X180" s="725"/>
      <c r="Y180" s="726"/>
    </row>
    <row r="181" spans="1:27" ht="9.9499999999999993" customHeight="1">
      <c r="A181" s="219"/>
      <c r="B181" s="220"/>
      <c r="C181" s="727"/>
      <c r="D181" s="728"/>
      <c r="E181" s="728"/>
      <c r="F181" s="728"/>
      <c r="G181" s="728"/>
      <c r="H181" s="728"/>
      <c r="I181" s="728"/>
      <c r="J181" s="728"/>
      <c r="K181" s="728"/>
      <c r="L181" s="728"/>
      <c r="M181" s="728"/>
      <c r="N181" s="728"/>
      <c r="O181" s="728"/>
      <c r="P181" s="728"/>
      <c r="Q181" s="728"/>
      <c r="R181" s="728"/>
      <c r="S181" s="728"/>
      <c r="T181" s="728"/>
      <c r="U181" s="728"/>
      <c r="V181" s="728"/>
      <c r="W181" s="728"/>
      <c r="X181" s="728"/>
      <c r="Y181" s="729"/>
    </row>
    <row r="182" spans="1:27" ht="9" customHeight="1">
      <c r="A182" s="211"/>
      <c r="B182" s="212"/>
      <c r="C182" s="711" t="s">
        <v>221</v>
      </c>
      <c r="D182" s="714"/>
      <c r="E182" s="716" t="s">
        <v>222</v>
      </c>
      <c r="F182" s="714"/>
      <c r="G182" s="716" t="s">
        <v>223</v>
      </c>
      <c r="H182" s="716"/>
      <c r="I182" s="714"/>
      <c r="J182" s="716" t="s">
        <v>222</v>
      </c>
      <c r="K182" s="714"/>
      <c r="L182" s="716" t="s">
        <v>224</v>
      </c>
      <c r="M182" s="734"/>
      <c r="N182" s="760" t="s">
        <v>225</v>
      </c>
      <c r="O182" s="763"/>
      <c r="P182" s="719">
        <f>IF(OR(A186="",D182="",I182=""),0,FLOOR(IF(I182&lt;D182,TIME(I182,K182,1)+1,TIME(I182,K182,1))-TIME(D182,F182,0)-TIME(0,O182,0),"0:15"))</f>
        <v>0</v>
      </c>
      <c r="Q182" s="711" t="s">
        <v>226</v>
      </c>
      <c r="R182" s="739"/>
      <c r="S182" s="742"/>
      <c r="T182" s="757" t="s">
        <v>142</v>
      </c>
      <c r="U182" s="711" t="s">
        <v>228</v>
      </c>
      <c r="V182" s="739"/>
      <c r="W182" s="739"/>
      <c r="X182" s="213"/>
      <c r="Y182" s="214"/>
      <c r="AA182" s="233"/>
    </row>
    <row r="183" spans="1:27" ht="6" customHeight="1">
      <c r="A183" s="356"/>
      <c r="B183" s="357"/>
      <c r="C183" s="712"/>
      <c r="D183" s="715"/>
      <c r="E183" s="717"/>
      <c r="F183" s="715"/>
      <c r="G183" s="717"/>
      <c r="H183" s="717"/>
      <c r="I183" s="715"/>
      <c r="J183" s="717"/>
      <c r="K183" s="715"/>
      <c r="L183" s="717"/>
      <c r="M183" s="735"/>
      <c r="N183" s="761"/>
      <c r="O183" s="764"/>
      <c r="P183" s="720"/>
      <c r="Q183" s="712"/>
      <c r="R183" s="740"/>
      <c r="S183" s="743"/>
      <c r="T183" s="758"/>
      <c r="U183" s="712"/>
      <c r="V183" s="740"/>
      <c r="W183" s="740"/>
      <c r="X183" s="755" t="str">
        <f>IF(A186="","",IF(OR(S182&gt;1,S184&gt;1),"ü",""))</f>
        <v/>
      </c>
      <c r="Y183" s="215"/>
      <c r="AA183" s="233"/>
    </row>
    <row r="184" spans="1:27" ht="6" customHeight="1">
      <c r="A184" s="356"/>
      <c r="B184" s="216"/>
      <c r="C184" s="712"/>
      <c r="D184" s="715"/>
      <c r="E184" s="717"/>
      <c r="F184" s="715"/>
      <c r="G184" s="717"/>
      <c r="H184" s="717"/>
      <c r="I184" s="715"/>
      <c r="J184" s="717"/>
      <c r="K184" s="715"/>
      <c r="L184" s="717"/>
      <c r="M184" s="735"/>
      <c r="N184" s="761"/>
      <c r="O184" s="765"/>
      <c r="P184" s="720">
        <f>IF(OR(A186="",D184="",I184=""),0,FLOOR(IF(I184&lt;D184,TIME(I184,K184,1)+1,TIME(I184,K184,1))-TIME(D184,F184,0)-TIME(0,O184,0),"0:15"))</f>
        <v>0</v>
      </c>
      <c r="Q184" s="712"/>
      <c r="R184" s="740"/>
      <c r="S184" s="737"/>
      <c r="T184" s="758"/>
      <c r="U184" s="712"/>
      <c r="V184" s="740"/>
      <c r="W184" s="740"/>
      <c r="X184" s="756"/>
      <c r="Y184" s="215"/>
      <c r="AA184" s="233"/>
    </row>
    <row r="185" spans="1:27" ht="9" customHeight="1">
      <c r="A185" s="356"/>
      <c r="B185" s="216"/>
      <c r="C185" s="713"/>
      <c r="D185" s="733"/>
      <c r="E185" s="718"/>
      <c r="F185" s="733"/>
      <c r="G185" s="718"/>
      <c r="H185" s="718"/>
      <c r="I185" s="733"/>
      <c r="J185" s="718"/>
      <c r="K185" s="733"/>
      <c r="L185" s="718"/>
      <c r="M185" s="736"/>
      <c r="N185" s="762"/>
      <c r="O185" s="766"/>
      <c r="P185" s="744"/>
      <c r="Q185" s="713"/>
      <c r="R185" s="741"/>
      <c r="S185" s="738"/>
      <c r="T185" s="759"/>
      <c r="U185" s="713"/>
      <c r="V185" s="741"/>
      <c r="W185" s="741"/>
      <c r="X185" s="217"/>
      <c r="Y185" s="218"/>
      <c r="AA185" s="233"/>
    </row>
    <row r="186" spans="1:27" ht="18" customHeight="1">
      <c r="A186" s="745" t="str">
        <f>IF(ISERROR(AG151),"",AG151)</f>
        <v/>
      </c>
      <c r="B186" s="746"/>
      <c r="C186" s="747" t="s">
        <v>247</v>
      </c>
      <c r="D186" s="748"/>
      <c r="E186" s="748"/>
      <c r="F186" s="748"/>
      <c r="G186" s="748"/>
      <c r="H186" s="748"/>
      <c r="I186" s="748"/>
      <c r="J186" s="748"/>
      <c r="K186" s="748"/>
      <c r="L186" s="749" t="str">
        <f>IF(A186="","",IF(OR(AND(P182&gt;0,S182=""),AND(P184&gt;0,S184="")),"研修人数を入力してください",""))</f>
        <v/>
      </c>
      <c r="M186" s="749"/>
      <c r="N186" s="749"/>
      <c r="O186" s="749"/>
      <c r="P186" s="749"/>
      <c r="Q186" s="749"/>
      <c r="R186" s="749"/>
      <c r="S186" s="749"/>
      <c r="T186" s="749"/>
      <c r="U186" s="749"/>
      <c r="V186" s="749"/>
      <c r="W186" s="749"/>
      <c r="X186" s="749"/>
      <c r="Y186" s="750"/>
    </row>
    <row r="187" spans="1:27" ht="18" customHeight="1">
      <c r="A187" s="751" t="str">
        <f>IF(A186="","","日")</f>
        <v/>
      </c>
      <c r="B187" s="752"/>
      <c r="C187" s="724"/>
      <c r="D187" s="725"/>
      <c r="E187" s="725"/>
      <c r="F187" s="725"/>
      <c r="G187" s="725"/>
      <c r="H187" s="725"/>
      <c r="I187" s="725"/>
      <c r="J187" s="725"/>
      <c r="K187" s="725"/>
      <c r="L187" s="725"/>
      <c r="M187" s="725"/>
      <c r="N187" s="725"/>
      <c r="O187" s="725"/>
      <c r="P187" s="725"/>
      <c r="Q187" s="725"/>
      <c r="R187" s="725"/>
      <c r="S187" s="725"/>
      <c r="T187" s="725"/>
      <c r="U187" s="725"/>
      <c r="V187" s="725"/>
      <c r="W187" s="725"/>
      <c r="X187" s="725"/>
      <c r="Y187" s="726"/>
    </row>
    <row r="188" spans="1:27" ht="18" customHeight="1">
      <c r="A188" s="753" t="s">
        <v>240</v>
      </c>
      <c r="B188" s="754"/>
      <c r="C188" s="724"/>
      <c r="D188" s="725"/>
      <c r="E188" s="725"/>
      <c r="F188" s="725"/>
      <c r="G188" s="725"/>
      <c r="H188" s="725"/>
      <c r="I188" s="725"/>
      <c r="J188" s="725"/>
      <c r="K188" s="725"/>
      <c r="L188" s="725"/>
      <c r="M188" s="725"/>
      <c r="N188" s="725"/>
      <c r="O188" s="725"/>
      <c r="P188" s="725"/>
      <c r="Q188" s="725"/>
      <c r="R188" s="725"/>
      <c r="S188" s="725"/>
      <c r="T188" s="725"/>
      <c r="U188" s="725"/>
      <c r="V188" s="725"/>
      <c r="W188" s="725"/>
      <c r="X188" s="725"/>
      <c r="Y188" s="726"/>
    </row>
    <row r="189" spans="1:27" ht="9.9499999999999993" customHeight="1">
      <c r="A189" s="219"/>
      <c r="B189" s="220"/>
      <c r="C189" s="727"/>
      <c r="D189" s="728"/>
      <c r="E189" s="728"/>
      <c r="F189" s="728"/>
      <c r="G189" s="728"/>
      <c r="H189" s="728"/>
      <c r="I189" s="728"/>
      <c r="J189" s="728"/>
      <c r="K189" s="728"/>
      <c r="L189" s="728"/>
      <c r="M189" s="728"/>
      <c r="N189" s="728"/>
      <c r="O189" s="728"/>
      <c r="P189" s="728"/>
      <c r="Q189" s="728"/>
      <c r="R189" s="728"/>
      <c r="S189" s="728"/>
      <c r="T189" s="728"/>
      <c r="U189" s="728"/>
      <c r="V189" s="728"/>
      <c r="W189" s="728"/>
      <c r="X189" s="728"/>
      <c r="Y189" s="729"/>
    </row>
    <row r="190" spans="1:27" ht="9" customHeight="1">
      <c r="A190" s="211"/>
      <c r="B190" s="212"/>
      <c r="C190" s="711" t="s">
        <v>221</v>
      </c>
      <c r="D190" s="714"/>
      <c r="E190" s="716" t="s">
        <v>222</v>
      </c>
      <c r="F190" s="714"/>
      <c r="G190" s="716" t="s">
        <v>223</v>
      </c>
      <c r="H190" s="716"/>
      <c r="I190" s="714"/>
      <c r="J190" s="716" t="s">
        <v>222</v>
      </c>
      <c r="K190" s="714"/>
      <c r="L190" s="716" t="s">
        <v>224</v>
      </c>
      <c r="M190" s="734"/>
      <c r="N190" s="760" t="s">
        <v>225</v>
      </c>
      <c r="O190" s="763"/>
      <c r="P190" s="719">
        <f>IF(OR(A194="",D190="",I190=""),0,FLOOR(IF(I190&lt;D190,TIME(I190,K190,1)+1,TIME(I190,K190,1))-TIME(D190,F190,0)-TIME(0,O190,0),"0:15"))</f>
        <v>0</v>
      </c>
      <c r="Q190" s="711" t="s">
        <v>226</v>
      </c>
      <c r="R190" s="739"/>
      <c r="S190" s="742"/>
      <c r="T190" s="757" t="s">
        <v>142</v>
      </c>
      <c r="U190" s="711" t="s">
        <v>228</v>
      </c>
      <c r="V190" s="739"/>
      <c r="W190" s="739"/>
      <c r="X190" s="213"/>
      <c r="Y190" s="214"/>
      <c r="AA190" s="233"/>
    </row>
    <row r="191" spans="1:27" ht="6" customHeight="1">
      <c r="A191" s="356"/>
      <c r="B191" s="357"/>
      <c r="C191" s="712"/>
      <c r="D191" s="715"/>
      <c r="E191" s="717"/>
      <c r="F191" s="715"/>
      <c r="G191" s="717"/>
      <c r="H191" s="717"/>
      <c r="I191" s="715"/>
      <c r="J191" s="717"/>
      <c r="K191" s="715"/>
      <c r="L191" s="717"/>
      <c r="M191" s="735"/>
      <c r="N191" s="761"/>
      <c r="O191" s="764"/>
      <c r="P191" s="720"/>
      <c r="Q191" s="712"/>
      <c r="R191" s="740"/>
      <c r="S191" s="743"/>
      <c r="T191" s="758"/>
      <c r="U191" s="712"/>
      <c r="V191" s="740"/>
      <c r="W191" s="740"/>
      <c r="X191" s="755" t="str">
        <f>IF(A194="","",IF(OR(S190&gt;1,S192&gt;1),"ü",""))</f>
        <v/>
      </c>
      <c r="Y191" s="215"/>
      <c r="AA191" s="233"/>
    </row>
    <row r="192" spans="1:27" ht="6" customHeight="1">
      <c r="A192" s="356"/>
      <c r="B192" s="216"/>
      <c r="C192" s="712"/>
      <c r="D192" s="715"/>
      <c r="E192" s="717"/>
      <c r="F192" s="715"/>
      <c r="G192" s="717"/>
      <c r="H192" s="717"/>
      <c r="I192" s="715"/>
      <c r="J192" s="717"/>
      <c r="K192" s="715"/>
      <c r="L192" s="717"/>
      <c r="M192" s="735"/>
      <c r="N192" s="761"/>
      <c r="O192" s="765"/>
      <c r="P192" s="720">
        <f>IF(OR(A194="",D192="",I192=""),0,FLOOR(IF(I192&lt;D192,TIME(I192,K192,1)+1,TIME(I192,K192,1))-TIME(D192,F192,0)-TIME(0,O192,0),"0:15"))</f>
        <v>0</v>
      </c>
      <c r="Q192" s="712"/>
      <c r="R192" s="740"/>
      <c r="S192" s="737"/>
      <c r="T192" s="758"/>
      <c r="U192" s="712"/>
      <c r="V192" s="740"/>
      <c r="W192" s="740"/>
      <c r="X192" s="756"/>
      <c r="Y192" s="215"/>
      <c r="AA192" s="233"/>
    </row>
    <row r="193" spans="1:33" ht="9" customHeight="1">
      <c r="A193" s="356"/>
      <c r="B193" s="216"/>
      <c r="C193" s="713"/>
      <c r="D193" s="733"/>
      <c r="E193" s="718"/>
      <c r="F193" s="733"/>
      <c r="G193" s="718"/>
      <c r="H193" s="718"/>
      <c r="I193" s="733"/>
      <c r="J193" s="718"/>
      <c r="K193" s="733"/>
      <c r="L193" s="718"/>
      <c r="M193" s="736"/>
      <c r="N193" s="762"/>
      <c r="O193" s="766"/>
      <c r="P193" s="744"/>
      <c r="Q193" s="713"/>
      <c r="R193" s="741"/>
      <c r="S193" s="738"/>
      <c r="T193" s="759"/>
      <c r="U193" s="713"/>
      <c r="V193" s="741"/>
      <c r="W193" s="741"/>
      <c r="X193" s="217"/>
      <c r="Y193" s="218"/>
      <c r="AA193" s="233"/>
    </row>
    <row r="194" spans="1:33" ht="18" customHeight="1">
      <c r="A194" s="745" t="str">
        <f>IF(ISERROR(AG152),"",AG152)</f>
        <v/>
      </c>
      <c r="B194" s="746"/>
      <c r="C194" s="747" t="s">
        <v>247</v>
      </c>
      <c r="D194" s="748"/>
      <c r="E194" s="748"/>
      <c r="F194" s="748"/>
      <c r="G194" s="748"/>
      <c r="H194" s="748"/>
      <c r="I194" s="748"/>
      <c r="J194" s="748"/>
      <c r="K194" s="748"/>
      <c r="L194" s="749" t="str">
        <f>IF(A194="","",IF(OR(AND(P190&gt;0,S190=""),AND(P192&gt;0,S192="")),"研修人数を入力してください",""))</f>
        <v/>
      </c>
      <c r="M194" s="749"/>
      <c r="N194" s="749"/>
      <c r="O194" s="749"/>
      <c r="P194" s="749"/>
      <c r="Q194" s="749"/>
      <c r="R194" s="749"/>
      <c r="S194" s="749"/>
      <c r="T194" s="749"/>
      <c r="U194" s="749"/>
      <c r="V194" s="749"/>
      <c r="W194" s="749"/>
      <c r="X194" s="749"/>
      <c r="Y194" s="750"/>
    </row>
    <row r="195" spans="1:33" ht="18" customHeight="1">
      <c r="A195" s="751" t="str">
        <f>IF(A194="","","日")</f>
        <v/>
      </c>
      <c r="B195" s="752"/>
      <c r="C195" s="724"/>
      <c r="D195" s="725"/>
      <c r="E195" s="725"/>
      <c r="F195" s="725"/>
      <c r="G195" s="725"/>
      <c r="H195" s="725"/>
      <c r="I195" s="725"/>
      <c r="J195" s="725"/>
      <c r="K195" s="725"/>
      <c r="L195" s="725"/>
      <c r="M195" s="725"/>
      <c r="N195" s="725"/>
      <c r="O195" s="725"/>
      <c r="P195" s="725"/>
      <c r="Q195" s="725"/>
      <c r="R195" s="725"/>
      <c r="S195" s="725"/>
      <c r="T195" s="725"/>
      <c r="U195" s="725"/>
      <c r="V195" s="725"/>
      <c r="W195" s="725"/>
      <c r="X195" s="725"/>
      <c r="Y195" s="726"/>
    </row>
    <row r="196" spans="1:33" ht="18" customHeight="1">
      <c r="A196" s="753" t="s">
        <v>248</v>
      </c>
      <c r="B196" s="754"/>
      <c r="C196" s="724"/>
      <c r="D196" s="725"/>
      <c r="E196" s="725"/>
      <c r="F196" s="725"/>
      <c r="G196" s="725"/>
      <c r="H196" s="725"/>
      <c r="I196" s="725"/>
      <c r="J196" s="725"/>
      <c r="K196" s="725"/>
      <c r="L196" s="725"/>
      <c r="M196" s="725"/>
      <c r="N196" s="725"/>
      <c r="O196" s="725"/>
      <c r="P196" s="725"/>
      <c r="Q196" s="725"/>
      <c r="R196" s="725"/>
      <c r="S196" s="725"/>
      <c r="T196" s="725"/>
      <c r="U196" s="725"/>
      <c r="V196" s="725"/>
      <c r="W196" s="725"/>
      <c r="X196" s="725"/>
      <c r="Y196" s="726"/>
    </row>
    <row r="197" spans="1:33" ht="9.9499999999999993" customHeight="1">
      <c r="A197" s="219"/>
      <c r="B197" s="220"/>
      <c r="C197" s="727"/>
      <c r="D197" s="728"/>
      <c r="E197" s="728"/>
      <c r="F197" s="728"/>
      <c r="G197" s="728"/>
      <c r="H197" s="728"/>
      <c r="I197" s="728"/>
      <c r="J197" s="728"/>
      <c r="K197" s="728"/>
      <c r="L197" s="728"/>
      <c r="M197" s="728"/>
      <c r="N197" s="728"/>
      <c r="O197" s="728"/>
      <c r="P197" s="728"/>
      <c r="Q197" s="728"/>
      <c r="R197" s="728"/>
      <c r="S197" s="728"/>
      <c r="T197" s="728"/>
      <c r="U197" s="728"/>
      <c r="V197" s="728"/>
      <c r="W197" s="728"/>
      <c r="X197" s="728"/>
      <c r="Y197" s="729"/>
    </row>
    <row r="198" spans="1:33" ht="18" customHeight="1">
      <c r="A198" s="169"/>
      <c r="B198" s="169"/>
      <c r="C198" s="169"/>
      <c r="D198" s="169"/>
      <c r="E198" s="169"/>
      <c r="F198" s="169"/>
      <c r="G198" s="169"/>
      <c r="H198" s="169"/>
      <c r="I198" s="169"/>
      <c r="J198" s="169"/>
      <c r="K198" s="169"/>
      <c r="L198" s="169"/>
      <c r="M198" s="169"/>
      <c r="N198" s="169"/>
      <c r="O198" s="169"/>
      <c r="P198" s="169"/>
      <c r="Q198" s="169"/>
      <c r="R198" s="169"/>
      <c r="S198" s="169"/>
      <c r="T198" s="169"/>
      <c r="U198" s="169"/>
      <c r="V198" s="169"/>
      <c r="W198" s="169"/>
      <c r="X198" s="169"/>
      <c r="Y198" s="169"/>
    </row>
    <row r="199" spans="1:33" ht="18" customHeight="1">
      <c r="A199" s="169" t="s">
        <v>242</v>
      </c>
      <c r="B199" s="169"/>
      <c r="C199" s="169"/>
      <c r="D199" s="169"/>
      <c r="E199" s="169"/>
      <c r="F199" s="169"/>
      <c r="G199" s="169"/>
      <c r="H199" s="169"/>
      <c r="I199" s="169"/>
      <c r="J199" s="169"/>
      <c r="K199" s="169"/>
      <c r="L199" s="169"/>
      <c r="M199" s="169"/>
      <c r="N199" s="169"/>
      <c r="O199" s="169"/>
      <c r="P199" s="169"/>
      <c r="Q199" s="169"/>
      <c r="R199" s="169"/>
      <c r="S199" s="169"/>
      <c r="T199" s="169"/>
      <c r="U199" s="169"/>
      <c r="V199" s="169"/>
      <c r="W199" s="169"/>
      <c r="X199" s="169"/>
      <c r="Y199" s="169"/>
      <c r="AA199" s="237"/>
    </row>
    <row r="200" spans="1:33" ht="87.75" customHeight="1">
      <c r="A200" s="721"/>
      <c r="B200" s="722"/>
      <c r="C200" s="722"/>
      <c r="D200" s="722"/>
      <c r="E200" s="722"/>
      <c r="F200" s="722"/>
      <c r="G200" s="722"/>
      <c r="H200" s="722"/>
      <c r="I200" s="722"/>
      <c r="J200" s="722"/>
      <c r="K200" s="722"/>
      <c r="L200" s="722"/>
      <c r="M200" s="722"/>
      <c r="N200" s="722"/>
      <c r="O200" s="722"/>
      <c r="P200" s="722"/>
      <c r="Q200" s="722"/>
      <c r="R200" s="722"/>
      <c r="S200" s="722"/>
      <c r="T200" s="722"/>
      <c r="U200" s="722"/>
      <c r="V200" s="722"/>
      <c r="W200" s="722"/>
      <c r="X200" s="722"/>
      <c r="Y200" s="723"/>
    </row>
    <row r="201" spans="1:33" ht="18" customHeight="1">
      <c r="A201" s="169" t="s">
        <v>243</v>
      </c>
      <c r="B201" s="169"/>
      <c r="C201" s="169"/>
      <c r="D201" s="169"/>
      <c r="E201" s="169"/>
      <c r="F201" s="169"/>
      <c r="G201" s="169"/>
      <c r="H201" s="169"/>
      <c r="I201" s="169"/>
      <c r="J201" s="169"/>
      <c r="K201" s="169"/>
      <c r="L201" s="169"/>
      <c r="M201" s="169"/>
      <c r="N201" s="169"/>
      <c r="O201" s="169"/>
      <c r="P201" s="169"/>
      <c r="Q201" s="169"/>
      <c r="R201" s="169"/>
      <c r="S201" s="169"/>
      <c r="T201" s="169"/>
      <c r="U201" s="169"/>
      <c r="V201" s="169"/>
      <c r="W201" s="169"/>
      <c r="X201" s="169"/>
      <c r="Y201" s="169"/>
      <c r="AA201" s="237"/>
    </row>
    <row r="202" spans="1:33" ht="90" customHeight="1">
      <c r="A202" s="721"/>
      <c r="B202" s="722"/>
      <c r="C202" s="722"/>
      <c r="D202" s="722"/>
      <c r="E202" s="722"/>
      <c r="F202" s="722"/>
      <c r="G202" s="722"/>
      <c r="H202" s="722"/>
      <c r="I202" s="722"/>
      <c r="J202" s="722"/>
      <c r="K202" s="722"/>
      <c r="L202" s="722"/>
      <c r="M202" s="722"/>
      <c r="N202" s="722"/>
      <c r="O202" s="722"/>
      <c r="P202" s="722"/>
      <c r="Q202" s="722"/>
      <c r="R202" s="722"/>
      <c r="S202" s="722"/>
      <c r="T202" s="722"/>
      <c r="U202" s="722"/>
      <c r="V202" s="722"/>
      <c r="W202" s="722"/>
      <c r="X202" s="722"/>
      <c r="Y202" s="723"/>
    </row>
    <row r="203" spans="1:33" ht="18" customHeight="1">
      <c r="A203" s="169"/>
      <c r="B203" s="354" t="s">
        <v>156</v>
      </c>
      <c r="C203" s="155">
        <f>IF(SUMIF($S142:$S193,1,$P142:$P193)=0,0,SUMIF($S142:$S193,1,$P142:$P193))</f>
        <v>0</v>
      </c>
      <c r="D203" s="767">
        <f>IF(C203=0,0,C203*2400*24)</f>
        <v>0</v>
      </c>
      <c r="E203" s="767"/>
      <c r="F203" s="364" t="str">
        <f>IF(OR(L194&lt;&gt;"",L186&lt;&gt;"",L178&lt;&gt;"",L170&lt;&gt;"",L162&lt;&gt;"",L154&lt;&gt;"",L146&lt;&gt;""),"研修人数が未入力のセルがあります","")</f>
        <v/>
      </c>
      <c r="G203" s="169"/>
      <c r="H203" s="169"/>
      <c r="I203" s="169"/>
      <c r="J203" s="169"/>
      <c r="K203" s="169"/>
      <c r="L203" s="169"/>
      <c r="M203" s="169"/>
      <c r="N203" s="169"/>
      <c r="O203" s="169"/>
      <c r="P203" s="169"/>
      <c r="Q203" s="169"/>
      <c r="R203" s="169"/>
      <c r="S203" s="169"/>
      <c r="T203" s="169"/>
      <c r="U203" s="169"/>
      <c r="V203" s="169"/>
      <c r="W203" s="169"/>
      <c r="X203" s="169"/>
      <c r="Y203" s="169"/>
    </row>
    <row r="204" spans="1:33" ht="18" customHeight="1">
      <c r="A204" s="169"/>
      <c r="B204" s="354" t="s">
        <v>157</v>
      </c>
      <c r="C204" s="155">
        <f>IF(SUMIF($S142:$S193,2,$P142:$P193)=0,0,SUMIF($S142:$S193,2,$P142:$P193))</f>
        <v>0</v>
      </c>
      <c r="D204" s="730">
        <f>IF(C204=0,0,C204*1200*24)</f>
        <v>0</v>
      </c>
      <c r="E204" s="730"/>
      <c r="F204" s="169"/>
      <c r="G204" s="169"/>
      <c r="H204" s="169"/>
      <c r="I204" s="732" t="s">
        <v>244</v>
      </c>
      <c r="J204" s="732"/>
      <c r="K204" s="732"/>
      <c r="L204" s="732"/>
      <c r="M204" s="732"/>
      <c r="N204" s="355"/>
      <c r="O204" s="355"/>
      <c r="P204" s="221"/>
      <c r="Q204" s="221"/>
      <c r="R204" s="217"/>
      <c r="S204" s="217"/>
      <c r="T204" s="217"/>
      <c r="U204" s="217"/>
      <c r="V204" s="217"/>
      <c r="W204" s="217"/>
      <c r="X204" s="217"/>
      <c r="Y204" s="217"/>
    </row>
    <row r="205" spans="1:33" ht="18" customHeight="1">
      <c r="A205" s="169"/>
      <c r="B205" s="354" t="s">
        <v>158</v>
      </c>
      <c r="C205" s="155">
        <f>IF(SUMIF($S142:$S193,3,$P142:$P193)=0,0,SUMIF($S142:$S193,3,$P142:$P193))</f>
        <v>0</v>
      </c>
      <c r="D205" s="730">
        <f>IF(C205=0,0,C205*800*24)</f>
        <v>0</v>
      </c>
      <c r="E205" s="730"/>
      <c r="F205" s="169"/>
      <c r="G205" s="169"/>
      <c r="H205" s="169"/>
      <c r="I205" s="355"/>
      <c r="J205" s="355"/>
      <c r="K205" s="355"/>
      <c r="L205" s="355"/>
      <c r="M205" s="355"/>
      <c r="N205" s="355"/>
      <c r="O205" s="355"/>
      <c r="P205" s="169"/>
      <c r="Q205" s="169"/>
      <c r="R205" s="169"/>
      <c r="S205" s="169"/>
      <c r="T205" s="169"/>
      <c r="U205" s="169"/>
      <c r="V205" s="169"/>
      <c r="W205" s="169"/>
      <c r="X205" s="169"/>
      <c r="Y205" s="169"/>
    </row>
    <row r="206" spans="1:33" ht="18" customHeight="1">
      <c r="A206" s="169"/>
      <c r="B206" s="222"/>
      <c r="C206" s="155">
        <f>SUM(C203:C205)</f>
        <v>0</v>
      </c>
      <c r="D206" s="730">
        <f>SUM(D203:D205)</f>
        <v>0</v>
      </c>
      <c r="E206" s="731"/>
      <c r="F206" s="169"/>
      <c r="G206" s="169"/>
      <c r="H206" s="169"/>
      <c r="I206" s="732" t="s">
        <v>245</v>
      </c>
      <c r="J206" s="732"/>
      <c r="K206" s="732"/>
      <c r="L206" s="732"/>
      <c r="M206" s="732"/>
      <c r="N206" s="355"/>
      <c r="O206" s="355"/>
      <c r="P206" s="221"/>
      <c r="Q206" s="221"/>
      <c r="R206" s="217"/>
      <c r="S206" s="217"/>
      <c r="T206" s="217"/>
      <c r="U206" s="217"/>
      <c r="V206" s="217"/>
      <c r="W206" s="217"/>
      <c r="X206" s="217"/>
      <c r="Y206" s="217"/>
    </row>
    <row r="207" spans="1:33" s="235" customFormat="1" ht="6" customHeight="1">
      <c r="A207" s="223"/>
      <c r="B207" s="223"/>
      <c r="C207" s="223"/>
      <c r="D207" s="223"/>
      <c r="E207" s="223"/>
      <c r="F207" s="223"/>
      <c r="G207" s="224"/>
      <c r="H207" s="224"/>
      <c r="I207" s="224"/>
      <c r="J207" s="224"/>
      <c r="K207" s="224"/>
      <c r="L207" s="224"/>
      <c r="M207" s="224"/>
      <c r="N207" s="224"/>
      <c r="O207" s="224"/>
      <c r="P207" s="224"/>
      <c r="Q207" s="224"/>
      <c r="R207" s="223"/>
      <c r="S207" s="223"/>
      <c r="T207" s="223"/>
      <c r="U207" s="223"/>
      <c r="V207" s="223"/>
      <c r="W207" s="223"/>
      <c r="X207" s="223"/>
      <c r="Y207" s="223"/>
      <c r="AA207" s="236"/>
      <c r="AB207" s="17"/>
      <c r="AF207" s="258"/>
      <c r="AG207" s="254"/>
    </row>
    <row r="208" spans="1:33" ht="42" customHeight="1">
      <c r="A208" s="169"/>
      <c r="B208" s="169"/>
      <c r="C208" s="382" t="str">
        <f>IF('10号'!$E$18="","",'10号'!$E$18)</f>
        <v/>
      </c>
      <c r="D208" s="169"/>
      <c r="E208" s="169"/>
      <c r="F208" s="169"/>
      <c r="G208" s="169"/>
      <c r="H208" s="169"/>
      <c r="I208" s="169"/>
      <c r="J208" s="169"/>
      <c r="K208" s="169"/>
      <c r="L208" s="169"/>
      <c r="M208" s="169"/>
      <c r="N208" s="169"/>
      <c r="O208" s="169"/>
      <c r="P208" s="169"/>
      <c r="Q208" s="169"/>
      <c r="R208" s="710" t="str">
        <f>IF(MIN(A213:B261)=0,"平成　　年　　月分",MIN(A213:B261))</f>
        <v>平成　　年　　月分</v>
      </c>
      <c r="S208" s="710"/>
      <c r="T208" s="710"/>
      <c r="U208" s="710"/>
      <c r="V208" s="710"/>
      <c r="W208" s="169"/>
      <c r="X208" s="169"/>
      <c r="Y208" s="225" t="s">
        <v>250</v>
      </c>
    </row>
    <row r="209" spans="1:46" ht="9" customHeight="1">
      <c r="A209" s="211"/>
      <c r="B209" s="212"/>
      <c r="C209" s="711" t="s">
        <v>221</v>
      </c>
      <c r="D209" s="714"/>
      <c r="E209" s="716" t="s">
        <v>222</v>
      </c>
      <c r="F209" s="714"/>
      <c r="G209" s="716" t="s">
        <v>223</v>
      </c>
      <c r="H209" s="716"/>
      <c r="I209" s="714"/>
      <c r="J209" s="716" t="s">
        <v>222</v>
      </c>
      <c r="K209" s="714"/>
      <c r="L209" s="716" t="s">
        <v>224</v>
      </c>
      <c r="M209" s="734"/>
      <c r="N209" s="760" t="s">
        <v>225</v>
      </c>
      <c r="O209" s="763"/>
      <c r="P209" s="719">
        <f>IF(OR(A213="",D209="",I209=""),0,FLOOR(IF(I209&lt;D209,TIME(I209,K209,1)+1,TIME(I209,K209,1))-TIME(D209,F209,0)-TIME(0,O209,0),"0:15"))</f>
        <v>0</v>
      </c>
      <c r="Q209" s="711" t="s">
        <v>226</v>
      </c>
      <c r="R209" s="739"/>
      <c r="S209" s="742"/>
      <c r="T209" s="757" t="s">
        <v>142</v>
      </c>
      <c r="U209" s="711" t="s">
        <v>228</v>
      </c>
      <c r="V209" s="739"/>
      <c r="W209" s="739"/>
      <c r="X209" s="213"/>
      <c r="Y209" s="214"/>
      <c r="AA209" s="233"/>
    </row>
    <row r="210" spans="1:46" ht="6" customHeight="1">
      <c r="A210" s="356"/>
      <c r="B210" s="357"/>
      <c r="C210" s="712"/>
      <c r="D210" s="715"/>
      <c r="E210" s="717"/>
      <c r="F210" s="715"/>
      <c r="G210" s="717"/>
      <c r="H210" s="717"/>
      <c r="I210" s="715"/>
      <c r="J210" s="717"/>
      <c r="K210" s="715"/>
      <c r="L210" s="717"/>
      <c r="M210" s="735"/>
      <c r="N210" s="761"/>
      <c r="O210" s="764"/>
      <c r="P210" s="720"/>
      <c r="Q210" s="712"/>
      <c r="R210" s="740"/>
      <c r="S210" s="743"/>
      <c r="T210" s="758"/>
      <c r="U210" s="712"/>
      <c r="V210" s="740"/>
      <c r="W210" s="740"/>
      <c r="X210" s="755" t="str">
        <f>IF(A213="","",IF(OR(S209&gt;1,S211&gt;1),"ü",""))</f>
        <v/>
      </c>
      <c r="Y210" s="215"/>
      <c r="AA210" s="233"/>
    </row>
    <row r="211" spans="1:46" ht="6" customHeight="1">
      <c r="A211" s="356"/>
      <c r="B211" s="216"/>
      <c r="C211" s="712"/>
      <c r="D211" s="715"/>
      <c r="E211" s="717"/>
      <c r="F211" s="715"/>
      <c r="G211" s="717"/>
      <c r="H211" s="717"/>
      <c r="I211" s="715"/>
      <c r="J211" s="717"/>
      <c r="K211" s="715"/>
      <c r="L211" s="717"/>
      <c r="M211" s="735"/>
      <c r="N211" s="761"/>
      <c r="O211" s="765"/>
      <c r="P211" s="720">
        <f>IF(OR(A213="",D211="",I211=""),0,FLOOR(IF(I211&lt;D211,TIME(I211,K211,1)+1,TIME(I211,K211,1))-TIME(D211,F211,0)-TIME(0,O211,0),"0:15"))</f>
        <v>0</v>
      </c>
      <c r="Q211" s="712"/>
      <c r="R211" s="740"/>
      <c r="S211" s="737"/>
      <c r="T211" s="758"/>
      <c r="U211" s="712"/>
      <c r="V211" s="740"/>
      <c r="W211" s="740"/>
      <c r="X211" s="756"/>
      <c r="Y211" s="215"/>
      <c r="AA211" s="233"/>
    </row>
    <row r="212" spans="1:46" ht="9" customHeight="1">
      <c r="A212" s="356"/>
      <c r="B212" s="216"/>
      <c r="C212" s="713"/>
      <c r="D212" s="733"/>
      <c r="E212" s="718"/>
      <c r="F212" s="733"/>
      <c r="G212" s="718"/>
      <c r="H212" s="718"/>
      <c r="I212" s="733"/>
      <c r="J212" s="718"/>
      <c r="K212" s="733"/>
      <c r="L212" s="718"/>
      <c r="M212" s="736"/>
      <c r="N212" s="762"/>
      <c r="O212" s="766"/>
      <c r="P212" s="744"/>
      <c r="Q212" s="713"/>
      <c r="R212" s="741"/>
      <c r="S212" s="738"/>
      <c r="T212" s="759"/>
      <c r="U212" s="713"/>
      <c r="V212" s="741"/>
      <c r="W212" s="741"/>
      <c r="X212" s="217"/>
      <c r="Y212" s="218"/>
      <c r="AA212" s="233"/>
    </row>
    <row r="213" spans="1:46" ht="18" customHeight="1">
      <c r="A213" s="745" t="str">
        <f>IF(ISERROR(AG213),"",AG213)</f>
        <v/>
      </c>
      <c r="B213" s="746"/>
      <c r="C213" s="747" t="s">
        <v>247</v>
      </c>
      <c r="D213" s="748"/>
      <c r="E213" s="748"/>
      <c r="F213" s="748"/>
      <c r="G213" s="748"/>
      <c r="H213" s="748"/>
      <c r="I213" s="748"/>
      <c r="J213" s="748"/>
      <c r="K213" s="748"/>
      <c r="L213" s="749" t="str">
        <f>IF(A213="","",IF(OR(AND(P209&gt;0,S209=""),AND(P211&gt;0,S211="")),"研修人数を入力してください",""))</f>
        <v/>
      </c>
      <c r="M213" s="749"/>
      <c r="N213" s="749"/>
      <c r="O213" s="749"/>
      <c r="P213" s="749"/>
      <c r="Q213" s="749"/>
      <c r="R213" s="749"/>
      <c r="S213" s="749"/>
      <c r="T213" s="749"/>
      <c r="U213" s="749"/>
      <c r="V213" s="749"/>
      <c r="W213" s="749"/>
      <c r="X213" s="749"/>
      <c r="Y213" s="750"/>
      <c r="AG213" s="264" t="e">
        <f>IF((AG152+1)&gt;EOMONTH($AF$2,0),"",AG152+1)</f>
        <v>#VALUE!</v>
      </c>
      <c r="AP213" s="250"/>
      <c r="AQ213" s="262"/>
      <c r="AR213" s="252"/>
      <c r="AT213" s="252"/>
    </row>
    <row r="214" spans="1:46" ht="18" customHeight="1">
      <c r="A214" s="751" t="str">
        <f>IF(A213="","","日")</f>
        <v/>
      </c>
      <c r="B214" s="752"/>
      <c r="C214" s="724"/>
      <c r="D214" s="725"/>
      <c r="E214" s="725"/>
      <c r="F214" s="725"/>
      <c r="G214" s="725"/>
      <c r="H214" s="725"/>
      <c r="I214" s="725"/>
      <c r="J214" s="725"/>
      <c r="K214" s="725"/>
      <c r="L214" s="725"/>
      <c r="M214" s="725"/>
      <c r="N214" s="725"/>
      <c r="O214" s="725"/>
      <c r="P214" s="725"/>
      <c r="Q214" s="725"/>
      <c r="R214" s="725"/>
      <c r="S214" s="725"/>
      <c r="T214" s="725"/>
      <c r="U214" s="725"/>
      <c r="V214" s="725"/>
      <c r="W214" s="725"/>
      <c r="X214" s="725"/>
      <c r="Y214" s="726"/>
      <c r="AG214" s="264" t="e">
        <f t="shared" ref="AG214:AG219" si="5">IF((AG213+1)&gt;EOMONTH($AF$2,0),"",AG213+1)</f>
        <v>#VALUE!</v>
      </c>
      <c r="AP214" s="250"/>
      <c r="AQ214" s="262"/>
      <c r="AR214" s="252"/>
      <c r="AT214" s="252"/>
    </row>
    <row r="215" spans="1:46" ht="18" customHeight="1">
      <c r="A215" s="753" t="s">
        <v>230</v>
      </c>
      <c r="B215" s="754"/>
      <c r="C215" s="724"/>
      <c r="D215" s="725"/>
      <c r="E215" s="725"/>
      <c r="F215" s="725"/>
      <c r="G215" s="725"/>
      <c r="H215" s="725"/>
      <c r="I215" s="725"/>
      <c r="J215" s="725"/>
      <c r="K215" s="725"/>
      <c r="L215" s="725"/>
      <c r="M215" s="725"/>
      <c r="N215" s="725"/>
      <c r="O215" s="725"/>
      <c r="P215" s="725"/>
      <c r="Q215" s="725"/>
      <c r="R215" s="725"/>
      <c r="S215" s="725"/>
      <c r="T215" s="725"/>
      <c r="U215" s="725"/>
      <c r="V215" s="725"/>
      <c r="W215" s="725"/>
      <c r="X215" s="725"/>
      <c r="Y215" s="726"/>
      <c r="AG215" s="264" t="e">
        <f t="shared" si="5"/>
        <v>#VALUE!</v>
      </c>
      <c r="AP215" s="250"/>
      <c r="AQ215" s="262"/>
      <c r="AR215" s="252"/>
      <c r="AT215" s="252"/>
    </row>
    <row r="216" spans="1:46" ht="9.9499999999999993" customHeight="1">
      <c r="A216" s="219"/>
      <c r="B216" s="220"/>
      <c r="C216" s="727"/>
      <c r="D216" s="728"/>
      <c r="E216" s="728"/>
      <c r="F216" s="728"/>
      <c r="G216" s="728"/>
      <c r="H216" s="728"/>
      <c r="I216" s="728"/>
      <c r="J216" s="728"/>
      <c r="K216" s="728"/>
      <c r="L216" s="728"/>
      <c r="M216" s="728"/>
      <c r="N216" s="728"/>
      <c r="O216" s="728"/>
      <c r="P216" s="728"/>
      <c r="Q216" s="728"/>
      <c r="R216" s="728"/>
      <c r="S216" s="728"/>
      <c r="T216" s="728"/>
      <c r="U216" s="728"/>
      <c r="V216" s="728"/>
      <c r="W216" s="728"/>
      <c r="X216" s="728"/>
      <c r="Y216" s="729"/>
      <c r="AG216" s="264" t="e">
        <f t="shared" si="5"/>
        <v>#VALUE!</v>
      </c>
      <c r="AP216" s="250"/>
      <c r="AQ216" s="262"/>
      <c r="AR216" s="252"/>
      <c r="AT216" s="252"/>
    </row>
    <row r="217" spans="1:46" ht="9" customHeight="1">
      <c r="A217" s="211"/>
      <c r="B217" s="212"/>
      <c r="C217" s="711" t="s">
        <v>221</v>
      </c>
      <c r="D217" s="714"/>
      <c r="E217" s="716" t="s">
        <v>222</v>
      </c>
      <c r="F217" s="714"/>
      <c r="G217" s="716" t="s">
        <v>223</v>
      </c>
      <c r="H217" s="716"/>
      <c r="I217" s="714"/>
      <c r="J217" s="716" t="s">
        <v>222</v>
      </c>
      <c r="K217" s="714"/>
      <c r="L217" s="716" t="s">
        <v>224</v>
      </c>
      <c r="M217" s="734"/>
      <c r="N217" s="760" t="s">
        <v>225</v>
      </c>
      <c r="O217" s="763"/>
      <c r="P217" s="719">
        <f>IF(OR(A221="",D217="",I217=""),0,FLOOR(IF(I217&lt;D217,TIME(I217,K217,1)+1,TIME(I217,K217,1))-TIME(D217,F217,0)-TIME(0,O217,0),"0:15"))</f>
        <v>0</v>
      </c>
      <c r="Q217" s="711" t="s">
        <v>226</v>
      </c>
      <c r="R217" s="739"/>
      <c r="S217" s="742"/>
      <c r="T217" s="757" t="s">
        <v>142</v>
      </c>
      <c r="U217" s="711" t="s">
        <v>228</v>
      </c>
      <c r="V217" s="739"/>
      <c r="W217" s="739"/>
      <c r="X217" s="213"/>
      <c r="Y217" s="214"/>
      <c r="AG217" s="264" t="e">
        <f t="shared" si="5"/>
        <v>#VALUE!</v>
      </c>
      <c r="AP217" s="250"/>
      <c r="AQ217" s="262"/>
    </row>
    <row r="218" spans="1:46" ht="6" customHeight="1">
      <c r="A218" s="356"/>
      <c r="B218" s="357"/>
      <c r="C218" s="712"/>
      <c r="D218" s="715"/>
      <c r="E218" s="717"/>
      <c r="F218" s="715"/>
      <c r="G218" s="717"/>
      <c r="H218" s="717"/>
      <c r="I218" s="715"/>
      <c r="J218" s="717"/>
      <c r="K218" s="715"/>
      <c r="L218" s="717"/>
      <c r="M218" s="735"/>
      <c r="N218" s="761"/>
      <c r="O218" s="764"/>
      <c r="P218" s="720"/>
      <c r="Q218" s="712"/>
      <c r="R218" s="740"/>
      <c r="S218" s="743"/>
      <c r="T218" s="758"/>
      <c r="U218" s="712"/>
      <c r="V218" s="740"/>
      <c r="W218" s="740"/>
      <c r="X218" s="755" t="str">
        <f>IF(A221="","",IF(OR(S217&gt;1,S219&gt;1),"ü",""))</f>
        <v/>
      </c>
      <c r="Y218" s="215"/>
      <c r="AG218" s="264" t="e">
        <f t="shared" si="5"/>
        <v>#VALUE!</v>
      </c>
      <c r="AP218" s="250"/>
      <c r="AQ218" s="262"/>
    </row>
    <row r="219" spans="1:46" ht="6" customHeight="1">
      <c r="A219" s="356"/>
      <c r="B219" s="216"/>
      <c r="C219" s="712"/>
      <c r="D219" s="715"/>
      <c r="E219" s="717"/>
      <c r="F219" s="715"/>
      <c r="G219" s="717"/>
      <c r="H219" s="717"/>
      <c r="I219" s="715"/>
      <c r="J219" s="717"/>
      <c r="K219" s="715"/>
      <c r="L219" s="717"/>
      <c r="M219" s="735"/>
      <c r="N219" s="761"/>
      <c r="O219" s="765"/>
      <c r="P219" s="720">
        <f>IF(OR(A221="",D219="",I219=""),0,FLOOR(IF(I219&lt;D219,TIME(I219,K219,1)+1,TIME(I219,K219,1))-TIME(D219,F219,0)-TIME(0,O219,0),"0:15"))</f>
        <v>0</v>
      </c>
      <c r="Q219" s="712"/>
      <c r="R219" s="740"/>
      <c r="S219" s="737"/>
      <c r="T219" s="758"/>
      <c r="U219" s="712"/>
      <c r="V219" s="740"/>
      <c r="W219" s="740"/>
      <c r="X219" s="756"/>
      <c r="Y219" s="215"/>
      <c r="AG219" s="264" t="e">
        <f t="shared" si="5"/>
        <v>#VALUE!</v>
      </c>
      <c r="AP219" s="250"/>
      <c r="AQ219" s="262"/>
    </row>
    <row r="220" spans="1:46" ht="9" customHeight="1">
      <c r="A220" s="356"/>
      <c r="B220" s="216"/>
      <c r="C220" s="713"/>
      <c r="D220" s="733"/>
      <c r="E220" s="718"/>
      <c r="F220" s="733"/>
      <c r="G220" s="718"/>
      <c r="H220" s="718"/>
      <c r="I220" s="733"/>
      <c r="J220" s="718"/>
      <c r="K220" s="733"/>
      <c r="L220" s="718"/>
      <c r="M220" s="736"/>
      <c r="N220" s="762"/>
      <c r="O220" s="766"/>
      <c r="P220" s="744"/>
      <c r="Q220" s="713"/>
      <c r="R220" s="741"/>
      <c r="S220" s="738"/>
      <c r="T220" s="759"/>
      <c r="U220" s="713"/>
      <c r="V220" s="741"/>
      <c r="W220" s="741"/>
      <c r="X220" s="217"/>
      <c r="Y220" s="218"/>
      <c r="AG220" s="265"/>
    </row>
    <row r="221" spans="1:46" ht="18" customHeight="1">
      <c r="A221" s="745" t="str">
        <f>IF(ISERROR(AG214),"",AG214)</f>
        <v/>
      </c>
      <c r="B221" s="746"/>
      <c r="C221" s="747" t="s">
        <v>247</v>
      </c>
      <c r="D221" s="748"/>
      <c r="E221" s="748"/>
      <c r="F221" s="748"/>
      <c r="G221" s="748"/>
      <c r="H221" s="748"/>
      <c r="I221" s="748"/>
      <c r="J221" s="748"/>
      <c r="K221" s="748"/>
      <c r="L221" s="749" t="str">
        <f>IF(A221="","",IF(OR(AND(P217&gt;0,S217=""),AND(P219&gt;0,S219="")),"研修人数を入力してください",""))</f>
        <v/>
      </c>
      <c r="M221" s="749"/>
      <c r="N221" s="749"/>
      <c r="O221" s="749"/>
      <c r="P221" s="749"/>
      <c r="Q221" s="749"/>
      <c r="R221" s="749"/>
      <c r="S221" s="749"/>
      <c r="T221" s="749"/>
      <c r="U221" s="749"/>
      <c r="V221" s="749"/>
      <c r="W221" s="749"/>
      <c r="X221" s="749"/>
      <c r="Y221" s="750"/>
      <c r="AA221" s="237"/>
      <c r="AQ221" s="263"/>
      <c r="AR221" s="252"/>
      <c r="AT221" s="252"/>
    </row>
    <row r="222" spans="1:46" ht="18" customHeight="1">
      <c r="A222" s="751" t="str">
        <f>IF(A221="","","日")</f>
        <v/>
      </c>
      <c r="B222" s="752"/>
      <c r="C222" s="724"/>
      <c r="D222" s="725"/>
      <c r="E222" s="725"/>
      <c r="F222" s="725"/>
      <c r="G222" s="725"/>
      <c r="H222" s="725"/>
      <c r="I222" s="725"/>
      <c r="J222" s="725"/>
      <c r="K222" s="725"/>
      <c r="L222" s="725"/>
      <c r="M222" s="725"/>
      <c r="N222" s="725"/>
      <c r="O222" s="725"/>
      <c r="P222" s="725"/>
      <c r="Q222" s="725"/>
      <c r="R222" s="725"/>
      <c r="S222" s="725"/>
      <c r="T222" s="725"/>
      <c r="U222" s="725"/>
      <c r="V222" s="725"/>
      <c r="W222" s="725"/>
      <c r="X222" s="725"/>
      <c r="Y222" s="726"/>
      <c r="AA222" s="237"/>
    </row>
    <row r="223" spans="1:46" ht="18" customHeight="1">
      <c r="A223" s="753" t="s">
        <v>231</v>
      </c>
      <c r="B223" s="754"/>
      <c r="C223" s="724"/>
      <c r="D223" s="725"/>
      <c r="E223" s="725"/>
      <c r="F223" s="725"/>
      <c r="G223" s="725"/>
      <c r="H223" s="725"/>
      <c r="I223" s="725"/>
      <c r="J223" s="725"/>
      <c r="K223" s="725"/>
      <c r="L223" s="725"/>
      <c r="M223" s="725"/>
      <c r="N223" s="725"/>
      <c r="O223" s="725"/>
      <c r="P223" s="725"/>
      <c r="Q223" s="725"/>
      <c r="R223" s="725"/>
      <c r="S223" s="725"/>
      <c r="T223" s="725"/>
      <c r="U223" s="725"/>
      <c r="V223" s="725"/>
      <c r="W223" s="725"/>
      <c r="X223" s="725"/>
      <c r="Y223" s="726"/>
      <c r="AA223" s="237"/>
    </row>
    <row r="224" spans="1:46" ht="9.9499999999999993" customHeight="1">
      <c r="A224" s="219"/>
      <c r="B224" s="220"/>
      <c r="C224" s="727"/>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9"/>
      <c r="AA224" s="237"/>
    </row>
    <row r="225" spans="1:27" ht="9" customHeight="1">
      <c r="A225" s="211"/>
      <c r="B225" s="212"/>
      <c r="C225" s="711" t="s">
        <v>221</v>
      </c>
      <c r="D225" s="714"/>
      <c r="E225" s="716" t="s">
        <v>222</v>
      </c>
      <c r="F225" s="714"/>
      <c r="G225" s="716" t="s">
        <v>223</v>
      </c>
      <c r="H225" s="716"/>
      <c r="I225" s="714"/>
      <c r="J225" s="716" t="s">
        <v>222</v>
      </c>
      <c r="K225" s="714"/>
      <c r="L225" s="716" t="s">
        <v>224</v>
      </c>
      <c r="M225" s="734"/>
      <c r="N225" s="760" t="s">
        <v>225</v>
      </c>
      <c r="O225" s="763"/>
      <c r="P225" s="719">
        <f>IF(OR(A229="",D225="",I225=""),0,FLOOR(IF(I225&lt;D225,TIME(I225,K225,1)+1,TIME(I225,K225,1))-TIME(D225,F225,0)-TIME(0,O225,0),"0:15"))</f>
        <v>0</v>
      </c>
      <c r="Q225" s="711" t="s">
        <v>226</v>
      </c>
      <c r="R225" s="739"/>
      <c r="S225" s="742"/>
      <c r="T225" s="757" t="s">
        <v>142</v>
      </c>
      <c r="U225" s="711" t="s">
        <v>228</v>
      </c>
      <c r="V225" s="739"/>
      <c r="W225" s="739"/>
      <c r="X225" s="213"/>
      <c r="Y225" s="214"/>
      <c r="AA225" s="328"/>
    </row>
    <row r="226" spans="1:27" ht="6" customHeight="1">
      <c r="A226" s="356"/>
      <c r="B226" s="357"/>
      <c r="C226" s="712"/>
      <c r="D226" s="715"/>
      <c r="E226" s="717"/>
      <c r="F226" s="715"/>
      <c r="G226" s="717"/>
      <c r="H226" s="717"/>
      <c r="I226" s="715"/>
      <c r="J226" s="717"/>
      <c r="K226" s="715"/>
      <c r="L226" s="717"/>
      <c r="M226" s="735"/>
      <c r="N226" s="761"/>
      <c r="O226" s="764"/>
      <c r="P226" s="720"/>
      <c r="Q226" s="712"/>
      <c r="R226" s="740"/>
      <c r="S226" s="743"/>
      <c r="T226" s="758"/>
      <c r="U226" s="712"/>
      <c r="V226" s="740"/>
      <c r="W226" s="740"/>
      <c r="X226" s="755" t="str">
        <f>IF(A229="","",IF(OR(S225&gt;1,S227&gt;1),"ü",""))</f>
        <v/>
      </c>
      <c r="Y226" s="215"/>
      <c r="AA226" s="328"/>
    </row>
    <row r="227" spans="1:27" ht="6" customHeight="1">
      <c r="A227" s="356"/>
      <c r="B227" s="216"/>
      <c r="C227" s="712"/>
      <c r="D227" s="715"/>
      <c r="E227" s="717"/>
      <c r="F227" s="715"/>
      <c r="G227" s="717"/>
      <c r="H227" s="717"/>
      <c r="I227" s="715"/>
      <c r="J227" s="717"/>
      <c r="K227" s="715"/>
      <c r="L227" s="717"/>
      <c r="M227" s="735"/>
      <c r="N227" s="761"/>
      <c r="O227" s="765"/>
      <c r="P227" s="720">
        <f>IF(OR(A229="",D227="",I227=""),0,FLOOR(IF(I227&lt;D227,TIME(I227,K227,1)+1,TIME(I227,K227,1))-TIME(D227,F227,0)-TIME(0,O227,0),"0:15"))</f>
        <v>0</v>
      </c>
      <c r="Q227" s="712"/>
      <c r="R227" s="740"/>
      <c r="S227" s="737"/>
      <c r="T227" s="758"/>
      <c r="U227" s="712"/>
      <c r="V227" s="740"/>
      <c r="W227" s="740"/>
      <c r="X227" s="756"/>
      <c r="Y227" s="215"/>
      <c r="AA227" s="328"/>
    </row>
    <row r="228" spans="1:27" ht="9" customHeight="1">
      <c r="A228" s="356"/>
      <c r="B228" s="216"/>
      <c r="C228" s="713"/>
      <c r="D228" s="733"/>
      <c r="E228" s="718"/>
      <c r="F228" s="733"/>
      <c r="G228" s="718"/>
      <c r="H228" s="718"/>
      <c r="I228" s="733"/>
      <c r="J228" s="718"/>
      <c r="K228" s="733"/>
      <c r="L228" s="718"/>
      <c r="M228" s="736"/>
      <c r="N228" s="762"/>
      <c r="O228" s="766"/>
      <c r="P228" s="744"/>
      <c r="Q228" s="713"/>
      <c r="R228" s="741"/>
      <c r="S228" s="738"/>
      <c r="T228" s="759"/>
      <c r="U228" s="713"/>
      <c r="V228" s="741"/>
      <c r="W228" s="741"/>
      <c r="X228" s="217"/>
      <c r="Y228" s="218"/>
      <c r="AA228" s="328"/>
    </row>
    <row r="229" spans="1:27" ht="18" customHeight="1">
      <c r="A229" s="745" t="str">
        <f>IF(ISERROR(AG215),"",AG215)</f>
        <v/>
      </c>
      <c r="B229" s="746"/>
      <c r="C229" s="747" t="s">
        <v>247</v>
      </c>
      <c r="D229" s="748"/>
      <c r="E229" s="748"/>
      <c r="F229" s="748"/>
      <c r="G229" s="748"/>
      <c r="H229" s="748"/>
      <c r="I229" s="748"/>
      <c r="J229" s="748"/>
      <c r="K229" s="748"/>
      <c r="L229" s="749" t="str">
        <f>IF(A229="","",IF(OR(AND(P225&gt;0,S225=""),AND(P227&gt;0,S227="")),"研修人数を入力してください",""))</f>
        <v/>
      </c>
      <c r="M229" s="749"/>
      <c r="N229" s="749"/>
      <c r="O229" s="749"/>
      <c r="P229" s="749"/>
      <c r="Q229" s="749"/>
      <c r="R229" s="749"/>
      <c r="S229" s="749"/>
      <c r="T229" s="749"/>
      <c r="U229" s="749"/>
      <c r="V229" s="749"/>
      <c r="W229" s="749"/>
      <c r="X229" s="749"/>
      <c r="Y229" s="750"/>
      <c r="AA229" s="237"/>
    </row>
    <row r="230" spans="1:27" ht="18" customHeight="1">
      <c r="A230" s="751" t="str">
        <f>IF(A229="","","日")</f>
        <v/>
      </c>
      <c r="B230" s="752"/>
      <c r="C230" s="724"/>
      <c r="D230" s="725"/>
      <c r="E230" s="725"/>
      <c r="F230" s="725"/>
      <c r="G230" s="725"/>
      <c r="H230" s="725"/>
      <c r="I230" s="725"/>
      <c r="J230" s="725"/>
      <c r="K230" s="725"/>
      <c r="L230" s="725"/>
      <c r="M230" s="725"/>
      <c r="N230" s="725"/>
      <c r="O230" s="725"/>
      <c r="P230" s="725"/>
      <c r="Q230" s="725"/>
      <c r="R230" s="725"/>
      <c r="S230" s="725"/>
      <c r="T230" s="725"/>
      <c r="U230" s="725"/>
      <c r="V230" s="725"/>
      <c r="W230" s="725"/>
      <c r="X230" s="725"/>
      <c r="Y230" s="726"/>
      <c r="AA230" s="237"/>
    </row>
    <row r="231" spans="1:27" ht="18" customHeight="1">
      <c r="A231" s="753" t="s">
        <v>234</v>
      </c>
      <c r="B231" s="754"/>
      <c r="C231" s="724"/>
      <c r="D231" s="725"/>
      <c r="E231" s="725"/>
      <c r="F231" s="725"/>
      <c r="G231" s="725"/>
      <c r="H231" s="725"/>
      <c r="I231" s="725"/>
      <c r="J231" s="725"/>
      <c r="K231" s="725"/>
      <c r="L231" s="725"/>
      <c r="M231" s="725"/>
      <c r="N231" s="725"/>
      <c r="O231" s="725"/>
      <c r="P231" s="725"/>
      <c r="Q231" s="725"/>
      <c r="R231" s="725"/>
      <c r="S231" s="725"/>
      <c r="T231" s="725"/>
      <c r="U231" s="725"/>
      <c r="V231" s="725"/>
      <c r="W231" s="725"/>
      <c r="X231" s="725"/>
      <c r="Y231" s="726"/>
      <c r="AA231" s="328"/>
    </row>
    <row r="232" spans="1:27" ht="9.9499999999999993" customHeight="1">
      <c r="A232" s="219"/>
      <c r="B232" s="220"/>
      <c r="C232" s="727"/>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9"/>
      <c r="AA232" s="328"/>
    </row>
    <row r="233" spans="1:27" ht="9" customHeight="1">
      <c r="A233" s="211"/>
      <c r="B233" s="212"/>
      <c r="C233" s="711" t="s">
        <v>221</v>
      </c>
      <c r="D233" s="714"/>
      <c r="E233" s="716" t="s">
        <v>222</v>
      </c>
      <c r="F233" s="714"/>
      <c r="G233" s="716" t="s">
        <v>223</v>
      </c>
      <c r="H233" s="716"/>
      <c r="I233" s="714"/>
      <c r="J233" s="716" t="s">
        <v>222</v>
      </c>
      <c r="K233" s="714"/>
      <c r="L233" s="716" t="s">
        <v>224</v>
      </c>
      <c r="M233" s="734"/>
      <c r="N233" s="760" t="s">
        <v>225</v>
      </c>
      <c r="O233" s="763"/>
      <c r="P233" s="719">
        <f>IF(OR(A237="",D233="",I233=""),0,FLOOR(IF(I233&lt;D233,TIME(I233,K233,1)+1,TIME(I233,K233,1))-TIME(D233,F233,0)-TIME(0,O233,0),"0:15"))</f>
        <v>0</v>
      </c>
      <c r="Q233" s="711" t="s">
        <v>226</v>
      </c>
      <c r="R233" s="739"/>
      <c r="S233" s="742"/>
      <c r="T233" s="757" t="s">
        <v>142</v>
      </c>
      <c r="U233" s="711" t="s">
        <v>228</v>
      </c>
      <c r="V233" s="739"/>
      <c r="W233" s="739"/>
      <c r="X233" s="213"/>
      <c r="Y233" s="214"/>
      <c r="AA233" s="328"/>
    </row>
    <row r="234" spans="1:27" ht="6" customHeight="1">
      <c r="A234" s="356"/>
      <c r="B234" s="357"/>
      <c r="C234" s="712"/>
      <c r="D234" s="715"/>
      <c r="E234" s="717"/>
      <c r="F234" s="715"/>
      <c r="G234" s="717"/>
      <c r="H234" s="717"/>
      <c r="I234" s="715"/>
      <c r="J234" s="717"/>
      <c r="K234" s="715"/>
      <c r="L234" s="717"/>
      <c r="M234" s="735"/>
      <c r="N234" s="761"/>
      <c r="O234" s="764"/>
      <c r="P234" s="720"/>
      <c r="Q234" s="712"/>
      <c r="R234" s="740"/>
      <c r="S234" s="743"/>
      <c r="T234" s="758"/>
      <c r="U234" s="712"/>
      <c r="V234" s="740"/>
      <c r="W234" s="740"/>
      <c r="X234" s="755" t="str">
        <f>IF(A237="","",IF(OR(S233&gt;1,S235&gt;1),"ü",""))</f>
        <v/>
      </c>
      <c r="Y234" s="215"/>
      <c r="AA234" s="328"/>
    </row>
    <row r="235" spans="1:27" ht="6" customHeight="1">
      <c r="A235" s="356"/>
      <c r="B235" s="216"/>
      <c r="C235" s="712"/>
      <c r="D235" s="715"/>
      <c r="E235" s="717"/>
      <c r="F235" s="715"/>
      <c r="G235" s="717"/>
      <c r="H235" s="717"/>
      <c r="I235" s="715"/>
      <c r="J235" s="717"/>
      <c r="K235" s="715"/>
      <c r="L235" s="717"/>
      <c r="M235" s="735"/>
      <c r="N235" s="761"/>
      <c r="O235" s="765"/>
      <c r="P235" s="720">
        <f>IF(OR(A237="",D235="",I235=""),0,FLOOR(IF(I235&lt;D235,TIME(I235,K235,1)+1,TIME(I235,K235,1))-TIME(D235,F235,0)-TIME(0,O235,0),"0:15"))</f>
        <v>0</v>
      </c>
      <c r="Q235" s="712"/>
      <c r="R235" s="740"/>
      <c r="S235" s="737"/>
      <c r="T235" s="758"/>
      <c r="U235" s="712"/>
      <c r="V235" s="740"/>
      <c r="W235" s="740"/>
      <c r="X235" s="756"/>
      <c r="Y235" s="215"/>
      <c r="AA235" s="328"/>
    </row>
    <row r="236" spans="1:27" ht="9" customHeight="1">
      <c r="A236" s="356"/>
      <c r="B236" s="216"/>
      <c r="C236" s="713"/>
      <c r="D236" s="733"/>
      <c r="E236" s="718"/>
      <c r="F236" s="733"/>
      <c r="G236" s="718"/>
      <c r="H236" s="718"/>
      <c r="I236" s="733"/>
      <c r="J236" s="718"/>
      <c r="K236" s="733"/>
      <c r="L236" s="718"/>
      <c r="M236" s="736"/>
      <c r="N236" s="762"/>
      <c r="O236" s="766"/>
      <c r="P236" s="744"/>
      <c r="Q236" s="713"/>
      <c r="R236" s="741"/>
      <c r="S236" s="738"/>
      <c r="T236" s="759"/>
      <c r="U236" s="713"/>
      <c r="V236" s="741"/>
      <c r="W236" s="741"/>
      <c r="X236" s="217"/>
      <c r="Y236" s="218"/>
      <c r="AA236" s="328"/>
    </row>
    <row r="237" spans="1:27" ht="18" customHeight="1">
      <c r="A237" s="745" t="str">
        <f>IF(ISERROR(AG216),"",AG216)</f>
        <v/>
      </c>
      <c r="B237" s="746"/>
      <c r="C237" s="747" t="s">
        <v>247</v>
      </c>
      <c r="D237" s="748"/>
      <c r="E237" s="748"/>
      <c r="F237" s="748"/>
      <c r="G237" s="748"/>
      <c r="H237" s="748"/>
      <c r="I237" s="748"/>
      <c r="J237" s="748"/>
      <c r="K237" s="748"/>
      <c r="L237" s="749" t="str">
        <f>IF(A237="","",IF(OR(AND(P233&gt;0,S233=""),AND(P235&gt;0,S235="")),"研修人数を入力してください",""))</f>
        <v/>
      </c>
      <c r="M237" s="749"/>
      <c r="N237" s="749"/>
      <c r="O237" s="749"/>
      <c r="P237" s="749"/>
      <c r="Q237" s="749"/>
      <c r="R237" s="749"/>
      <c r="S237" s="749"/>
      <c r="T237" s="749"/>
      <c r="U237" s="749"/>
      <c r="V237" s="749"/>
      <c r="W237" s="749"/>
      <c r="X237" s="749"/>
      <c r="Y237" s="750"/>
      <c r="AA237" s="328"/>
    </row>
    <row r="238" spans="1:27" ht="18" customHeight="1">
      <c r="A238" s="751" t="str">
        <f>IF(A237="","","日")</f>
        <v/>
      </c>
      <c r="B238" s="752"/>
      <c r="C238" s="724"/>
      <c r="D238" s="725"/>
      <c r="E238" s="725"/>
      <c r="F238" s="725"/>
      <c r="G238" s="725"/>
      <c r="H238" s="725"/>
      <c r="I238" s="725"/>
      <c r="J238" s="725"/>
      <c r="K238" s="725"/>
      <c r="L238" s="725"/>
      <c r="M238" s="725"/>
      <c r="N238" s="725"/>
      <c r="O238" s="725"/>
      <c r="P238" s="725"/>
      <c r="Q238" s="725"/>
      <c r="R238" s="725"/>
      <c r="S238" s="725"/>
      <c r="T238" s="725"/>
      <c r="U238" s="725"/>
      <c r="V238" s="725"/>
      <c r="W238" s="725"/>
      <c r="X238" s="725"/>
      <c r="Y238" s="726"/>
      <c r="AA238" s="328"/>
    </row>
    <row r="239" spans="1:27" ht="18" customHeight="1">
      <c r="A239" s="753" t="s">
        <v>236</v>
      </c>
      <c r="B239" s="754"/>
      <c r="C239" s="724"/>
      <c r="D239" s="725"/>
      <c r="E239" s="725"/>
      <c r="F239" s="725"/>
      <c r="G239" s="725"/>
      <c r="H239" s="725"/>
      <c r="I239" s="725"/>
      <c r="J239" s="725"/>
      <c r="K239" s="725"/>
      <c r="L239" s="725"/>
      <c r="M239" s="725"/>
      <c r="N239" s="725"/>
      <c r="O239" s="725"/>
      <c r="P239" s="725"/>
      <c r="Q239" s="725"/>
      <c r="R239" s="725"/>
      <c r="S239" s="725"/>
      <c r="T239" s="725"/>
      <c r="U239" s="725"/>
      <c r="V239" s="725"/>
      <c r="W239" s="725"/>
      <c r="X239" s="725"/>
      <c r="Y239" s="726"/>
      <c r="AA239" s="328"/>
    </row>
    <row r="240" spans="1:27" ht="9.9499999999999993" customHeight="1">
      <c r="A240" s="219"/>
      <c r="B240" s="220"/>
      <c r="C240" s="727"/>
      <c r="D240" s="728"/>
      <c r="E240" s="728"/>
      <c r="F240" s="728"/>
      <c r="G240" s="728"/>
      <c r="H240" s="728"/>
      <c r="I240" s="728"/>
      <c r="J240" s="728"/>
      <c r="K240" s="728"/>
      <c r="L240" s="728"/>
      <c r="M240" s="728"/>
      <c r="N240" s="728"/>
      <c r="O240" s="728"/>
      <c r="P240" s="728"/>
      <c r="Q240" s="728"/>
      <c r="R240" s="728"/>
      <c r="S240" s="728"/>
      <c r="T240" s="728"/>
      <c r="U240" s="728"/>
      <c r="V240" s="728"/>
      <c r="W240" s="728"/>
      <c r="X240" s="728"/>
      <c r="Y240" s="729"/>
      <c r="AA240" s="328"/>
    </row>
    <row r="241" spans="1:27" ht="9" customHeight="1">
      <c r="A241" s="211"/>
      <c r="B241" s="212"/>
      <c r="C241" s="711" t="s">
        <v>221</v>
      </c>
      <c r="D241" s="714"/>
      <c r="E241" s="716" t="s">
        <v>222</v>
      </c>
      <c r="F241" s="714"/>
      <c r="G241" s="716" t="s">
        <v>223</v>
      </c>
      <c r="H241" s="716"/>
      <c r="I241" s="714"/>
      <c r="J241" s="716" t="s">
        <v>222</v>
      </c>
      <c r="K241" s="714"/>
      <c r="L241" s="716" t="s">
        <v>224</v>
      </c>
      <c r="M241" s="734"/>
      <c r="N241" s="760" t="s">
        <v>225</v>
      </c>
      <c r="O241" s="763"/>
      <c r="P241" s="719">
        <f>IF(OR(A245="",D241="",I241=""),0,FLOOR(IF(I241&lt;D241,TIME(I241,K241,1)+1,TIME(I241,K241,1))-TIME(D241,F241,0)-TIME(0,O241,0),"0:15"))</f>
        <v>0</v>
      </c>
      <c r="Q241" s="711" t="s">
        <v>226</v>
      </c>
      <c r="R241" s="739"/>
      <c r="S241" s="742"/>
      <c r="T241" s="757" t="s">
        <v>142</v>
      </c>
      <c r="U241" s="711" t="s">
        <v>228</v>
      </c>
      <c r="V241" s="739"/>
      <c r="W241" s="739"/>
      <c r="X241" s="213"/>
      <c r="Y241" s="214"/>
      <c r="AA241" s="328"/>
    </row>
    <row r="242" spans="1:27" ht="6" customHeight="1">
      <c r="A242" s="356"/>
      <c r="B242" s="357"/>
      <c r="C242" s="712"/>
      <c r="D242" s="715"/>
      <c r="E242" s="717"/>
      <c r="F242" s="715"/>
      <c r="G242" s="717"/>
      <c r="H242" s="717"/>
      <c r="I242" s="715"/>
      <c r="J242" s="717"/>
      <c r="K242" s="715"/>
      <c r="L242" s="717"/>
      <c r="M242" s="735"/>
      <c r="N242" s="761"/>
      <c r="O242" s="764"/>
      <c r="P242" s="720"/>
      <c r="Q242" s="712"/>
      <c r="R242" s="740"/>
      <c r="S242" s="743"/>
      <c r="T242" s="758"/>
      <c r="U242" s="712"/>
      <c r="V242" s="740"/>
      <c r="W242" s="740"/>
      <c r="X242" s="755" t="str">
        <f>IF(A245="","",IF(OR(S241&gt;1,S243&gt;1),"ü",""))</f>
        <v/>
      </c>
      <c r="Y242" s="215"/>
      <c r="AA242" s="328"/>
    </row>
    <row r="243" spans="1:27" ht="6" customHeight="1">
      <c r="A243" s="356"/>
      <c r="B243" s="216"/>
      <c r="C243" s="712"/>
      <c r="D243" s="715"/>
      <c r="E243" s="717"/>
      <c r="F243" s="715"/>
      <c r="G243" s="717"/>
      <c r="H243" s="717"/>
      <c r="I243" s="715"/>
      <c r="J243" s="717"/>
      <c r="K243" s="715"/>
      <c r="L243" s="717"/>
      <c r="M243" s="735"/>
      <c r="N243" s="761"/>
      <c r="O243" s="765"/>
      <c r="P243" s="720">
        <f>IF(OR(A245="",D243="",I243=""),0,FLOOR(IF(I243&lt;D243,TIME(I243,K243,1)+1,TIME(I243,K243,1))-TIME(D243,F243,0)-TIME(0,O243,0),"0:15"))</f>
        <v>0</v>
      </c>
      <c r="Q243" s="712"/>
      <c r="R243" s="740"/>
      <c r="S243" s="737"/>
      <c r="T243" s="758"/>
      <c r="U243" s="712"/>
      <c r="V243" s="740"/>
      <c r="W243" s="740"/>
      <c r="X243" s="756"/>
      <c r="Y243" s="215"/>
      <c r="AA243" s="328"/>
    </row>
    <row r="244" spans="1:27" ht="9" customHeight="1">
      <c r="A244" s="356"/>
      <c r="B244" s="216"/>
      <c r="C244" s="713"/>
      <c r="D244" s="733"/>
      <c r="E244" s="718"/>
      <c r="F244" s="733"/>
      <c r="G244" s="718"/>
      <c r="H244" s="718"/>
      <c r="I244" s="733"/>
      <c r="J244" s="718"/>
      <c r="K244" s="733"/>
      <c r="L244" s="718"/>
      <c r="M244" s="736"/>
      <c r="N244" s="762"/>
      <c r="O244" s="766"/>
      <c r="P244" s="744"/>
      <c r="Q244" s="713"/>
      <c r="R244" s="741"/>
      <c r="S244" s="738"/>
      <c r="T244" s="759"/>
      <c r="U244" s="713"/>
      <c r="V244" s="741"/>
      <c r="W244" s="741"/>
      <c r="X244" s="217"/>
      <c r="Y244" s="218"/>
      <c r="AA244" s="328"/>
    </row>
    <row r="245" spans="1:27" ht="18" customHeight="1">
      <c r="A245" s="745" t="str">
        <f>IF(ISERROR(AG217),"",AG217)</f>
        <v/>
      </c>
      <c r="B245" s="746"/>
      <c r="C245" s="747" t="s">
        <v>247</v>
      </c>
      <c r="D245" s="748"/>
      <c r="E245" s="748"/>
      <c r="F245" s="748"/>
      <c r="G245" s="748"/>
      <c r="H245" s="748"/>
      <c r="I245" s="748"/>
      <c r="J245" s="748"/>
      <c r="K245" s="748"/>
      <c r="L245" s="749" t="str">
        <f>IF(A245="","",IF(OR(AND(P241&gt;0,S241=""),AND(P243&gt;0,S243="")),"研修人数を入力してください",""))</f>
        <v/>
      </c>
      <c r="M245" s="749"/>
      <c r="N245" s="749"/>
      <c r="O245" s="749"/>
      <c r="P245" s="749"/>
      <c r="Q245" s="749"/>
      <c r="R245" s="749"/>
      <c r="S245" s="749"/>
      <c r="T245" s="749"/>
      <c r="U245" s="749"/>
      <c r="V245" s="749"/>
      <c r="W245" s="749"/>
      <c r="X245" s="749"/>
      <c r="Y245" s="750"/>
      <c r="AA245" s="328"/>
    </row>
    <row r="246" spans="1:27" ht="18" customHeight="1">
      <c r="A246" s="751" t="str">
        <f>IF(A245="","","日")</f>
        <v/>
      </c>
      <c r="B246" s="752"/>
      <c r="C246" s="724"/>
      <c r="D246" s="725"/>
      <c r="E246" s="725"/>
      <c r="F246" s="725"/>
      <c r="G246" s="725"/>
      <c r="H246" s="725"/>
      <c r="I246" s="725"/>
      <c r="J246" s="725"/>
      <c r="K246" s="725"/>
      <c r="L246" s="725"/>
      <c r="M246" s="725"/>
      <c r="N246" s="725"/>
      <c r="O246" s="725"/>
      <c r="P246" s="725"/>
      <c r="Q246" s="725"/>
      <c r="R246" s="725"/>
      <c r="S246" s="725"/>
      <c r="T246" s="725"/>
      <c r="U246" s="725"/>
      <c r="V246" s="725"/>
      <c r="W246" s="725"/>
      <c r="X246" s="725"/>
      <c r="Y246" s="726"/>
      <c r="AA246" s="328"/>
    </row>
    <row r="247" spans="1:27" ht="18" customHeight="1">
      <c r="A247" s="753" t="s">
        <v>239</v>
      </c>
      <c r="B247" s="754"/>
      <c r="C247" s="724"/>
      <c r="D247" s="725"/>
      <c r="E247" s="725"/>
      <c r="F247" s="725"/>
      <c r="G247" s="725"/>
      <c r="H247" s="725"/>
      <c r="I247" s="725"/>
      <c r="J247" s="725"/>
      <c r="K247" s="725"/>
      <c r="L247" s="725"/>
      <c r="M247" s="725"/>
      <c r="N247" s="725"/>
      <c r="O247" s="725"/>
      <c r="P247" s="725"/>
      <c r="Q247" s="725"/>
      <c r="R247" s="725"/>
      <c r="S247" s="725"/>
      <c r="T247" s="725"/>
      <c r="U247" s="725"/>
      <c r="V247" s="725"/>
      <c r="W247" s="725"/>
      <c r="X247" s="725"/>
      <c r="Y247" s="726"/>
      <c r="AA247" s="328"/>
    </row>
    <row r="248" spans="1:27" ht="9.9499999999999993" customHeight="1">
      <c r="A248" s="219"/>
      <c r="B248" s="220"/>
      <c r="C248" s="727"/>
      <c r="D248" s="728"/>
      <c r="E248" s="728"/>
      <c r="F248" s="728"/>
      <c r="G248" s="728"/>
      <c r="H248" s="728"/>
      <c r="I248" s="728"/>
      <c r="J248" s="728"/>
      <c r="K248" s="728"/>
      <c r="L248" s="728"/>
      <c r="M248" s="728"/>
      <c r="N248" s="728"/>
      <c r="O248" s="728"/>
      <c r="P248" s="728"/>
      <c r="Q248" s="728"/>
      <c r="R248" s="728"/>
      <c r="S248" s="728"/>
      <c r="T248" s="728"/>
      <c r="U248" s="728"/>
      <c r="V248" s="728"/>
      <c r="W248" s="728"/>
      <c r="X248" s="728"/>
      <c r="Y248" s="729"/>
      <c r="AA248" s="328"/>
    </row>
    <row r="249" spans="1:27" ht="9" customHeight="1">
      <c r="A249" s="211"/>
      <c r="B249" s="212"/>
      <c r="C249" s="711" t="s">
        <v>221</v>
      </c>
      <c r="D249" s="714"/>
      <c r="E249" s="716" t="s">
        <v>222</v>
      </c>
      <c r="F249" s="714"/>
      <c r="G249" s="716" t="s">
        <v>223</v>
      </c>
      <c r="H249" s="716"/>
      <c r="I249" s="714"/>
      <c r="J249" s="716" t="s">
        <v>222</v>
      </c>
      <c r="K249" s="714"/>
      <c r="L249" s="716" t="s">
        <v>224</v>
      </c>
      <c r="M249" s="734"/>
      <c r="N249" s="760" t="s">
        <v>225</v>
      </c>
      <c r="O249" s="763"/>
      <c r="P249" s="719">
        <f>IF(OR(A253="",D249="",I249=""),0,FLOOR(IF(I249&lt;D249,TIME(I249,K249,1)+1,TIME(I249,K249,1))-TIME(D249,F249,0)-TIME(0,O249,0),"0:15"))</f>
        <v>0</v>
      </c>
      <c r="Q249" s="711" t="s">
        <v>226</v>
      </c>
      <c r="R249" s="739"/>
      <c r="S249" s="742"/>
      <c r="T249" s="757" t="s">
        <v>142</v>
      </c>
      <c r="U249" s="711" t="s">
        <v>228</v>
      </c>
      <c r="V249" s="739"/>
      <c r="W249" s="739"/>
      <c r="X249" s="213"/>
      <c r="Y249" s="214"/>
      <c r="AA249" s="328"/>
    </row>
    <row r="250" spans="1:27" ht="6" customHeight="1">
      <c r="A250" s="356"/>
      <c r="B250" s="357"/>
      <c r="C250" s="712"/>
      <c r="D250" s="715"/>
      <c r="E250" s="717"/>
      <c r="F250" s="715"/>
      <c r="G250" s="717"/>
      <c r="H250" s="717"/>
      <c r="I250" s="715"/>
      <c r="J250" s="717"/>
      <c r="K250" s="715"/>
      <c r="L250" s="717"/>
      <c r="M250" s="735"/>
      <c r="N250" s="761"/>
      <c r="O250" s="764"/>
      <c r="P250" s="720"/>
      <c r="Q250" s="712"/>
      <c r="R250" s="740"/>
      <c r="S250" s="743"/>
      <c r="T250" s="758"/>
      <c r="U250" s="712"/>
      <c r="V250" s="740"/>
      <c r="W250" s="740"/>
      <c r="X250" s="755" t="str">
        <f>IF(A253="","",IF(OR(S249&gt;1,S251&gt;1),"ü",""))</f>
        <v/>
      </c>
      <c r="Y250" s="215"/>
      <c r="AA250" s="233"/>
    </row>
    <row r="251" spans="1:27" ht="6" customHeight="1">
      <c r="A251" s="356"/>
      <c r="B251" s="216"/>
      <c r="C251" s="712"/>
      <c r="D251" s="715"/>
      <c r="E251" s="717"/>
      <c r="F251" s="715"/>
      <c r="G251" s="717"/>
      <c r="H251" s="717"/>
      <c r="I251" s="715"/>
      <c r="J251" s="717"/>
      <c r="K251" s="715"/>
      <c r="L251" s="717"/>
      <c r="M251" s="735"/>
      <c r="N251" s="761"/>
      <c r="O251" s="765"/>
      <c r="P251" s="720">
        <f>IF(OR(A253="",D251="",I251=""),0,FLOOR(IF(I251&lt;D251,TIME(I251,K251,1)+1,TIME(I251,K251,1))-TIME(D251,F251,0)-TIME(0,O251,0),"0:15"))</f>
        <v>0</v>
      </c>
      <c r="Q251" s="712"/>
      <c r="R251" s="740"/>
      <c r="S251" s="737"/>
      <c r="T251" s="758"/>
      <c r="U251" s="712"/>
      <c r="V251" s="740"/>
      <c r="W251" s="740"/>
      <c r="X251" s="756"/>
      <c r="Y251" s="215"/>
      <c r="AA251" s="328"/>
    </row>
    <row r="252" spans="1:27" ht="9" customHeight="1">
      <c r="A252" s="356"/>
      <c r="B252" s="216"/>
      <c r="C252" s="713"/>
      <c r="D252" s="733"/>
      <c r="E252" s="718"/>
      <c r="F252" s="733"/>
      <c r="G252" s="718"/>
      <c r="H252" s="718"/>
      <c r="I252" s="733"/>
      <c r="J252" s="718"/>
      <c r="K252" s="733"/>
      <c r="L252" s="718"/>
      <c r="M252" s="736"/>
      <c r="N252" s="762"/>
      <c r="O252" s="766"/>
      <c r="P252" s="744"/>
      <c r="Q252" s="713"/>
      <c r="R252" s="741"/>
      <c r="S252" s="738"/>
      <c r="T252" s="759"/>
      <c r="U252" s="713"/>
      <c r="V252" s="741"/>
      <c r="W252" s="741"/>
      <c r="X252" s="217"/>
      <c r="Y252" s="218"/>
      <c r="AA252" s="328"/>
    </row>
    <row r="253" spans="1:27" ht="18" customHeight="1">
      <c r="A253" s="745" t="str">
        <f>IF(ISERROR(AG218),"",AG218)</f>
        <v/>
      </c>
      <c r="B253" s="746"/>
      <c r="C253" s="747" t="s">
        <v>247</v>
      </c>
      <c r="D253" s="748"/>
      <c r="E253" s="748"/>
      <c r="F253" s="748"/>
      <c r="G253" s="748"/>
      <c r="H253" s="748"/>
      <c r="I253" s="748"/>
      <c r="J253" s="748"/>
      <c r="K253" s="748"/>
      <c r="L253" s="749" t="str">
        <f>IF(A253="","",IF(OR(AND(P249&gt;0,S249=""),AND(P251&gt;0,S251="")),"研修人数を入力してください",""))</f>
        <v/>
      </c>
      <c r="M253" s="749"/>
      <c r="N253" s="749"/>
      <c r="O253" s="749"/>
      <c r="P253" s="749"/>
      <c r="Q253" s="749"/>
      <c r="R253" s="749"/>
      <c r="S253" s="749"/>
      <c r="T253" s="749"/>
      <c r="U253" s="749"/>
      <c r="V253" s="749"/>
      <c r="W253" s="749"/>
      <c r="X253" s="749"/>
      <c r="Y253" s="750"/>
      <c r="AA253" s="328"/>
    </row>
    <row r="254" spans="1:27" ht="18" customHeight="1">
      <c r="A254" s="751" t="str">
        <f>IF(A253="","","日")</f>
        <v/>
      </c>
      <c r="B254" s="752"/>
      <c r="C254" s="724"/>
      <c r="D254" s="725"/>
      <c r="E254" s="725"/>
      <c r="F254" s="725"/>
      <c r="G254" s="725"/>
      <c r="H254" s="725"/>
      <c r="I254" s="725"/>
      <c r="J254" s="725"/>
      <c r="K254" s="725"/>
      <c r="L254" s="725"/>
      <c r="M254" s="725"/>
      <c r="N254" s="725"/>
      <c r="O254" s="725"/>
      <c r="P254" s="725"/>
      <c r="Q254" s="725"/>
      <c r="R254" s="725"/>
      <c r="S254" s="725"/>
      <c r="T254" s="725"/>
      <c r="U254" s="725"/>
      <c r="V254" s="725"/>
      <c r="W254" s="725"/>
      <c r="X254" s="725"/>
      <c r="Y254" s="726"/>
      <c r="AA254" s="328"/>
    </row>
    <row r="255" spans="1:27" ht="18" customHeight="1">
      <c r="A255" s="753" t="s">
        <v>240</v>
      </c>
      <c r="B255" s="754"/>
      <c r="C255" s="724"/>
      <c r="D255" s="725"/>
      <c r="E255" s="725"/>
      <c r="F255" s="725"/>
      <c r="G255" s="725"/>
      <c r="H255" s="725"/>
      <c r="I255" s="725"/>
      <c r="J255" s="725"/>
      <c r="K255" s="725"/>
      <c r="L255" s="725"/>
      <c r="M255" s="725"/>
      <c r="N255" s="725"/>
      <c r="O255" s="725"/>
      <c r="P255" s="725"/>
      <c r="Q255" s="725"/>
      <c r="R255" s="725"/>
      <c r="S255" s="725"/>
      <c r="T255" s="725"/>
      <c r="U255" s="725"/>
      <c r="V255" s="725"/>
      <c r="W255" s="725"/>
      <c r="X255" s="725"/>
      <c r="Y255" s="726"/>
      <c r="AA255" s="328"/>
    </row>
    <row r="256" spans="1:27" ht="9.9499999999999993" customHeight="1">
      <c r="A256" s="219"/>
      <c r="B256" s="220"/>
      <c r="C256" s="727"/>
      <c r="D256" s="728"/>
      <c r="E256" s="728"/>
      <c r="F256" s="728"/>
      <c r="G256" s="728"/>
      <c r="H256" s="728"/>
      <c r="I256" s="728"/>
      <c r="J256" s="728"/>
      <c r="K256" s="728"/>
      <c r="L256" s="728"/>
      <c r="M256" s="728"/>
      <c r="N256" s="728"/>
      <c r="O256" s="728"/>
      <c r="P256" s="728"/>
      <c r="Q256" s="728"/>
      <c r="R256" s="728"/>
      <c r="S256" s="728"/>
      <c r="T256" s="728"/>
      <c r="U256" s="728"/>
      <c r="V256" s="728"/>
      <c r="W256" s="728"/>
      <c r="X256" s="728"/>
      <c r="Y256" s="729"/>
      <c r="AA256" s="328"/>
    </row>
    <row r="257" spans="1:27" ht="9" customHeight="1">
      <c r="A257" s="211"/>
      <c r="B257" s="212"/>
      <c r="C257" s="711" t="s">
        <v>221</v>
      </c>
      <c r="D257" s="714"/>
      <c r="E257" s="716" t="s">
        <v>222</v>
      </c>
      <c r="F257" s="714"/>
      <c r="G257" s="716" t="s">
        <v>223</v>
      </c>
      <c r="H257" s="716"/>
      <c r="I257" s="714"/>
      <c r="J257" s="716" t="s">
        <v>222</v>
      </c>
      <c r="K257" s="714"/>
      <c r="L257" s="716" t="s">
        <v>224</v>
      </c>
      <c r="M257" s="734"/>
      <c r="N257" s="760" t="s">
        <v>225</v>
      </c>
      <c r="O257" s="763"/>
      <c r="P257" s="719">
        <f>IF(OR(A261="",D257="",I257=""),0,FLOOR(IF(I257&lt;D257,TIME(I257,K257,1)+1,TIME(I257,K257,1))-TIME(D257,F257,0)-TIME(0,O257,0),"0:15"))</f>
        <v>0</v>
      </c>
      <c r="Q257" s="711" t="s">
        <v>226</v>
      </c>
      <c r="R257" s="739"/>
      <c r="S257" s="742"/>
      <c r="T257" s="757" t="s">
        <v>142</v>
      </c>
      <c r="U257" s="711" t="s">
        <v>228</v>
      </c>
      <c r="V257" s="739"/>
      <c r="W257" s="739"/>
      <c r="X257" s="213"/>
      <c r="Y257" s="214"/>
      <c r="AA257" s="328"/>
    </row>
    <row r="258" spans="1:27" ht="6" customHeight="1">
      <c r="A258" s="356"/>
      <c r="B258" s="357"/>
      <c r="C258" s="712"/>
      <c r="D258" s="715"/>
      <c r="E258" s="717"/>
      <c r="F258" s="715"/>
      <c r="G258" s="717"/>
      <c r="H258" s="717"/>
      <c r="I258" s="715"/>
      <c r="J258" s="717"/>
      <c r="K258" s="715"/>
      <c r="L258" s="717"/>
      <c r="M258" s="735"/>
      <c r="N258" s="761"/>
      <c r="O258" s="764"/>
      <c r="P258" s="720"/>
      <c r="Q258" s="712"/>
      <c r="R258" s="740"/>
      <c r="S258" s="743"/>
      <c r="T258" s="758"/>
      <c r="U258" s="712"/>
      <c r="V258" s="740"/>
      <c r="W258" s="740"/>
      <c r="X258" s="755" t="str">
        <f>IF(A261="","",IF(OR(S257&gt;1,S259&gt;1),"ü",""))</f>
        <v/>
      </c>
      <c r="Y258" s="215"/>
      <c r="AA258" s="328"/>
    </row>
    <row r="259" spans="1:27" ht="6" customHeight="1">
      <c r="A259" s="356"/>
      <c r="B259" s="216"/>
      <c r="C259" s="712"/>
      <c r="D259" s="715"/>
      <c r="E259" s="717"/>
      <c r="F259" s="715"/>
      <c r="G259" s="717"/>
      <c r="H259" s="717"/>
      <c r="I259" s="715"/>
      <c r="J259" s="717"/>
      <c r="K259" s="715"/>
      <c r="L259" s="717"/>
      <c r="M259" s="735"/>
      <c r="N259" s="761"/>
      <c r="O259" s="765"/>
      <c r="P259" s="720">
        <f>IF(OR(A261="",D259="",I259=""),0,FLOOR(IF(I259&lt;D259,TIME(I259,K259,1)+1,TIME(I259,K259,1))-TIME(D259,F259,0)-TIME(0,O259,0),"0:15"))</f>
        <v>0</v>
      </c>
      <c r="Q259" s="712"/>
      <c r="R259" s="740"/>
      <c r="S259" s="737"/>
      <c r="T259" s="758"/>
      <c r="U259" s="712"/>
      <c r="V259" s="740"/>
      <c r="W259" s="740"/>
      <c r="X259" s="756"/>
      <c r="Y259" s="215"/>
      <c r="AA259" s="328"/>
    </row>
    <row r="260" spans="1:27" ht="9" customHeight="1">
      <c r="A260" s="356"/>
      <c r="B260" s="216"/>
      <c r="C260" s="713"/>
      <c r="D260" s="733"/>
      <c r="E260" s="718"/>
      <c r="F260" s="733"/>
      <c r="G260" s="718"/>
      <c r="H260" s="718"/>
      <c r="I260" s="733"/>
      <c r="J260" s="718"/>
      <c r="K260" s="733"/>
      <c r="L260" s="718"/>
      <c r="M260" s="736"/>
      <c r="N260" s="762"/>
      <c r="O260" s="766"/>
      <c r="P260" s="744"/>
      <c r="Q260" s="713"/>
      <c r="R260" s="741"/>
      <c r="S260" s="738"/>
      <c r="T260" s="759"/>
      <c r="U260" s="713"/>
      <c r="V260" s="741"/>
      <c r="W260" s="741"/>
      <c r="X260" s="217"/>
      <c r="Y260" s="218"/>
      <c r="AA260" s="328"/>
    </row>
    <row r="261" spans="1:27" ht="18" customHeight="1">
      <c r="A261" s="745" t="str">
        <f>IF(ISERROR(AG219),"",AG219)</f>
        <v/>
      </c>
      <c r="B261" s="746"/>
      <c r="C261" s="747" t="s">
        <v>247</v>
      </c>
      <c r="D261" s="748"/>
      <c r="E261" s="748"/>
      <c r="F261" s="748"/>
      <c r="G261" s="748"/>
      <c r="H261" s="748"/>
      <c r="I261" s="748"/>
      <c r="J261" s="748"/>
      <c r="K261" s="748"/>
      <c r="L261" s="749" t="str">
        <f>IF(A261="","",IF(OR(AND(P257&gt;0,S257=""),AND(P259&gt;0,S259="")),"研修人数を入力してください",""))</f>
        <v/>
      </c>
      <c r="M261" s="749"/>
      <c r="N261" s="749"/>
      <c r="O261" s="749"/>
      <c r="P261" s="749"/>
      <c r="Q261" s="749"/>
      <c r="R261" s="749"/>
      <c r="S261" s="749"/>
      <c r="T261" s="749"/>
      <c r="U261" s="749"/>
      <c r="V261" s="749"/>
      <c r="W261" s="749"/>
      <c r="X261" s="749"/>
      <c r="Y261" s="750"/>
      <c r="AA261" s="328"/>
    </row>
    <row r="262" spans="1:27" ht="18" customHeight="1">
      <c r="A262" s="751" t="str">
        <f>IF(A261="","","日")</f>
        <v/>
      </c>
      <c r="B262" s="752"/>
      <c r="C262" s="724"/>
      <c r="D262" s="725"/>
      <c r="E262" s="725"/>
      <c r="F262" s="725"/>
      <c r="G262" s="725"/>
      <c r="H262" s="725"/>
      <c r="I262" s="725"/>
      <c r="J262" s="725"/>
      <c r="K262" s="725"/>
      <c r="L262" s="725"/>
      <c r="M262" s="725"/>
      <c r="N262" s="725"/>
      <c r="O262" s="725"/>
      <c r="P262" s="725"/>
      <c r="Q262" s="725"/>
      <c r="R262" s="725"/>
      <c r="S262" s="725"/>
      <c r="T262" s="725"/>
      <c r="U262" s="725"/>
      <c r="V262" s="725"/>
      <c r="W262" s="725"/>
      <c r="X262" s="725"/>
      <c r="Y262" s="726"/>
      <c r="AA262" s="328"/>
    </row>
    <row r="263" spans="1:27" ht="18" customHeight="1">
      <c r="A263" s="753" t="s">
        <v>248</v>
      </c>
      <c r="B263" s="754"/>
      <c r="C263" s="724"/>
      <c r="D263" s="725"/>
      <c r="E263" s="725"/>
      <c r="F263" s="725"/>
      <c r="G263" s="725"/>
      <c r="H263" s="725"/>
      <c r="I263" s="725"/>
      <c r="J263" s="725"/>
      <c r="K263" s="725"/>
      <c r="L263" s="725"/>
      <c r="M263" s="725"/>
      <c r="N263" s="725"/>
      <c r="O263" s="725"/>
      <c r="P263" s="725"/>
      <c r="Q263" s="725"/>
      <c r="R263" s="725"/>
      <c r="S263" s="725"/>
      <c r="T263" s="725"/>
      <c r="U263" s="725"/>
      <c r="V263" s="725"/>
      <c r="W263" s="725"/>
      <c r="X263" s="725"/>
      <c r="Y263" s="726"/>
      <c r="AA263" s="328"/>
    </row>
    <row r="264" spans="1:27" ht="9.9499999999999993" customHeight="1">
      <c r="A264" s="219"/>
      <c r="B264" s="220"/>
      <c r="C264" s="727"/>
      <c r="D264" s="728"/>
      <c r="E264" s="728"/>
      <c r="F264" s="728"/>
      <c r="G264" s="728"/>
      <c r="H264" s="728"/>
      <c r="I264" s="728"/>
      <c r="J264" s="728"/>
      <c r="K264" s="728"/>
      <c r="L264" s="728"/>
      <c r="M264" s="728"/>
      <c r="N264" s="728"/>
      <c r="O264" s="728"/>
      <c r="P264" s="728"/>
      <c r="Q264" s="728"/>
      <c r="R264" s="728"/>
      <c r="S264" s="728"/>
      <c r="T264" s="728"/>
      <c r="U264" s="728"/>
      <c r="V264" s="728"/>
      <c r="W264" s="728"/>
      <c r="X264" s="728"/>
      <c r="Y264" s="729"/>
      <c r="AA264" s="328"/>
    </row>
    <row r="265" spans="1:27" ht="18" customHeight="1">
      <c r="A265" s="169"/>
      <c r="B265" s="169"/>
      <c r="C265" s="169"/>
      <c r="D265" s="169"/>
      <c r="E265" s="169"/>
      <c r="F265" s="169"/>
      <c r="G265" s="169"/>
      <c r="H265" s="169"/>
      <c r="I265" s="169"/>
      <c r="J265" s="169"/>
      <c r="K265" s="169"/>
      <c r="L265" s="169"/>
      <c r="M265" s="169"/>
      <c r="N265" s="169"/>
      <c r="O265" s="169"/>
      <c r="P265" s="169"/>
      <c r="Q265" s="169"/>
      <c r="R265" s="169"/>
      <c r="S265" s="169"/>
      <c r="T265" s="169"/>
      <c r="U265" s="169"/>
      <c r="V265" s="169"/>
      <c r="W265" s="169"/>
      <c r="X265" s="169"/>
      <c r="Y265" s="169"/>
      <c r="AA265" s="328"/>
    </row>
    <row r="266" spans="1:27" ht="18" customHeight="1">
      <c r="A266" s="169" t="s">
        <v>242</v>
      </c>
      <c r="B266" s="169"/>
      <c r="C266" s="169"/>
      <c r="D266" s="169"/>
      <c r="E266" s="169"/>
      <c r="F266" s="169"/>
      <c r="G266" s="169"/>
      <c r="H266" s="169"/>
      <c r="I266" s="169"/>
      <c r="J266" s="169"/>
      <c r="K266" s="169"/>
      <c r="L266" s="169"/>
      <c r="M266" s="169"/>
      <c r="N266" s="169"/>
      <c r="O266" s="169"/>
      <c r="P266" s="169"/>
      <c r="Q266" s="169"/>
      <c r="R266" s="169"/>
      <c r="S266" s="169"/>
      <c r="T266" s="169"/>
      <c r="U266" s="169"/>
      <c r="V266" s="169"/>
      <c r="W266" s="169"/>
      <c r="X266" s="169"/>
      <c r="Y266" s="169"/>
      <c r="AA266" s="237"/>
    </row>
    <row r="267" spans="1:27" ht="87.75" customHeight="1">
      <c r="A267" s="721"/>
      <c r="B267" s="722"/>
      <c r="C267" s="722"/>
      <c r="D267" s="722"/>
      <c r="E267" s="722"/>
      <c r="F267" s="722"/>
      <c r="G267" s="722"/>
      <c r="H267" s="722"/>
      <c r="I267" s="722"/>
      <c r="J267" s="722"/>
      <c r="K267" s="722"/>
      <c r="L267" s="722"/>
      <c r="M267" s="722"/>
      <c r="N267" s="722"/>
      <c r="O267" s="722"/>
      <c r="P267" s="722"/>
      <c r="Q267" s="722"/>
      <c r="R267" s="722"/>
      <c r="S267" s="722"/>
      <c r="T267" s="722"/>
      <c r="U267" s="722"/>
      <c r="V267" s="722"/>
      <c r="W267" s="722"/>
      <c r="X267" s="722"/>
      <c r="Y267" s="723"/>
    </row>
    <row r="268" spans="1:27" ht="18" customHeight="1">
      <c r="A268" s="169" t="s">
        <v>243</v>
      </c>
      <c r="B268" s="169"/>
      <c r="C268" s="169"/>
      <c r="D268" s="169"/>
      <c r="E268" s="169"/>
      <c r="F268" s="169"/>
      <c r="G268" s="169"/>
      <c r="H268" s="169"/>
      <c r="I268" s="169"/>
      <c r="J268" s="169"/>
      <c r="K268" s="169"/>
      <c r="L268" s="169"/>
      <c r="M268" s="169"/>
      <c r="N268" s="169"/>
      <c r="O268" s="169"/>
      <c r="P268" s="169"/>
      <c r="Q268" s="169"/>
      <c r="R268" s="169"/>
      <c r="S268" s="169"/>
      <c r="T268" s="169"/>
      <c r="U268" s="169"/>
      <c r="V268" s="169"/>
      <c r="W268" s="169"/>
      <c r="X268" s="169"/>
      <c r="Y268" s="169"/>
      <c r="AA268" s="237"/>
    </row>
    <row r="269" spans="1:27" ht="90" customHeight="1">
      <c r="A269" s="721"/>
      <c r="B269" s="722"/>
      <c r="C269" s="722"/>
      <c r="D269" s="722"/>
      <c r="E269" s="722"/>
      <c r="F269" s="722"/>
      <c r="G269" s="722"/>
      <c r="H269" s="722"/>
      <c r="I269" s="722"/>
      <c r="J269" s="722"/>
      <c r="K269" s="722"/>
      <c r="L269" s="722"/>
      <c r="M269" s="722"/>
      <c r="N269" s="722"/>
      <c r="O269" s="722"/>
      <c r="P269" s="722"/>
      <c r="Q269" s="722"/>
      <c r="R269" s="722"/>
      <c r="S269" s="722"/>
      <c r="T269" s="722"/>
      <c r="U269" s="722"/>
      <c r="V269" s="722"/>
      <c r="W269" s="722"/>
      <c r="X269" s="722"/>
      <c r="Y269" s="723"/>
      <c r="AA269" s="328"/>
    </row>
    <row r="270" spans="1:27" ht="18" customHeight="1">
      <c r="A270" s="169"/>
      <c r="B270" s="354" t="s">
        <v>156</v>
      </c>
      <c r="C270" s="155">
        <f>IF(SUMIF($S209:$S260,1,$P209:$P260)=0,0,SUMIF($S209:$S260,1,$P209:$P260))</f>
        <v>0</v>
      </c>
      <c r="D270" s="767">
        <f>IF(C270=0,0,C270*2400*24)</f>
        <v>0</v>
      </c>
      <c r="E270" s="767"/>
      <c r="F270" s="364" t="str">
        <f>IF(OR(L261&lt;&gt;"",L253&lt;&gt;"",L245&lt;&gt;"",L237&lt;&gt;"",L229&lt;&gt;"",L221&lt;&gt;"",L213&lt;&gt;""),"研修人数が未入力のセルがあります","")</f>
        <v/>
      </c>
      <c r="G270" s="169"/>
      <c r="H270" s="169"/>
      <c r="I270" s="169"/>
      <c r="J270" s="169"/>
      <c r="K270" s="169"/>
      <c r="L270" s="169"/>
      <c r="M270" s="169"/>
      <c r="N270" s="169"/>
      <c r="O270" s="169"/>
      <c r="P270" s="169"/>
      <c r="Q270" s="169"/>
      <c r="R270" s="169"/>
      <c r="S270" s="169"/>
      <c r="T270" s="169"/>
      <c r="U270" s="169"/>
      <c r="V270" s="169"/>
      <c r="W270" s="169"/>
      <c r="X270" s="169"/>
      <c r="Y270" s="169"/>
      <c r="AA270" s="328"/>
    </row>
    <row r="271" spans="1:27" ht="18" customHeight="1">
      <c r="A271" s="169"/>
      <c r="B271" s="354" t="s">
        <v>157</v>
      </c>
      <c r="C271" s="155">
        <f>IF(SUMIF($S209:$S260,2,$P209:$P260)=0,0,SUMIF($S209:$S260,2,$P209:$P260))</f>
        <v>0</v>
      </c>
      <c r="D271" s="730">
        <f>IF(C271=0,0,C271*1200*24)</f>
        <v>0</v>
      </c>
      <c r="E271" s="730"/>
      <c r="F271" s="169"/>
      <c r="G271" s="169"/>
      <c r="H271" s="169"/>
      <c r="I271" s="732" t="s">
        <v>244</v>
      </c>
      <c r="J271" s="732"/>
      <c r="K271" s="732"/>
      <c r="L271" s="732"/>
      <c r="M271" s="732"/>
      <c r="N271" s="355"/>
      <c r="O271" s="355"/>
      <c r="P271" s="221"/>
      <c r="Q271" s="221"/>
      <c r="R271" s="217"/>
      <c r="S271" s="217"/>
      <c r="T271" s="217"/>
      <c r="U271" s="217"/>
      <c r="V271" s="217"/>
      <c r="W271" s="217"/>
      <c r="X271" s="217"/>
      <c r="Y271" s="217"/>
      <c r="AA271" s="328"/>
    </row>
    <row r="272" spans="1:27" ht="18" customHeight="1">
      <c r="A272" s="169"/>
      <c r="B272" s="354" t="s">
        <v>158</v>
      </c>
      <c r="C272" s="155">
        <f>IF(SUMIF($S209:$S260,3,$P209:$P260)=0,0,SUMIF($S209:$S260,3,$P209:$P260))</f>
        <v>0</v>
      </c>
      <c r="D272" s="730">
        <f>IF(C272=0,0,C272*800*24)</f>
        <v>0</v>
      </c>
      <c r="E272" s="730"/>
      <c r="F272" s="169"/>
      <c r="G272" s="169"/>
      <c r="H272" s="169"/>
      <c r="I272" s="355"/>
      <c r="J272" s="355"/>
      <c r="K272" s="355"/>
      <c r="L272" s="355"/>
      <c r="M272" s="355"/>
      <c r="N272" s="355"/>
      <c r="O272" s="355"/>
      <c r="P272" s="169"/>
      <c r="Q272" s="169"/>
      <c r="R272" s="169"/>
      <c r="S272" s="169"/>
      <c r="T272" s="169"/>
      <c r="U272" s="169"/>
      <c r="V272" s="169"/>
      <c r="W272" s="169"/>
      <c r="X272" s="169"/>
      <c r="Y272" s="169"/>
      <c r="AA272" s="328"/>
    </row>
    <row r="273" spans="1:46" ht="18" customHeight="1">
      <c r="A273" s="169"/>
      <c r="B273" s="222"/>
      <c r="C273" s="155">
        <f>SUM(C270:C272)</f>
        <v>0</v>
      </c>
      <c r="D273" s="730">
        <f>SUM(D270:D272)</f>
        <v>0</v>
      </c>
      <c r="E273" s="731"/>
      <c r="F273" s="169"/>
      <c r="G273" s="169"/>
      <c r="H273" s="169"/>
      <c r="I273" s="732" t="s">
        <v>245</v>
      </c>
      <c r="J273" s="732"/>
      <c r="K273" s="732"/>
      <c r="L273" s="732"/>
      <c r="M273" s="732"/>
      <c r="N273" s="355"/>
      <c r="O273" s="355"/>
      <c r="P273" s="221"/>
      <c r="Q273" s="221"/>
      <c r="R273" s="217"/>
      <c r="S273" s="217"/>
      <c r="T273" s="217"/>
      <c r="U273" s="217"/>
      <c r="V273" s="217"/>
      <c r="W273" s="217"/>
      <c r="X273" s="217"/>
      <c r="Y273" s="217"/>
      <c r="AA273" s="328"/>
    </row>
    <row r="274" spans="1:46" s="235" customFormat="1" ht="6" customHeight="1">
      <c r="A274" s="223"/>
      <c r="B274" s="223"/>
      <c r="C274" s="223"/>
      <c r="D274" s="223"/>
      <c r="E274" s="223"/>
      <c r="F274" s="223"/>
      <c r="G274" s="224"/>
      <c r="H274" s="224"/>
      <c r="I274" s="224"/>
      <c r="J274" s="224"/>
      <c r="K274" s="224"/>
      <c r="L274" s="224"/>
      <c r="M274" s="224"/>
      <c r="N274" s="224"/>
      <c r="O274" s="224"/>
      <c r="P274" s="224"/>
      <c r="Q274" s="224"/>
      <c r="R274" s="223"/>
      <c r="S274" s="223"/>
      <c r="T274" s="223"/>
      <c r="U274" s="223"/>
      <c r="V274" s="223"/>
      <c r="W274" s="223"/>
      <c r="X274" s="223"/>
      <c r="Y274" s="223"/>
      <c r="AA274" s="328"/>
      <c r="AB274" s="17"/>
      <c r="AF274" s="258"/>
      <c r="AG274" s="254"/>
    </row>
    <row r="275" spans="1:46" ht="42" customHeight="1">
      <c r="A275" s="169"/>
      <c r="B275" s="169"/>
      <c r="C275" s="382" t="str">
        <f>IF('10号'!$E$18="","",'10号'!$E$18)</f>
        <v/>
      </c>
      <c r="D275" s="169"/>
      <c r="E275" s="169"/>
      <c r="F275" s="169"/>
      <c r="G275" s="169"/>
      <c r="H275" s="169"/>
      <c r="I275" s="169"/>
      <c r="J275" s="169"/>
      <c r="K275" s="169"/>
      <c r="L275" s="169"/>
      <c r="M275" s="169"/>
      <c r="N275" s="169"/>
      <c r="O275" s="169"/>
      <c r="P275" s="169"/>
      <c r="Q275" s="169"/>
      <c r="R275" s="710" t="str">
        <f>IF(MIN(A280:B328)=0,"平成　　年　　月分",MIN(A280:B328))</f>
        <v>平成　　年　　月分</v>
      </c>
      <c r="S275" s="710"/>
      <c r="T275" s="710"/>
      <c r="U275" s="710"/>
      <c r="V275" s="710"/>
      <c r="W275" s="169"/>
      <c r="X275" s="169"/>
      <c r="Y275" s="225" t="s">
        <v>251</v>
      </c>
      <c r="AA275" s="233"/>
    </row>
    <row r="276" spans="1:46" ht="9" customHeight="1">
      <c r="A276" s="211"/>
      <c r="B276" s="212"/>
      <c r="C276" s="711" t="s">
        <v>221</v>
      </c>
      <c r="D276" s="714"/>
      <c r="E276" s="716" t="s">
        <v>222</v>
      </c>
      <c r="F276" s="714"/>
      <c r="G276" s="716" t="s">
        <v>223</v>
      </c>
      <c r="H276" s="716"/>
      <c r="I276" s="714"/>
      <c r="J276" s="716" t="s">
        <v>222</v>
      </c>
      <c r="K276" s="714"/>
      <c r="L276" s="716" t="s">
        <v>224</v>
      </c>
      <c r="M276" s="734"/>
      <c r="N276" s="760" t="s">
        <v>225</v>
      </c>
      <c r="O276" s="763"/>
      <c r="P276" s="719">
        <f>IF(OR(A280="",D276="",I276=""),0,FLOOR(IF(I276&lt;D276,TIME(I276,K276,1)+1,TIME(I276,K276,1))-TIME(D276,F276,0)-TIME(0,O276,0),"0:15"))</f>
        <v>0</v>
      </c>
      <c r="Q276" s="711" t="s">
        <v>226</v>
      </c>
      <c r="R276" s="739"/>
      <c r="S276" s="742"/>
      <c r="T276" s="757" t="s">
        <v>142</v>
      </c>
      <c r="U276" s="711" t="s">
        <v>228</v>
      </c>
      <c r="V276" s="739"/>
      <c r="W276" s="739"/>
      <c r="X276" s="213"/>
      <c r="Y276" s="214"/>
      <c r="AA276" s="328"/>
    </row>
    <row r="277" spans="1:46" ht="6" customHeight="1">
      <c r="A277" s="356"/>
      <c r="B277" s="357"/>
      <c r="C277" s="712"/>
      <c r="D277" s="715"/>
      <c r="E277" s="717"/>
      <c r="F277" s="715"/>
      <c r="G277" s="717"/>
      <c r="H277" s="717"/>
      <c r="I277" s="715"/>
      <c r="J277" s="717"/>
      <c r="K277" s="715"/>
      <c r="L277" s="717"/>
      <c r="M277" s="735"/>
      <c r="N277" s="761"/>
      <c r="O277" s="764"/>
      <c r="P277" s="720"/>
      <c r="Q277" s="712"/>
      <c r="R277" s="740"/>
      <c r="S277" s="743"/>
      <c r="T277" s="758"/>
      <c r="U277" s="712"/>
      <c r="V277" s="740"/>
      <c r="W277" s="740"/>
      <c r="X277" s="755" t="str">
        <f>IF(A280="","",IF(OR(S276&gt;1,S278&gt;1),"ü",""))</f>
        <v/>
      </c>
      <c r="Y277" s="215"/>
      <c r="AA277" s="328"/>
    </row>
    <row r="278" spans="1:46" ht="6" customHeight="1">
      <c r="A278" s="356"/>
      <c r="B278" s="216"/>
      <c r="C278" s="712"/>
      <c r="D278" s="715"/>
      <c r="E278" s="717"/>
      <c r="F278" s="715"/>
      <c r="G278" s="717"/>
      <c r="H278" s="717"/>
      <c r="I278" s="715"/>
      <c r="J278" s="717"/>
      <c r="K278" s="715"/>
      <c r="L278" s="717"/>
      <c r="M278" s="735"/>
      <c r="N278" s="761"/>
      <c r="O278" s="765"/>
      <c r="P278" s="720">
        <f>IF(OR(A280="",D278="",I278=""),0,FLOOR(IF(I278&lt;D278,TIME(I278,K278,1)+1,TIME(I278,K278,1))-TIME(D278,F278,0)-TIME(0,O278,0),"0:15"))</f>
        <v>0</v>
      </c>
      <c r="Q278" s="712"/>
      <c r="R278" s="740"/>
      <c r="S278" s="737"/>
      <c r="T278" s="758"/>
      <c r="U278" s="712"/>
      <c r="V278" s="740"/>
      <c r="W278" s="740"/>
      <c r="X278" s="756"/>
      <c r="Y278" s="215"/>
      <c r="AA278" s="328"/>
    </row>
    <row r="279" spans="1:46" ht="9" customHeight="1">
      <c r="A279" s="356"/>
      <c r="B279" s="216"/>
      <c r="C279" s="713"/>
      <c r="D279" s="733"/>
      <c r="E279" s="718"/>
      <c r="F279" s="733"/>
      <c r="G279" s="718"/>
      <c r="H279" s="718"/>
      <c r="I279" s="733"/>
      <c r="J279" s="718"/>
      <c r="K279" s="733"/>
      <c r="L279" s="718"/>
      <c r="M279" s="736"/>
      <c r="N279" s="762"/>
      <c r="O279" s="766"/>
      <c r="P279" s="744"/>
      <c r="Q279" s="713"/>
      <c r="R279" s="741"/>
      <c r="S279" s="738"/>
      <c r="T279" s="759"/>
      <c r="U279" s="713"/>
      <c r="V279" s="741"/>
      <c r="W279" s="741"/>
      <c r="X279" s="217"/>
      <c r="Y279" s="218"/>
      <c r="AA279" s="328"/>
    </row>
    <row r="280" spans="1:46" ht="18" customHeight="1">
      <c r="A280" s="745" t="str">
        <f>IF(ISERROR(AG280),"",AG280)</f>
        <v/>
      </c>
      <c r="B280" s="746"/>
      <c r="C280" s="747" t="s">
        <v>247</v>
      </c>
      <c r="D280" s="748"/>
      <c r="E280" s="748"/>
      <c r="F280" s="748"/>
      <c r="G280" s="748"/>
      <c r="H280" s="748"/>
      <c r="I280" s="748"/>
      <c r="J280" s="748"/>
      <c r="K280" s="748"/>
      <c r="L280" s="749" t="str">
        <f>IF(A280="","",IF(OR(AND(P276&gt;0,S276=""),AND(P278&gt;0,S278="")),"研修人数を入力してください",""))</f>
        <v/>
      </c>
      <c r="M280" s="749"/>
      <c r="N280" s="749"/>
      <c r="O280" s="749"/>
      <c r="P280" s="749"/>
      <c r="Q280" s="749"/>
      <c r="R280" s="749"/>
      <c r="S280" s="749"/>
      <c r="T280" s="749"/>
      <c r="U280" s="749"/>
      <c r="V280" s="749"/>
      <c r="W280" s="749"/>
      <c r="X280" s="749"/>
      <c r="Y280" s="750"/>
      <c r="AA280" s="328"/>
      <c r="AG280" s="246" t="e">
        <f>IF((AG219+1)&gt;EOMONTH($AF$2,0),"",AG219+1)</f>
        <v>#VALUE!</v>
      </c>
      <c r="AP280" s="250"/>
      <c r="AQ280" s="262"/>
      <c r="AR280" s="252"/>
      <c r="AT280" s="252"/>
    </row>
    <row r="281" spans="1:46" ht="18" customHeight="1">
      <c r="A281" s="751" t="str">
        <f>IF(A280="","","日")</f>
        <v/>
      </c>
      <c r="B281" s="752"/>
      <c r="C281" s="724"/>
      <c r="D281" s="725"/>
      <c r="E281" s="725"/>
      <c r="F281" s="725"/>
      <c r="G281" s="725"/>
      <c r="H281" s="725"/>
      <c r="I281" s="725"/>
      <c r="J281" s="725"/>
      <c r="K281" s="725"/>
      <c r="L281" s="725"/>
      <c r="M281" s="725"/>
      <c r="N281" s="725"/>
      <c r="O281" s="725"/>
      <c r="P281" s="725"/>
      <c r="Q281" s="725"/>
      <c r="R281" s="725"/>
      <c r="S281" s="725"/>
      <c r="T281" s="725"/>
      <c r="U281" s="725"/>
      <c r="V281" s="725"/>
      <c r="W281" s="725"/>
      <c r="X281" s="725"/>
      <c r="Y281" s="726"/>
      <c r="AA281" s="328"/>
      <c r="AG281" s="246" t="e">
        <f t="shared" ref="AG281:AG286" si="6">IF((AG280+1)&gt;EOMONTH($AF$2,0),"",AG280+1)</f>
        <v>#VALUE!</v>
      </c>
      <c r="AP281" s="250"/>
      <c r="AQ281" s="262"/>
      <c r="AR281" s="252"/>
      <c r="AT281" s="252"/>
    </row>
    <row r="282" spans="1:46" ht="18" customHeight="1">
      <c r="A282" s="753" t="s">
        <v>230</v>
      </c>
      <c r="B282" s="754"/>
      <c r="C282" s="724"/>
      <c r="D282" s="725"/>
      <c r="E282" s="725"/>
      <c r="F282" s="725"/>
      <c r="G282" s="725"/>
      <c r="H282" s="725"/>
      <c r="I282" s="725"/>
      <c r="J282" s="725"/>
      <c r="K282" s="725"/>
      <c r="L282" s="725"/>
      <c r="M282" s="725"/>
      <c r="N282" s="725"/>
      <c r="O282" s="725"/>
      <c r="P282" s="725"/>
      <c r="Q282" s="725"/>
      <c r="R282" s="725"/>
      <c r="S282" s="725"/>
      <c r="T282" s="725"/>
      <c r="U282" s="725"/>
      <c r="V282" s="725"/>
      <c r="W282" s="725"/>
      <c r="X282" s="725"/>
      <c r="Y282" s="726"/>
      <c r="AA282" s="328"/>
      <c r="AG282" s="246" t="e">
        <f t="shared" si="6"/>
        <v>#VALUE!</v>
      </c>
      <c r="AP282" s="250"/>
      <c r="AQ282" s="262"/>
      <c r="AR282" s="252"/>
      <c r="AT282" s="252"/>
    </row>
    <row r="283" spans="1:46" ht="9.9499999999999993" customHeight="1">
      <c r="A283" s="219"/>
      <c r="B283" s="220"/>
      <c r="C283" s="727"/>
      <c r="D283" s="728"/>
      <c r="E283" s="728"/>
      <c r="F283" s="728"/>
      <c r="G283" s="728"/>
      <c r="H283" s="728"/>
      <c r="I283" s="728"/>
      <c r="J283" s="728"/>
      <c r="K283" s="728"/>
      <c r="L283" s="728"/>
      <c r="M283" s="728"/>
      <c r="N283" s="728"/>
      <c r="O283" s="728"/>
      <c r="P283" s="728"/>
      <c r="Q283" s="728"/>
      <c r="R283" s="728"/>
      <c r="S283" s="728"/>
      <c r="T283" s="728"/>
      <c r="U283" s="728"/>
      <c r="V283" s="728"/>
      <c r="W283" s="728"/>
      <c r="X283" s="728"/>
      <c r="Y283" s="729"/>
      <c r="AA283" s="328"/>
      <c r="AG283" s="246" t="e">
        <f t="shared" si="6"/>
        <v>#VALUE!</v>
      </c>
      <c r="AP283" s="250"/>
      <c r="AQ283" s="262"/>
      <c r="AR283" s="252"/>
      <c r="AT283" s="252"/>
    </row>
    <row r="284" spans="1:46" ht="9" customHeight="1">
      <c r="A284" s="211"/>
      <c r="B284" s="212"/>
      <c r="C284" s="711" t="s">
        <v>221</v>
      </c>
      <c r="D284" s="714"/>
      <c r="E284" s="716" t="s">
        <v>222</v>
      </c>
      <c r="F284" s="714"/>
      <c r="G284" s="716" t="s">
        <v>223</v>
      </c>
      <c r="H284" s="716"/>
      <c r="I284" s="714"/>
      <c r="J284" s="716" t="s">
        <v>222</v>
      </c>
      <c r="K284" s="714"/>
      <c r="L284" s="716" t="s">
        <v>224</v>
      </c>
      <c r="M284" s="734"/>
      <c r="N284" s="760" t="s">
        <v>225</v>
      </c>
      <c r="O284" s="763"/>
      <c r="P284" s="719">
        <f>IF(OR(A288="",D284="",I284=""),0,FLOOR(IF(I284&lt;D284,TIME(I284,K284,1)+1,TIME(I284,K284,1))-TIME(D284,F284,0)-TIME(0,O284,0),"0:15"))</f>
        <v>0</v>
      </c>
      <c r="Q284" s="711" t="s">
        <v>226</v>
      </c>
      <c r="R284" s="739"/>
      <c r="S284" s="742"/>
      <c r="T284" s="757" t="s">
        <v>142</v>
      </c>
      <c r="U284" s="711" t="s">
        <v>228</v>
      </c>
      <c r="V284" s="739"/>
      <c r="W284" s="739"/>
      <c r="X284" s="213"/>
      <c r="Y284" s="214"/>
      <c r="AA284" s="328"/>
      <c r="AG284" s="246" t="e">
        <f t="shared" si="6"/>
        <v>#VALUE!</v>
      </c>
      <c r="AP284" s="250"/>
      <c r="AQ284" s="262"/>
    </row>
    <row r="285" spans="1:46" ht="6" customHeight="1">
      <c r="A285" s="356"/>
      <c r="B285" s="357"/>
      <c r="C285" s="712"/>
      <c r="D285" s="715"/>
      <c r="E285" s="717"/>
      <c r="F285" s="715"/>
      <c r="G285" s="717"/>
      <c r="H285" s="717"/>
      <c r="I285" s="715"/>
      <c r="J285" s="717"/>
      <c r="K285" s="715"/>
      <c r="L285" s="717"/>
      <c r="M285" s="735"/>
      <c r="N285" s="761"/>
      <c r="O285" s="764"/>
      <c r="P285" s="720"/>
      <c r="Q285" s="712"/>
      <c r="R285" s="740"/>
      <c r="S285" s="743"/>
      <c r="T285" s="758"/>
      <c r="U285" s="712"/>
      <c r="V285" s="740"/>
      <c r="W285" s="740"/>
      <c r="X285" s="755" t="str">
        <f>IF(A288="","",IF(OR(S284&gt;1,S286&gt;1),"ü",""))</f>
        <v/>
      </c>
      <c r="Y285" s="215"/>
      <c r="AA285" s="328"/>
      <c r="AG285" s="246" t="e">
        <f t="shared" si="6"/>
        <v>#VALUE!</v>
      </c>
      <c r="AP285" s="250"/>
      <c r="AQ285" s="262"/>
    </row>
    <row r="286" spans="1:46" ht="6" customHeight="1">
      <c r="A286" s="356"/>
      <c r="B286" s="216"/>
      <c r="C286" s="712"/>
      <c r="D286" s="715"/>
      <c r="E286" s="717"/>
      <c r="F286" s="715"/>
      <c r="G286" s="717"/>
      <c r="H286" s="717"/>
      <c r="I286" s="715"/>
      <c r="J286" s="717"/>
      <c r="K286" s="715"/>
      <c r="L286" s="717"/>
      <c r="M286" s="735"/>
      <c r="N286" s="761"/>
      <c r="O286" s="765"/>
      <c r="P286" s="720">
        <f>IF(OR(A288="",D286="",I286=""),0,FLOOR(IF(I286&lt;D286,TIME(I286,K286,1)+1,TIME(I286,K286,1))-TIME(D286,F286,0)-TIME(0,O286,0),"0:15"))</f>
        <v>0</v>
      </c>
      <c r="Q286" s="712"/>
      <c r="R286" s="740"/>
      <c r="S286" s="737"/>
      <c r="T286" s="758"/>
      <c r="U286" s="712"/>
      <c r="V286" s="740"/>
      <c r="W286" s="740"/>
      <c r="X286" s="756"/>
      <c r="Y286" s="215"/>
      <c r="AA286" s="328"/>
      <c r="AG286" s="246" t="e">
        <f t="shared" si="6"/>
        <v>#VALUE!</v>
      </c>
      <c r="AP286" s="250"/>
      <c r="AQ286" s="262"/>
    </row>
    <row r="287" spans="1:46" ht="9" customHeight="1">
      <c r="A287" s="356"/>
      <c r="B287" s="216"/>
      <c r="C287" s="713"/>
      <c r="D287" s="733"/>
      <c r="E287" s="718"/>
      <c r="F287" s="733"/>
      <c r="G287" s="718"/>
      <c r="H287" s="718"/>
      <c r="I287" s="733"/>
      <c r="J287" s="718"/>
      <c r="K287" s="733"/>
      <c r="L287" s="718"/>
      <c r="M287" s="736"/>
      <c r="N287" s="762"/>
      <c r="O287" s="766"/>
      <c r="P287" s="744"/>
      <c r="Q287" s="713"/>
      <c r="R287" s="741"/>
      <c r="S287" s="738"/>
      <c r="T287" s="759"/>
      <c r="U287" s="713"/>
      <c r="V287" s="741"/>
      <c r="W287" s="741"/>
      <c r="X287" s="217"/>
      <c r="Y287" s="218"/>
      <c r="AA287" s="328"/>
    </row>
    <row r="288" spans="1:46" ht="18" customHeight="1">
      <c r="A288" s="745" t="str">
        <f>IF(ISERROR(AG281),"",AG281)</f>
        <v/>
      </c>
      <c r="B288" s="746"/>
      <c r="C288" s="747" t="s">
        <v>247</v>
      </c>
      <c r="D288" s="748"/>
      <c r="E288" s="748"/>
      <c r="F288" s="748"/>
      <c r="G288" s="748"/>
      <c r="H288" s="748"/>
      <c r="I288" s="748"/>
      <c r="J288" s="748"/>
      <c r="K288" s="748"/>
      <c r="L288" s="749" t="str">
        <f>IF(A288="","",IF(OR(AND(P284&gt;0,S284=""),AND(P286&gt;0,S286="")),"研修人数を入力してください",""))</f>
        <v/>
      </c>
      <c r="M288" s="749"/>
      <c r="N288" s="749"/>
      <c r="O288" s="749"/>
      <c r="P288" s="749"/>
      <c r="Q288" s="749"/>
      <c r="R288" s="749"/>
      <c r="S288" s="749"/>
      <c r="T288" s="749"/>
      <c r="U288" s="749"/>
      <c r="V288" s="749"/>
      <c r="W288" s="749"/>
      <c r="X288" s="749"/>
      <c r="Y288" s="750"/>
      <c r="AA288" s="237"/>
      <c r="AQ288" s="263"/>
      <c r="AR288" s="252"/>
      <c r="AT288" s="252"/>
    </row>
    <row r="289" spans="1:27" ht="18" customHeight="1">
      <c r="A289" s="751" t="str">
        <f>IF(A288="","","日")</f>
        <v/>
      </c>
      <c r="B289" s="752"/>
      <c r="C289" s="724"/>
      <c r="D289" s="725"/>
      <c r="E289" s="725"/>
      <c r="F289" s="725"/>
      <c r="G289" s="725"/>
      <c r="H289" s="725"/>
      <c r="I289" s="725"/>
      <c r="J289" s="725"/>
      <c r="K289" s="725"/>
      <c r="L289" s="725"/>
      <c r="M289" s="725"/>
      <c r="N289" s="725"/>
      <c r="O289" s="725"/>
      <c r="P289" s="725"/>
      <c r="Q289" s="725"/>
      <c r="R289" s="725"/>
      <c r="S289" s="725"/>
      <c r="T289" s="725"/>
      <c r="U289" s="725"/>
      <c r="V289" s="725"/>
      <c r="W289" s="725"/>
      <c r="X289" s="725"/>
      <c r="Y289" s="726"/>
      <c r="AA289" s="237"/>
    </row>
    <row r="290" spans="1:27" ht="18" customHeight="1">
      <c r="A290" s="753" t="s">
        <v>231</v>
      </c>
      <c r="B290" s="754"/>
      <c r="C290" s="724"/>
      <c r="D290" s="725"/>
      <c r="E290" s="725"/>
      <c r="F290" s="725"/>
      <c r="G290" s="725"/>
      <c r="H290" s="725"/>
      <c r="I290" s="725"/>
      <c r="J290" s="725"/>
      <c r="K290" s="725"/>
      <c r="L290" s="725"/>
      <c r="M290" s="725"/>
      <c r="N290" s="725"/>
      <c r="O290" s="725"/>
      <c r="P290" s="725"/>
      <c r="Q290" s="725"/>
      <c r="R290" s="725"/>
      <c r="S290" s="725"/>
      <c r="T290" s="725"/>
      <c r="U290" s="725"/>
      <c r="V290" s="725"/>
      <c r="W290" s="725"/>
      <c r="X290" s="725"/>
      <c r="Y290" s="726"/>
      <c r="AA290" s="237"/>
    </row>
    <row r="291" spans="1:27" ht="9.9499999999999993" customHeight="1">
      <c r="A291" s="219"/>
      <c r="B291" s="220"/>
      <c r="C291" s="727"/>
      <c r="D291" s="728"/>
      <c r="E291" s="728"/>
      <c r="F291" s="728"/>
      <c r="G291" s="728"/>
      <c r="H291" s="728"/>
      <c r="I291" s="728"/>
      <c r="J291" s="728"/>
      <c r="K291" s="728"/>
      <c r="L291" s="728"/>
      <c r="M291" s="728"/>
      <c r="N291" s="728"/>
      <c r="O291" s="728"/>
      <c r="P291" s="728"/>
      <c r="Q291" s="728"/>
      <c r="R291" s="728"/>
      <c r="S291" s="728"/>
      <c r="T291" s="728"/>
      <c r="U291" s="728"/>
      <c r="V291" s="728"/>
      <c r="W291" s="728"/>
      <c r="X291" s="728"/>
      <c r="Y291" s="729"/>
      <c r="AA291" s="237"/>
    </row>
    <row r="292" spans="1:27" ht="9" customHeight="1">
      <c r="A292" s="211"/>
      <c r="B292" s="212"/>
      <c r="C292" s="711" t="s">
        <v>221</v>
      </c>
      <c r="D292" s="714"/>
      <c r="E292" s="716" t="s">
        <v>222</v>
      </c>
      <c r="F292" s="714"/>
      <c r="G292" s="716" t="s">
        <v>223</v>
      </c>
      <c r="H292" s="716"/>
      <c r="I292" s="714"/>
      <c r="J292" s="716" t="s">
        <v>222</v>
      </c>
      <c r="K292" s="714"/>
      <c r="L292" s="716" t="s">
        <v>224</v>
      </c>
      <c r="M292" s="734"/>
      <c r="N292" s="760" t="s">
        <v>225</v>
      </c>
      <c r="O292" s="763"/>
      <c r="P292" s="719">
        <f>IF(OR(A296="",D292="",I292=""),0,FLOOR(IF(I292&lt;D292,TIME(I292,K292,1)+1,TIME(I292,K292,1))-TIME(D292,F292,0)-TIME(0,O292,0),"0:15"))</f>
        <v>0</v>
      </c>
      <c r="Q292" s="711" t="s">
        <v>226</v>
      </c>
      <c r="R292" s="739"/>
      <c r="S292" s="742"/>
      <c r="T292" s="757" t="s">
        <v>142</v>
      </c>
      <c r="U292" s="711" t="s">
        <v>228</v>
      </c>
      <c r="V292" s="739"/>
      <c r="W292" s="739"/>
      <c r="X292" s="213"/>
      <c r="Y292" s="214"/>
      <c r="AA292" s="328"/>
    </row>
    <row r="293" spans="1:27" ht="6" customHeight="1">
      <c r="A293" s="356"/>
      <c r="B293" s="357"/>
      <c r="C293" s="712"/>
      <c r="D293" s="715"/>
      <c r="E293" s="717"/>
      <c r="F293" s="715"/>
      <c r="G293" s="717"/>
      <c r="H293" s="717"/>
      <c r="I293" s="715"/>
      <c r="J293" s="717"/>
      <c r="K293" s="715"/>
      <c r="L293" s="717"/>
      <c r="M293" s="735"/>
      <c r="N293" s="761"/>
      <c r="O293" s="764"/>
      <c r="P293" s="720"/>
      <c r="Q293" s="712"/>
      <c r="R293" s="740"/>
      <c r="S293" s="743"/>
      <c r="T293" s="758"/>
      <c r="U293" s="712"/>
      <c r="V293" s="740"/>
      <c r="W293" s="740"/>
      <c r="X293" s="755" t="str">
        <f>IF(A296="","",IF(OR(S292&gt;1,S294&gt;1),"ü",""))</f>
        <v/>
      </c>
      <c r="Y293" s="215"/>
      <c r="AA293" s="328"/>
    </row>
    <row r="294" spans="1:27" ht="6" customHeight="1">
      <c r="A294" s="356"/>
      <c r="B294" s="216"/>
      <c r="C294" s="712"/>
      <c r="D294" s="715"/>
      <c r="E294" s="717"/>
      <c r="F294" s="715"/>
      <c r="G294" s="717"/>
      <c r="H294" s="717"/>
      <c r="I294" s="715"/>
      <c r="J294" s="717"/>
      <c r="K294" s="715"/>
      <c r="L294" s="717"/>
      <c r="M294" s="735"/>
      <c r="N294" s="761"/>
      <c r="O294" s="765"/>
      <c r="P294" s="720">
        <f>IF(OR(A296="",D294="",I294=""),0,FLOOR(IF(I294&lt;D294,TIME(I294,K294,1)+1,TIME(I294,K294,1))-TIME(D294,F294,0)-TIME(0,O294,0),"0:15"))</f>
        <v>0</v>
      </c>
      <c r="Q294" s="712"/>
      <c r="R294" s="740"/>
      <c r="S294" s="737"/>
      <c r="T294" s="758"/>
      <c r="U294" s="712"/>
      <c r="V294" s="740"/>
      <c r="W294" s="740"/>
      <c r="X294" s="756"/>
      <c r="Y294" s="215"/>
      <c r="AA294" s="328"/>
    </row>
    <row r="295" spans="1:27" ht="9" customHeight="1">
      <c r="A295" s="356"/>
      <c r="B295" s="216"/>
      <c r="C295" s="713"/>
      <c r="D295" s="733"/>
      <c r="E295" s="718"/>
      <c r="F295" s="733"/>
      <c r="G295" s="718"/>
      <c r="H295" s="718"/>
      <c r="I295" s="733"/>
      <c r="J295" s="718"/>
      <c r="K295" s="733"/>
      <c r="L295" s="718"/>
      <c r="M295" s="736"/>
      <c r="N295" s="762"/>
      <c r="O295" s="766"/>
      <c r="P295" s="744"/>
      <c r="Q295" s="713"/>
      <c r="R295" s="741"/>
      <c r="S295" s="738"/>
      <c r="T295" s="759"/>
      <c r="U295" s="713"/>
      <c r="V295" s="741"/>
      <c r="W295" s="741"/>
      <c r="X295" s="217"/>
      <c r="Y295" s="218"/>
      <c r="AA295" s="328"/>
    </row>
    <row r="296" spans="1:27" ht="18" customHeight="1">
      <c r="A296" s="745" t="str">
        <f>IF(ISERROR(AG282),"",AG282)</f>
        <v/>
      </c>
      <c r="B296" s="746"/>
      <c r="C296" s="747" t="s">
        <v>247</v>
      </c>
      <c r="D296" s="748"/>
      <c r="E296" s="748"/>
      <c r="F296" s="748"/>
      <c r="G296" s="748"/>
      <c r="H296" s="748"/>
      <c r="I296" s="748"/>
      <c r="J296" s="748"/>
      <c r="K296" s="748"/>
      <c r="L296" s="749" t="str">
        <f>IF(A296="","",IF(OR(AND(P292&gt;0,S292=""),AND(P294&gt;0,S294="")),"研修人数を入力してください",""))</f>
        <v/>
      </c>
      <c r="M296" s="749"/>
      <c r="N296" s="749"/>
      <c r="O296" s="749"/>
      <c r="P296" s="749"/>
      <c r="Q296" s="749"/>
      <c r="R296" s="749"/>
      <c r="S296" s="749"/>
      <c r="T296" s="749"/>
      <c r="U296" s="749"/>
      <c r="V296" s="749"/>
      <c r="W296" s="749"/>
      <c r="X296" s="749"/>
      <c r="Y296" s="750"/>
      <c r="AA296" s="237"/>
    </row>
    <row r="297" spans="1:27" ht="18" customHeight="1">
      <c r="A297" s="751" t="str">
        <f>IF(A296="","","日")</f>
        <v/>
      </c>
      <c r="B297" s="752"/>
      <c r="C297" s="724"/>
      <c r="D297" s="725"/>
      <c r="E297" s="725"/>
      <c r="F297" s="725"/>
      <c r="G297" s="725"/>
      <c r="H297" s="725"/>
      <c r="I297" s="725"/>
      <c r="J297" s="725"/>
      <c r="K297" s="725"/>
      <c r="L297" s="725"/>
      <c r="M297" s="725"/>
      <c r="N297" s="725"/>
      <c r="O297" s="725"/>
      <c r="P297" s="725"/>
      <c r="Q297" s="725"/>
      <c r="R297" s="725"/>
      <c r="S297" s="725"/>
      <c r="T297" s="725"/>
      <c r="U297" s="725"/>
      <c r="V297" s="725"/>
      <c r="W297" s="725"/>
      <c r="X297" s="725"/>
      <c r="Y297" s="726"/>
      <c r="AA297" s="237"/>
    </row>
    <row r="298" spans="1:27" ht="18" customHeight="1">
      <c r="A298" s="753" t="s">
        <v>234</v>
      </c>
      <c r="B298" s="754"/>
      <c r="C298" s="724"/>
      <c r="D298" s="725"/>
      <c r="E298" s="725"/>
      <c r="F298" s="725"/>
      <c r="G298" s="725"/>
      <c r="H298" s="725"/>
      <c r="I298" s="725"/>
      <c r="J298" s="725"/>
      <c r="K298" s="725"/>
      <c r="L298" s="725"/>
      <c r="M298" s="725"/>
      <c r="N298" s="725"/>
      <c r="O298" s="725"/>
      <c r="P298" s="725"/>
      <c r="Q298" s="725"/>
      <c r="R298" s="725"/>
      <c r="S298" s="725"/>
      <c r="T298" s="725"/>
      <c r="U298" s="725"/>
      <c r="V298" s="725"/>
      <c r="W298" s="725"/>
      <c r="X298" s="725"/>
      <c r="Y298" s="726"/>
      <c r="AA298" s="328"/>
    </row>
    <row r="299" spans="1:27" ht="9.9499999999999993" customHeight="1">
      <c r="A299" s="219"/>
      <c r="B299" s="220"/>
      <c r="C299" s="727"/>
      <c r="D299" s="728"/>
      <c r="E299" s="728"/>
      <c r="F299" s="728"/>
      <c r="G299" s="728"/>
      <c r="H299" s="728"/>
      <c r="I299" s="728"/>
      <c r="J299" s="728"/>
      <c r="K299" s="728"/>
      <c r="L299" s="728"/>
      <c r="M299" s="728"/>
      <c r="N299" s="728"/>
      <c r="O299" s="728"/>
      <c r="P299" s="728"/>
      <c r="Q299" s="728"/>
      <c r="R299" s="728"/>
      <c r="S299" s="728"/>
      <c r="T299" s="728"/>
      <c r="U299" s="728"/>
      <c r="V299" s="728"/>
      <c r="W299" s="728"/>
      <c r="X299" s="728"/>
      <c r="Y299" s="729"/>
      <c r="AA299" s="328"/>
    </row>
    <row r="300" spans="1:27" ht="9" customHeight="1">
      <c r="A300" s="211"/>
      <c r="B300" s="212"/>
      <c r="C300" s="711" t="s">
        <v>221</v>
      </c>
      <c r="D300" s="714"/>
      <c r="E300" s="716" t="s">
        <v>222</v>
      </c>
      <c r="F300" s="714"/>
      <c r="G300" s="716" t="s">
        <v>223</v>
      </c>
      <c r="H300" s="716"/>
      <c r="I300" s="714"/>
      <c r="J300" s="716" t="s">
        <v>222</v>
      </c>
      <c r="K300" s="714"/>
      <c r="L300" s="716" t="s">
        <v>224</v>
      </c>
      <c r="M300" s="734"/>
      <c r="N300" s="760" t="s">
        <v>225</v>
      </c>
      <c r="O300" s="763"/>
      <c r="P300" s="719">
        <f>IF(OR(A304="",D300="",I300=""),0,FLOOR(IF(I300&lt;D300,TIME(I300,K300,1)+1,TIME(I300,K300,1))-TIME(D300,F300,0)-TIME(0,O300,0),"0:15"))</f>
        <v>0</v>
      </c>
      <c r="Q300" s="711" t="s">
        <v>226</v>
      </c>
      <c r="R300" s="739"/>
      <c r="S300" s="742"/>
      <c r="T300" s="757" t="s">
        <v>142</v>
      </c>
      <c r="U300" s="711" t="s">
        <v>228</v>
      </c>
      <c r="V300" s="739"/>
      <c r="W300" s="739"/>
      <c r="X300" s="213"/>
      <c r="Y300" s="214"/>
      <c r="AA300" s="328"/>
    </row>
    <row r="301" spans="1:27" ht="6" customHeight="1">
      <c r="A301" s="356"/>
      <c r="B301" s="357"/>
      <c r="C301" s="712"/>
      <c r="D301" s="715"/>
      <c r="E301" s="717"/>
      <c r="F301" s="715"/>
      <c r="G301" s="717"/>
      <c r="H301" s="717"/>
      <c r="I301" s="715"/>
      <c r="J301" s="717"/>
      <c r="K301" s="715"/>
      <c r="L301" s="717"/>
      <c r="M301" s="735"/>
      <c r="N301" s="761"/>
      <c r="O301" s="764"/>
      <c r="P301" s="720"/>
      <c r="Q301" s="712"/>
      <c r="R301" s="740"/>
      <c r="S301" s="743"/>
      <c r="T301" s="758"/>
      <c r="U301" s="712"/>
      <c r="V301" s="740"/>
      <c r="W301" s="740"/>
      <c r="X301" s="755" t="str">
        <f>IF(A304="","",IF(OR(S300&gt;1,S302&gt;1),"ü",""))</f>
        <v/>
      </c>
      <c r="Y301" s="215"/>
      <c r="AA301" s="328"/>
    </row>
    <row r="302" spans="1:27" ht="6" customHeight="1">
      <c r="A302" s="356"/>
      <c r="B302" s="216"/>
      <c r="C302" s="712"/>
      <c r="D302" s="715"/>
      <c r="E302" s="717"/>
      <c r="F302" s="715"/>
      <c r="G302" s="717"/>
      <c r="H302" s="717"/>
      <c r="I302" s="715"/>
      <c r="J302" s="717"/>
      <c r="K302" s="715"/>
      <c r="L302" s="717"/>
      <c r="M302" s="735"/>
      <c r="N302" s="761"/>
      <c r="O302" s="765"/>
      <c r="P302" s="720">
        <f>IF(OR(A304="",D302="",I302=""),0,FLOOR(IF(I302&lt;D302,TIME(I302,K302,1)+1,TIME(I302,K302,1))-TIME(D302,F302,0)-TIME(0,O302,0),"0:15"))</f>
        <v>0</v>
      </c>
      <c r="Q302" s="712"/>
      <c r="R302" s="740"/>
      <c r="S302" s="737"/>
      <c r="T302" s="758"/>
      <c r="U302" s="712"/>
      <c r="V302" s="740"/>
      <c r="W302" s="740"/>
      <c r="X302" s="756"/>
      <c r="Y302" s="215"/>
      <c r="AA302" s="328"/>
    </row>
    <row r="303" spans="1:27" ht="9" customHeight="1">
      <c r="A303" s="356"/>
      <c r="B303" s="216"/>
      <c r="C303" s="713"/>
      <c r="D303" s="733"/>
      <c r="E303" s="718"/>
      <c r="F303" s="733"/>
      <c r="G303" s="718"/>
      <c r="H303" s="718"/>
      <c r="I303" s="733"/>
      <c r="J303" s="718"/>
      <c r="K303" s="733"/>
      <c r="L303" s="718"/>
      <c r="M303" s="736"/>
      <c r="N303" s="762"/>
      <c r="O303" s="766"/>
      <c r="P303" s="744"/>
      <c r="Q303" s="713"/>
      <c r="R303" s="741"/>
      <c r="S303" s="738"/>
      <c r="T303" s="759"/>
      <c r="U303" s="713"/>
      <c r="V303" s="741"/>
      <c r="W303" s="741"/>
      <c r="X303" s="217"/>
      <c r="Y303" s="218"/>
      <c r="AA303" s="328"/>
    </row>
    <row r="304" spans="1:27" ht="18" customHeight="1">
      <c r="A304" s="745" t="str">
        <f>IF(ISERROR(AG283),"",AG283)</f>
        <v/>
      </c>
      <c r="B304" s="746"/>
      <c r="C304" s="747" t="s">
        <v>247</v>
      </c>
      <c r="D304" s="748"/>
      <c r="E304" s="748"/>
      <c r="F304" s="748"/>
      <c r="G304" s="748"/>
      <c r="H304" s="748"/>
      <c r="I304" s="748"/>
      <c r="J304" s="748"/>
      <c r="K304" s="748"/>
      <c r="L304" s="749" t="str">
        <f>IF(A304="","",IF(OR(AND(P300&gt;0,S300=""),AND(P302&gt;0,S302="")),"研修人数を入力してください",""))</f>
        <v/>
      </c>
      <c r="M304" s="749"/>
      <c r="N304" s="749"/>
      <c r="O304" s="749"/>
      <c r="P304" s="749"/>
      <c r="Q304" s="749"/>
      <c r="R304" s="749"/>
      <c r="S304" s="749"/>
      <c r="T304" s="749"/>
      <c r="U304" s="749"/>
      <c r="V304" s="749"/>
      <c r="W304" s="749"/>
      <c r="X304" s="749"/>
      <c r="Y304" s="750"/>
      <c r="AA304" s="328"/>
    </row>
    <row r="305" spans="1:27" ht="18" customHeight="1">
      <c r="A305" s="751" t="str">
        <f>IF(A304="","","日")</f>
        <v/>
      </c>
      <c r="B305" s="752"/>
      <c r="C305" s="724"/>
      <c r="D305" s="725"/>
      <c r="E305" s="725"/>
      <c r="F305" s="725"/>
      <c r="G305" s="725"/>
      <c r="H305" s="725"/>
      <c r="I305" s="725"/>
      <c r="J305" s="725"/>
      <c r="K305" s="725"/>
      <c r="L305" s="725"/>
      <c r="M305" s="725"/>
      <c r="N305" s="725"/>
      <c r="O305" s="725"/>
      <c r="P305" s="725"/>
      <c r="Q305" s="725"/>
      <c r="R305" s="725"/>
      <c r="S305" s="725"/>
      <c r="T305" s="725"/>
      <c r="U305" s="725"/>
      <c r="V305" s="725"/>
      <c r="W305" s="725"/>
      <c r="X305" s="725"/>
      <c r="Y305" s="726"/>
      <c r="AA305" s="328"/>
    </row>
    <row r="306" spans="1:27" ht="18" customHeight="1">
      <c r="A306" s="753" t="s">
        <v>236</v>
      </c>
      <c r="B306" s="754"/>
      <c r="C306" s="724"/>
      <c r="D306" s="725"/>
      <c r="E306" s="725"/>
      <c r="F306" s="725"/>
      <c r="G306" s="725"/>
      <c r="H306" s="725"/>
      <c r="I306" s="725"/>
      <c r="J306" s="725"/>
      <c r="K306" s="725"/>
      <c r="L306" s="725"/>
      <c r="M306" s="725"/>
      <c r="N306" s="725"/>
      <c r="O306" s="725"/>
      <c r="P306" s="725"/>
      <c r="Q306" s="725"/>
      <c r="R306" s="725"/>
      <c r="S306" s="725"/>
      <c r="T306" s="725"/>
      <c r="U306" s="725"/>
      <c r="V306" s="725"/>
      <c r="W306" s="725"/>
      <c r="X306" s="725"/>
      <c r="Y306" s="726"/>
      <c r="AA306" s="328"/>
    </row>
    <row r="307" spans="1:27" ht="9.9499999999999993" customHeight="1">
      <c r="A307" s="219"/>
      <c r="B307" s="220"/>
      <c r="C307" s="727"/>
      <c r="D307" s="728"/>
      <c r="E307" s="728"/>
      <c r="F307" s="728"/>
      <c r="G307" s="728"/>
      <c r="H307" s="728"/>
      <c r="I307" s="728"/>
      <c r="J307" s="728"/>
      <c r="K307" s="728"/>
      <c r="L307" s="728"/>
      <c r="M307" s="728"/>
      <c r="N307" s="728"/>
      <c r="O307" s="728"/>
      <c r="P307" s="728"/>
      <c r="Q307" s="728"/>
      <c r="R307" s="728"/>
      <c r="S307" s="728"/>
      <c r="T307" s="728"/>
      <c r="U307" s="728"/>
      <c r="V307" s="728"/>
      <c r="W307" s="728"/>
      <c r="X307" s="728"/>
      <c r="Y307" s="729"/>
      <c r="AA307" s="328"/>
    </row>
    <row r="308" spans="1:27" ht="9" customHeight="1">
      <c r="A308" s="211"/>
      <c r="B308" s="212"/>
      <c r="C308" s="711" t="s">
        <v>221</v>
      </c>
      <c r="D308" s="714"/>
      <c r="E308" s="716" t="s">
        <v>222</v>
      </c>
      <c r="F308" s="714"/>
      <c r="G308" s="716" t="s">
        <v>223</v>
      </c>
      <c r="H308" s="716"/>
      <c r="I308" s="714"/>
      <c r="J308" s="716" t="s">
        <v>222</v>
      </c>
      <c r="K308" s="714"/>
      <c r="L308" s="716" t="s">
        <v>224</v>
      </c>
      <c r="M308" s="734"/>
      <c r="N308" s="760" t="s">
        <v>225</v>
      </c>
      <c r="O308" s="763"/>
      <c r="P308" s="719">
        <f>IF(OR(A312="",D308="",I308=""),0,FLOOR(IF(I308&lt;D308,TIME(I308,K308,1)+1,TIME(I308,K308,1))-TIME(D308,F308,0)-TIME(0,O308,0),"0:15"))</f>
        <v>0</v>
      </c>
      <c r="Q308" s="711" t="s">
        <v>226</v>
      </c>
      <c r="R308" s="739"/>
      <c r="S308" s="742"/>
      <c r="T308" s="757" t="s">
        <v>142</v>
      </c>
      <c r="U308" s="711" t="s">
        <v>228</v>
      </c>
      <c r="V308" s="739"/>
      <c r="W308" s="739"/>
      <c r="X308" s="213"/>
      <c r="Y308" s="214"/>
      <c r="AA308" s="328"/>
    </row>
    <row r="309" spans="1:27" ht="6" customHeight="1">
      <c r="A309" s="356"/>
      <c r="B309" s="357"/>
      <c r="C309" s="712"/>
      <c r="D309" s="715"/>
      <c r="E309" s="717"/>
      <c r="F309" s="715"/>
      <c r="G309" s="717"/>
      <c r="H309" s="717"/>
      <c r="I309" s="715"/>
      <c r="J309" s="717"/>
      <c r="K309" s="715"/>
      <c r="L309" s="717"/>
      <c r="M309" s="735"/>
      <c r="N309" s="761"/>
      <c r="O309" s="764"/>
      <c r="P309" s="720"/>
      <c r="Q309" s="712"/>
      <c r="R309" s="740"/>
      <c r="S309" s="743"/>
      <c r="T309" s="758"/>
      <c r="U309" s="712"/>
      <c r="V309" s="740"/>
      <c r="W309" s="740"/>
      <c r="X309" s="755" t="str">
        <f>IF(A312="","",IF(OR(S308&gt;1,S310&gt;1),"ü",""))</f>
        <v/>
      </c>
      <c r="Y309" s="215"/>
      <c r="AA309" s="328"/>
    </row>
    <row r="310" spans="1:27" ht="6" customHeight="1">
      <c r="A310" s="356"/>
      <c r="B310" s="216"/>
      <c r="C310" s="712"/>
      <c r="D310" s="715"/>
      <c r="E310" s="717"/>
      <c r="F310" s="715"/>
      <c r="G310" s="717"/>
      <c r="H310" s="717"/>
      <c r="I310" s="715"/>
      <c r="J310" s="717"/>
      <c r="K310" s="715"/>
      <c r="L310" s="717"/>
      <c r="M310" s="735"/>
      <c r="N310" s="761"/>
      <c r="O310" s="765"/>
      <c r="P310" s="720">
        <f>IF(OR(A312="",D310="",I310=""),0,FLOOR(IF(I310&lt;D310,TIME(I310,K310,1)+1,TIME(I310,K310,1))-TIME(D310,F310,0)-TIME(0,O310,0),"0:15"))</f>
        <v>0</v>
      </c>
      <c r="Q310" s="712"/>
      <c r="R310" s="740"/>
      <c r="S310" s="737"/>
      <c r="T310" s="758"/>
      <c r="U310" s="712"/>
      <c r="V310" s="740"/>
      <c r="W310" s="740"/>
      <c r="X310" s="756"/>
      <c r="Y310" s="215"/>
      <c r="AA310" s="328"/>
    </row>
    <row r="311" spans="1:27" ht="9" customHeight="1">
      <c r="A311" s="356"/>
      <c r="B311" s="216"/>
      <c r="C311" s="713"/>
      <c r="D311" s="733"/>
      <c r="E311" s="718"/>
      <c r="F311" s="733"/>
      <c r="G311" s="718"/>
      <c r="H311" s="718"/>
      <c r="I311" s="733"/>
      <c r="J311" s="718"/>
      <c r="K311" s="733"/>
      <c r="L311" s="718"/>
      <c r="M311" s="736"/>
      <c r="N311" s="762"/>
      <c r="O311" s="766"/>
      <c r="P311" s="744"/>
      <c r="Q311" s="713"/>
      <c r="R311" s="741"/>
      <c r="S311" s="738"/>
      <c r="T311" s="759"/>
      <c r="U311" s="713"/>
      <c r="V311" s="741"/>
      <c r="W311" s="741"/>
      <c r="X311" s="217"/>
      <c r="Y311" s="218"/>
      <c r="AA311" s="328"/>
    </row>
    <row r="312" spans="1:27" ht="18" customHeight="1">
      <c r="A312" s="745" t="str">
        <f>IF(ISERROR(AG284),"",AG284)</f>
        <v/>
      </c>
      <c r="B312" s="746"/>
      <c r="C312" s="747" t="s">
        <v>247</v>
      </c>
      <c r="D312" s="748"/>
      <c r="E312" s="748"/>
      <c r="F312" s="748"/>
      <c r="G312" s="748"/>
      <c r="H312" s="748"/>
      <c r="I312" s="748"/>
      <c r="J312" s="748"/>
      <c r="K312" s="748"/>
      <c r="L312" s="749" t="str">
        <f>IF(A312="","",IF(OR(AND(P308&gt;0,S308=""),AND(P310&gt;0,S310="")),"研修人数を入力してください",""))</f>
        <v/>
      </c>
      <c r="M312" s="749"/>
      <c r="N312" s="749"/>
      <c r="O312" s="749"/>
      <c r="P312" s="749"/>
      <c r="Q312" s="749"/>
      <c r="R312" s="749"/>
      <c r="S312" s="749"/>
      <c r="T312" s="749"/>
      <c r="U312" s="749"/>
      <c r="V312" s="749"/>
      <c r="W312" s="749"/>
      <c r="X312" s="749"/>
      <c r="Y312" s="750"/>
      <c r="AA312" s="328"/>
    </row>
    <row r="313" spans="1:27" ht="18" customHeight="1">
      <c r="A313" s="751" t="str">
        <f>IF(A312="","","日")</f>
        <v/>
      </c>
      <c r="B313" s="752"/>
      <c r="C313" s="724"/>
      <c r="D313" s="725"/>
      <c r="E313" s="725"/>
      <c r="F313" s="725"/>
      <c r="G313" s="725"/>
      <c r="H313" s="725"/>
      <c r="I313" s="725"/>
      <c r="J313" s="725"/>
      <c r="K313" s="725"/>
      <c r="L313" s="725"/>
      <c r="M313" s="725"/>
      <c r="N313" s="725"/>
      <c r="O313" s="725"/>
      <c r="P313" s="725"/>
      <c r="Q313" s="725"/>
      <c r="R313" s="725"/>
      <c r="S313" s="725"/>
      <c r="T313" s="725"/>
      <c r="U313" s="725"/>
      <c r="V313" s="725"/>
      <c r="W313" s="725"/>
      <c r="X313" s="725"/>
      <c r="Y313" s="726"/>
      <c r="AA313" s="328"/>
    </row>
    <row r="314" spans="1:27" ht="18" customHeight="1">
      <c r="A314" s="753" t="s">
        <v>239</v>
      </c>
      <c r="B314" s="754"/>
      <c r="C314" s="724"/>
      <c r="D314" s="725"/>
      <c r="E314" s="725"/>
      <c r="F314" s="725"/>
      <c r="G314" s="725"/>
      <c r="H314" s="725"/>
      <c r="I314" s="725"/>
      <c r="J314" s="725"/>
      <c r="K314" s="725"/>
      <c r="L314" s="725"/>
      <c r="M314" s="725"/>
      <c r="N314" s="725"/>
      <c r="O314" s="725"/>
      <c r="P314" s="725"/>
      <c r="Q314" s="725"/>
      <c r="R314" s="725"/>
      <c r="S314" s="725"/>
      <c r="T314" s="725"/>
      <c r="U314" s="725"/>
      <c r="V314" s="725"/>
      <c r="W314" s="725"/>
      <c r="X314" s="725"/>
      <c r="Y314" s="726"/>
      <c r="AA314" s="328"/>
    </row>
    <row r="315" spans="1:27" ht="9.9499999999999993" customHeight="1">
      <c r="A315" s="219"/>
      <c r="B315" s="220"/>
      <c r="C315" s="727"/>
      <c r="D315" s="728"/>
      <c r="E315" s="728"/>
      <c r="F315" s="728"/>
      <c r="G315" s="728"/>
      <c r="H315" s="728"/>
      <c r="I315" s="728"/>
      <c r="J315" s="728"/>
      <c r="K315" s="728"/>
      <c r="L315" s="728"/>
      <c r="M315" s="728"/>
      <c r="N315" s="728"/>
      <c r="O315" s="728"/>
      <c r="P315" s="728"/>
      <c r="Q315" s="728"/>
      <c r="R315" s="728"/>
      <c r="S315" s="728"/>
      <c r="T315" s="728"/>
      <c r="U315" s="728"/>
      <c r="V315" s="728"/>
      <c r="W315" s="728"/>
      <c r="X315" s="728"/>
      <c r="Y315" s="729"/>
      <c r="AA315" s="328"/>
    </row>
    <row r="316" spans="1:27" ht="9" customHeight="1">
      <c r="A316" s="211"/>
      <c r="B316" s="212"/>
      <c r="C316" s="711" t="s">
        <v>221</v>
      </c>
      <c r="D316" s="714"/>
      <c r="E316" s="716" t="s">
        <v>222</v>
      </c>
      <c r="F316" s="714"/>
      <c r="G316" s="716" t="s">
        <v>223</v>
      </c>
      <c r="H316" s="716"/>
      <c r="I316" s="714"/>
      <c r="J316" s="716" t="s">
        <v>222</v>
      </c>
      <c r="K316" s="714"/>
      <c r="L316" s="716" t="s">
        <v>224</v>
      </c>
      <c r="M316" s="734"/>
      <c r="N316" s="760" t="s">
        <v>225</v>
      </c>
      <c r="O316" s="763"/>
      <c r="P316" s="719">
        <f>IF(OR(A320="",D316="",I316=""),0,FLOOR(IF(I316&lt;D316,TIME(I316,K316,1)+1,TIME(I316,K316,1))-TIME(D316,F316,0)-TIME(0,O316,0),"0:15"))</f>
        <v>0</v>
      </c>
      <c r="Q316" s="711" t="s">
        <v>226</v>
      </c>
      <c r="R316" s="739"/>
      <c r="S316" s="742"/>
      <c r="T316" s="757" t="s">
        <v>142</v>
      </c>
      <c r="U316" s="711" t="s">
        <v>228</v>
      </c>
      <c r="V316" s="739"/>
      <c r="W316" s="739"/>
      <c r="X316" s="213"/>
      <c r="Y316" s="214"/>
      <c r="AA316" s="233"/>
    </row>
    <row r="317" spans="1:27" ht="6" customHeight="1">
      <c r="A317" s="356"/>
      <c r="B317" s="357"/>
      <c r="C317" s="712"/>
      <c r="D317" s="715"/>
      <c r="E317" s="717"/>
      <c r="F317" s="715"/>
      <c r="G317" s="717"/>
      <c r="H317" s="717"/>
      <c r="I317" s="715"/>
      <c r="J317" s="717"/>
      <c r="K317" s="715"/>
      <c r="L317" s="717"/>
      <c r="M317" s="735"/>
      <c r="N317" s="761"/>
      <c r="O317" s="764"/>
      <c r="P317" s="720"/>
      <c r="Q317" s="712"/>
      <c r="R317" s="740"/>
      <c r="S317" s="743"/>
      <c r="T317" s="758"/>
      <c r="U317" s="712"/>
      <c r="V317" s="740"/>
      <c r="W317" s="740"/>
      <c r="X317" s="755" t="str">
        <f>IF(A320="","",IF(OR(S316&gt;1,S318&gt;1),"ü",""))</f>
        <v/>
      </c>
      <c r="Y317" s="215"/>
      <c r="AA317" s="328"/>
    </row>
    <row r="318" spans="1:27" ht="6" customHeight="1">
      <c r="A318" s="356"/>
      <c r="B318" s="216"/>
      <c r="C318" s="712"/>
      <c r="D318" s="715"/>
      <c r="E318" s="717"/>
      <c r="F318" s="715"/>
      <c r="G318" s="717"/>
      <c r="H318" s="717"/>
      <c r="I318" s="715"/>
      <c r="J318" s="717"/>
      <c r="K318" s="715"/>
      <c r="L318" s="717"/>
      <c r="M318" s="735"/>
      <c r="N318" s="761"/>
      <c r="O318" s="765"/>
      <c r="P318" s="720">
        <f>IF(OR(A320="",D318="",I318=""),0,FLOOR(IF(I318&lt;D318,TIME(I318,K318,1)+1,TIME(I318,K318,1))-TIME(D318,F318,0)-TIME(0,O318,0),"0:15"))</f>
        <v>0</v>
      </c>
      <c r="Q318" s="712"/>
      <c r="R318" s="740"/>
      <c r="S318" s="737"/>
      <c r="T318" s="758"/>
      <c r="U318" s="712"/>
      <c r="V318" s="740"/>
      <c r="W318" s="740"/>
      <c r="X318" s="756"/>
      <c r="Y318" s="215"/>
      <c r="AA318" s="328"/>
    </row>
    <row r="319" spans="1:27" ht="9" customHeight="1">
      <c r="A319" s="356"/>
      <c r="B319" s="216"/>
      <c r="C319" s="713"/>
      <c r="D319" s="733"/>
      <c r="E319" s="718"/>
      <c r="F319" s="733"/>
      <c r="G319" s="718"/>
      <c r="H319" s="718"/>
      <c r="I319" s="733"/>
      <c r="J319" s="718"/>
      <c r="K319" s="733"/>
      <c r="L319" s="718"/>
      <c r="M319" s="736"/>
      <c r="N319" s="762"/>
      <c r="O319" s="766"/>
      <c r="P319" s="744"/>
      <c r="Q319" s="713"/>
      <c r="R319" s="741"/>
      <c r="S319" s="738"/>
      <c r="T319" s="759"/>
      <c r="U319" s="713"/>
      <c r="V319" s="741"/>
      <c r="W319" s="741"/>
      <c r="X319" s="217"/>
      <c r="Y319" s="218"/>
      <c r="AA319" s="328"/>
    </row>
    <row r="320" spans="1:27" ht="18" customHeight="1">
      <c r="A320" s="745" t="str">
        <f>IF(ISERROR(AG285),"",AG285)</f>
        <v/>
      </c>
      <c r="B320" s="746"/>
      <c r="C320" s="747" t="s">
        <v>247</v>
      </c>
      <c r="D320" s="748"/>
      <c r="E320" s="748"/>
      <c r="F320" s="748"/>
      <c r="G320" s="748"/>
      <c r="H320" s="748"/>
      <c r="I320" s="748"/>
      <c r="J320" s="748"/>
      <c r="K320" s="748"/>
      <c r="L320" s="749" t="str">
        <f>IF(A320="","",IF(OR(AND(P316&gt;0,S316=""),AND(P318&gt;0,S318="")),"研修人数を入力してください",""))</f>
        <v/>
      </c>
      <c r="M320" s="749"/>
      <c r="N320" s="749"/>
      <c r="O320" s="749"/>
      <c r="P320" s="749"/>
      <c r="Q320" s="749"/>
      <c r="R320" s="749"/>
      <c r="S320" s="749"/>
      <c r="T320" s="749"/>
      <c r="U320" s="749"/>
      <c r="V320" s="749"/>
      <c r="W320" s="749"/>
      <c r="X320" s="749"/>
      <c r="Y320" s="750"/>
      <c r="AA320" s="328"/>
    </row>
    <row r="321" spans="1:27" ht="18" customHeight="1">
      <c r="A321" s="751" t="str">
        <f>IF(A320="","","日")</f>
        <v/>
      </c>
      <c r="B321" s="752"/>
      <c r="C321" s="724"/>
      <c r="D321" s="725"/>
      <c r="E321" s="725"/>
      <c r="F321" s="725"/>
      <c r="G321" s="725"/>
      <c r="H321" s="725"/>
      <c r="I321" s="725"/>
      <c r="J321" s="725"/>
      <c r="K321" s="725"/>
      <c r="L321" s="725"/>
      <c r="M321" s="725"/>
      <c r="N321" s="725"/>
      <c r="O321" s="725"/>
      <c r="P321" s="725"/>
      <c r="Q321" s="725"/>
      <c r="R321" s="725"/>
      <c r="S321" s="725"/>
      <c r="T321" s="725"/>
      <c r="U321" s="725"/>
      <c r="V321" s="725"/>
      <c r="W321" s="725"/>
      <c r="X321" s="725"/>
      <c r="Y321" s="726"/>
      <c r="AA321" s="328"/>
    </row>
    <row r="322" spans="1:27" ht="18" customHeight="1">
      <c r="A322" s="753" t="s">
        <v>240</v>
      </c>
      <c r="B322" s="754"/>
      <c r="C322" s="724"/>
      <c r="D322" s="725"/>
      <c r="E322" s="725"/>
      <c r="F322" s="725"/>
      <c r="G322" s="725"/>
      <c r="H322" s="725"/>
      <c r="I322" s="725"/>
      <c r="J322" s="725"/>
      <c r="K322" s="725"/>
      <c r="L322" s="725"/>
      <c r="M322" s="725"/>
      <c r="N322" s="725"/>
      <c r="O322" s="725"/>
      <c r="P322" s="725"/>
      <c r="Q322" s="725"/>
      <c r="R322" s="725"/>
      <c r="S322" s="725"/>
      <c r="T322" s="725"/>
      <c r="U322" s="725"/>
      <c r="V322" s="725"/>
      <c r="W322" s="725"/>
      <c r="X322" s="725"/>
      <c r="Y322" s="726"/>
      <c r="AA322" s="328"/>
    </row>
    <row r="323" spans="1:27" ht="9.9499999999999993" customHeight="1">
      <c r="A323" s="219"/>
      <c r="B323" s="220"/>
      <c r="C323" s="727"/>
      <c r="D323" s="728"/>
      <c r="E323" s="728"/>
      <c r="F323" s="728"/>
      <c r="G323" s="728"/>
      <c r="H323" s="728"/>
      <c r="I323" s="728"/>
      <c r="J323" s="728"/>
      <c r="K323" s="728"/>
      <c r="L323" s="728"/>
      <c r="M323" s="728"/>
      <c r="N323" s="728"/>
      <c r="O323" s="728"/>
      <c r="P323" s="728"/>
      <c r="Q323" s="728"/>
      <c r="R323" s="728"/>
      <c r="S323" s="728"/>
      <c r="T323" s="728"/>
      <c r="U323" s="728"/>
      <c r="V323" s="728"/>
      <c r="W323" s="728"/>
      <c r="X323" s="728"/>
      <c r="Y323" s="729"/>
      <c r="AA323" s="328"/>
    </row>
    <row r="324" spans="1:27" ht="9" customHeight="1">
      <c r="A324" s="211"/>
      <c r="B324" s="212"/>
      <c r="C324" s="711" t="s">
        <v>221</v>
      </c>
      <c r="D324" s="714"/>
      <c r="E324" s="716" t="s">
        <v>222</v>
      </c>
      <c r="F324" s="714"/>
      <c r="G324" s="716" t="s">
        <v>223</v>
      </c>
      <c r="H324" s="716"/>
      <c r="I324" s="714"/>
      <c r="J324" s="716" t="s">
        <v>222</v>
      </c>
      <c r="K324" s="714"/>
      <c r="L324" s="716" t="s">
        <v>224</v>
      </c>
      <c r="M324" s="734"/>
      <c r="N324" s="760" t="s">
        <v>225</v>
      </c>
      <c r="O324" s="763"/>
      <c r="P324" s="719">
        <f>IF(OR(A328="",D324="",I324=""),0,FLOOR(IF(I324&lt;D324,TIME(I324,K324,1)+1,TIME(I324,K324,1))-TIME(D324,F324,0)-TIME(0,O324,0),"0:15"))</f>
        <v>0</v>
      </c>
      <c r="Q324" s="711" t="s">
        <v>226</v>
      </c>
      <c r="R324" s="739"/>
      <c r="S324" s="742"/>
      <c r="T324" s="757" t="s">
        <v>142</v>
      </c>
      <c r="U324" s="711" t="s">
        <v>228</v>
      </c>
      <c r="V324" s="739"/>
      <c r="W324" s="739"/>
      <c r="X324" s="213"/>
      <c r="Y324" s="214"/>
      <c r="AA324" s="328"/>
    </row>
    <row r="325" spans="1:27" ht="6" customHeight="1">
      <c r="A325" s="356"/>
      <c r="B325" s="357"/>
      <c r="C325" s="712"/>
      <c r="D325" s="715"/>
      <c r="E325" s="717"/>
      <c r="F325" s="715"/>
      <c r="G325" s="717"/>
      <c r="H325" s="717"/>
      <c r="I325" s="715"/>
      <c r="J325" s="717"/>
      <c r="K325" s="715"/>
      <c r="L325" s="717"/>
      <c r="M325" s="735"/>
      <c r="N325" s="761"/>
      <c r="O325" s="764"/>
      <c r="P325" s="720"/>
      <c r="Q325" s="712"/>
      <c r="R325" s="740"/>
      <c r="S325" s="743"/>
      <c r="T325" s="758"/>
      <c r="U325" s="712"/>
      <c r="V325" s="740"/>
      <c r="W325" s="740"/>
      <c r="X325" s="755" t="str">
        <f>IF(A328="","",IF(OR(S324&gt;1,S326&gt;1),"ü",""))</f>
        <v/>
      </c>
      <c r="Y325" s="215"/>
      <c r="AA325" s="328"/>
    </row>
    <row r="326" spans="1:27" ht="6" customHeight="1">
      <c r="A326" s="356"/>
      <c r="B326" s="216"/>
      <c r="C326" s="712"/>
      <c r="D326" s="715"/>
      <c r="E326" s="717"/>
      <c r="F326" s="715"/>
      <c r="G326" s="717"/>
      <c r="H326" s="717"/>
      <c r="I326" s="715"/>
      <c r="J326" s="717"/>
      <c r="K326" s="715"/>
      <c r="L326" s="717"/>
      <c r="M326" s="735"/>
      <c r="N326" s="761"/>
      <c r="O326" s="765"/>
      <c r="P326" s="720">
        <f>IF(OR(A328="",D326="",I326=""),0,FLOOR(IF(I326&lt;D326,TIME(I326,K326,1)+1,TIME(I326,K326,1))-TIME(D326,F326,0)-TIME(0,O326,0),"0:15"))</f>
        <v>0</v>
      </c>
      <c r="Q326" s="712"/>
      <c r="R326" s="740"/>
      <c r="S326" s="737"/>
      <c r="T326" s="758"/>
      <c r="U326" s="712"/>
      <c r="V326" s="740"/>
      <c r="W326" s="740"/>
      <c r="X326" s="756"/>
      <c r="Y326" s="215"/>
      <c r="AA326" s="328"/>
    </row>
    <row r="327" spans="1:27" ht="9" customHeight="1">
      <c r="A327" s="356"/>
      <c r="B327" s="216"/>
      <c r="C327" s="713"/>
      <c r="D327" s="733"/>
      <c r="E327" s="718"/>
      <c r="F327" s="733"/>
      <c r="G327" s="718"/>
      <c r="H327" s="718"/>
      <c r="I327" s="733"/>
      <c r="J327" s="718"/>
      <c r="K327" s="733"/>
      <c r="L327" s="718"/>
      <c r="M327" s="736"/>
      <c r="N327" s="762"/>
      <c r="O327" s="766"/>
      <c r="P327" s="744"/>
      <c r="Q327" s="713"/>
      <c r="R327" s="741"/>
      <c r="S327" s="738"/>
      <c r="T327" s="759"/>
      <c r="U327" s="713"/>
      <c r="V327" s="741"/>
      <c r="W327" s="741"/>
      <c r="X327" s="217"/>
      <c r="Y327" s="218"/>
      <c r="AA327" s="328"/>
    </row>
    <row r="328" spans="1:27" ht="18" customHeight="1">
      <c r="A328" s="745" t="str">
        <f>IF(ISERROR(AG286),"",AG286)</f>
        <v/>
      </c>
      <c r="B328" s="746"/>
      <c r="C328" s="747" t="s">
        <v>247</v>
      </c>
      <c r="D328" s="748"/>
      <c r="E328" s="748"/>
      <c r="F328" s="748"/>
      <c r="G328" s="748"/>
      <c r="H328" s="748"/>
      <c r="I328" s="748"/>
      <c r="J328" s="748"/>
      <c r="K328" s="748"/>
      <c r="L328" s="749" t="str">
        <f>IF(A328="","",IF(OR(AND(P324&gt;0,S324=""),AND(P326&gt;0,S326="")),"研修人数を入力してください",""))</f>
        <v/>
      </c>
      <c r="M328" s="749"/>
      <c r="N328" s="749"/>
      <c r="O328" s="749"/>
      <c r="P328" s="749"/>
      <c r="Q328" s="749"/>
      <c r="R328" s="749"/>
      <c r="S328" s="749"/>
      <c r="T328" s="749"/>
      <c r="U328" s="749"/>
      <c r="V328" s="749"/>
      <c r="W328" s="749"/>
      <c r="X328" s="749"/>
      <c r="Y328" s="750"/>
      <c r="AA328" s="328"/>
    </row>
    <row r="329" spans="1:27" ht="18" customHeight="1">
      <c r="A329" s="751" t="str">
        <f>IF(A328="","","日")</f>
        <v/>
      </c>
      <c r="B329" s="752"/>
      <c r="C329" s="724"/>
      <c r="D329" s="725"/>
      <c r="E329" s="725"/>
      <c r="F329" s="725"/>
      <c r="G329" s="725"/>
      <c r="H329" s="725"/>
      <c r="I329" s="725"/>
      <c r="J329" s="725"/>
      <c r="K329" s="725"/>
      <c r="L329" s="725"/>
      <c r="M329" s="725"/>
      <c r="N329" s="725"/>
      <c r="O329" s="725"/>
      <c r="P329" s="725"/>
      <c r="Q329" s="725"/>
      <c r="R329" s="725"/>
      <c r="S329" s="725"/>
      <c r="T329" s="725"/>
      <c r="U329" s="725"/>
      <c r="V329" s="725"/>
      <c r="W329" s="725"/>
      <c r="X329" s="725"/>
      <c r="Y329" s="726"/>
      <c r="AA329" s="328"/>
    </row>
    <row r="330" spans="1:27" ht="18" customHeight="1">
      <c r="A330" s="753" t="s">
        <v>248</v>
      </c>
      <c r="B330" s="754"/>
      <c r="C330" s="724"/>
      <c r="D330" s="725"/>
      <c r="E330" s="725"/>
      <c r="F330" s="725"/>
      <c r="G330" s="725"/>
      <c r="H330" s="725"/>
      <c r="I330" s="725"/>
      <c r="J330" s="725"/>
      <c r="K330" s="725"/>
      <c r="L330" s="725"/>
      <c r="M330" s="725"/>
      <c r="N330" s="725"/>
      <c r="O330" s="725"/>
      <c r="P330" s="725"/>
      <c r="Q330" s="725"/>
      <c r="R330" s="725"/>
      <c r="S330" s="725"/>
      <c r="T330" s="725"/>
      <c r="U330" s="725"/>
      <c r="V330" s="725"/>
      <c r="W330" s="725"/>
      <c r="X330" s="725"/>
      <c r="Y330" s="726"/>
      <c r="AA330" s="328"/>
    </row>
    <row r="331" spans="1:27" ht="9.9499999999999993" customHeight="1">
      <c r="A331" s="219"/>
      <c r="B331" s="220"/>
      <c r="C331" s="727"/>
      <c r="D331" s="728"/>
      <c r="E331" s="728"/>
      <c r="F331" s="728"/>
      <c r="G331" s="728"/>
      <c r="H331" s="728"/>
      <c r="I331" s="728"/>
      <c r="J331" s="728"/>
      <c r="K331" s="728"/>
      <c r="L331" s="728"/>
      <c r="M331" s="728"/>
      <c r="N331" s="728"/>
      <c r="O331" s="728"/>
      <c r="P331" s="728"/>
      <c r="Q331" s="728"/>
      <c r="R331" s="728"/>
      <c r="S331" s="728"/>
      <c r="T331" s="728"/>
      <c r="U331" s="728"/>
      <c r="V331" s="728"/>
      <c r="W331" s="728"/>
      <c r="X331" s="728"/>
      <c r="Y331" s="729"/>
      <c r="AA331" s="328"/>
    </row>
    <row r="332" spans="1:27" ht="18" customHeight="1">
      <c r="A332" s="169"/>
      <c r="B332" s="169"/>
      <c r="C332" s="169"/>
      <c r="D332" s="169"/>
      <c r="E332" s="169"/>
      <c r="F332" s="169"/>
      <c r="G332" s="169"/>
      <c r="H332" s="169"/>
      <c r="I332" s="169"/>
      <c r="J332" s="169"/>
      <c r="K332" s="169"/>
      <c r="L332" s="169"/>
      <c r="M332" s="169"/>
      <c r="N332" s="169"/>
      <c r="O332" s="169"/>
      <c r="P332" s="169"/>
      <c r="Q332" s="169"/>
      <c r="R332" s="169"/>
      <c r="S332" s="169"/>
      <c r="T332" s="169"/>
      <c r="U332" s="169"/>
      <c r="V332" s="169"/>
      <c r="W332" s="169"/>
      <c r="X332" s="169"/>
      <c r="Y332" s="169"/>
      <c r="AA332" s="328"/>
    </row>
    <row r="333" spans="1:27" ht="18" customHeight="1">
      <c r="A333" s="169" t="s">
        <v>242</v>
      </c>
      <c r="B333" s="169"/>
      <c r="C333" s="169"/>
      <c r="D333" s="169"/>
      <c r="E333" s="169"/>
      <c r="F333" s="169"/>
      <c r="G333" s="169"/>
      <c r="H333" s="169"/>
      <c r="I333" s="169"/>
      <c r="J333" s="169"/>
      <c r="K333" s="169"/>
      <c r="L333" s="169"/>
      <c r="M333" s="169"/>
      <c r="N333" s="169"/>
      <c r="O333" s="169"/>
      <c r="P333" s="169"/>
      <c r="Q333" s="169"/>
      <c r="R333" s="169"/>
      <c r="S333" s="169"/>
      <c r="T333" s="169"/>
      <c r="U333" s="169"/>
      <c r="V333" s="169"/>
      <c r="W333" s="169"/>
      <c r="X333" s="169"/>
      <c r="Y333" s="169"/>
      <c r="AA333" s="237"/>
    </row>
    <row r="334" spans="1:27" ht="87.75" customHeight="1">
      <c r="A334" s="721"/>
      <c r="B334" s="722"/>
      <c r="C334" s="722"/>
      <c r="D334" s="722"/>
      <c r="E334" s="722"/>
      <c r="F334" s="722"/>
      <c r="G334" s="722"/>
      <c r="H334" s="722"/>
      <c r="I334" s="722"/>
      <c r="J334" s="722"/>
      <c r="K334" s="722"/>
      <c r="L334" s="722"/>
      <c r="M334" s="722"/>
      <c r="N334" s="722"/>
      <c r="O334" s="722"/>
      <c r="P334" s="722"/>
      <c r="Q334" s="722"/>
      <c r="R334" s="722"/>
      <c r="S334" s="722"/>
      <c r="T334" s="722"/>
      <c r="U334" s="722"/>
      <c r="V334" s="722"/>
      <c r="W334" s="722"/>
      <c r="X334" s="722"/>
      <c r="Y334" s="723"/>
    </row>
    <row r="335" spans="1:27" ht="18" customHeight="1">
      <c r="A335" s="169" t="s">
        <v>243</v>
      </c>
      <c r="B335" s="169"/>
      <c r="C335" s="169"/>
      <c r="D335" s="169"/>
      <c r="E335" s="169"/>
      <c r="F335" s="169"/>
      <c r="G335" s="169"/>
      <c r="H335" s="169"/>
      <c r="I335" s="169"/>
      <c r="J335" s="169"/>
      <c r="K335" s="169"/>
      <c r="L335" s="169"/>
      <c r="M335" s="169"/>
      <c r="N335" s="169"/>
      <c r="O335" s="169"/>
      <c r="P335" s="169"/>
      <c r="Q335" s="169"/>
      <c r="R335" s="169"/>
      <c r="S335" s="169"/>
      <c r="T335" s="169"/>
      <c r="U335" s="169"/>
      <c r="V335" s="169"/>
      <c r="W335" s="169"/>
      <c r="X335" s="169"/>
      <c r="Y335" s="169"/>
      <c r="AA335" s="237"/>
    </row>
    <row r="336" spans="1:27" ht="90" customHeight="1">
      <c r="A336" s="721"/>
      <c r="B336" s="722"/>
      <c r="C336" s="722"/>
      <c r="D336" s="722"/>
      <c r="E336" s="722"/>
      <c r="F336" s="722"/>
      <c r="G336" s="722"/>
      <c r="H336" s="722"/>
      <c r="I336" s="722"/>
      <c r="J336" s="722"/>
      <c r="K336" s="722"/>
      <c r="L336" s="722"/>
      <c r="M336" s="722"/>
      <c r="N336" s="722"/>
      <c r="O336" s="722"/>
      <c r="P336" s="722"/>
      <c r="Q336" s="722"/>
      <c r="R336" s="722"/>
      <c r="S336" s="722"/>
      <c r="T336" s="722"/>
      <c r="U336" s="722"/>
      <c r="V336" s="722"/>
      <c r="W336" s="722"/>
      <c r="X336" s="722"/>
      <c r="Y336" s="723"/>
      <c r="AA336" s="328"/>
    </row>
    <row r="337" spans="1:43" ht="18" customHeight="1">
      <c r="A337" s="169"/>
      <c r="B337" s="354" t="s">
        <v>156</v>
      </c>
      <c r="C337" s="155">
        <f>IF(SUMIF($S276:$S327,1,$P276:$P327)=0,0,SUMIF($S276:$S327,1,$P276:$P327))</f>
        <v>0</v>
      </c>
      <c r="D337" s="767">
        <f>IF(C337=0,0,C337*2400*24)</f>
        <v>0</v>
      </c>
      <c r="E337" s="767"/>
      <c r="F337" s="364" t="str">
        <f>IF(OR(L328&lt;&gt;"",L320&lt;&gt;"",L312&lt;&gt;"",L304&lt;&gt;"",L296&lt;&gt;"",L288&lt;&gt;"",L280&lt;&gt;""),"研修人数が未入力のセルがあります","")</f>
        <v/>
      </c>
      <c r="G337" s="169"/>
      <c r="H337" s="169"/>
      <c r="I337" s="169"/>
      <c r="J337" s="169"/>
      <c r="K337" s="169"/>
      <c r="L337" s="169"/>
      <c r="M337" s="169"/>
      <c r="N337" s="169"/>
      <c r="O337" s="169"/>
      <c r="P337" s="169"/>
      <c r="Q337" s="169"/>
      <c r="R337" s="169"/>
      <c r="S337" s="169"/>
      <c r="T337" s="169"/>
      <c r="U337" s="169"/>
      <c r="V337" s="169"/>
      <c r="W337" s="169"/>
      <c r="X337" s="169"/>
      <c r="Y337" s="169"/>
      <c r="AA337" s="328"/>
    </row>
    <row r="338" spans="1:43" ht="18" customHeight="1">
      <c r="A338" s="169"/>
      <c r="B338" s="354" t="s">
        <v>157</v>
      </c>
      <c r="C338" s="155">
        <f>IF(SUMIF($S276:$S327,2,$P276:$P327)=0,0,SUMIF($S276:$S327,2,$P276:$P327))</f>
        <v>0</v>
      </c>
      <c r="D338" s="730">
        <f>IF(C338=0,0,C338*1200*24)</f>
        <v>0</v>
      </c>
      <c r="E338" s="730"/>
      <c r="F338" s="169"/>
      <c r="G338" s="169"/>
      <c r="H338" s="169"/>
      <c r="I338" s="732" t="s">
        <v>244</v>
      </c>
      <c r="J338" s="732"/>
      <c r="K338" s="732"/>
      <c r="L338" s="732"/>
      <c r="M338" s="732"/>
      <c r="N338" s="355"/>
      <c r="O338" s="355"/>
      <c r="P338" s="221"/>
      <c r="Q338" s="221"/>
      <c r="R338" s="217"/>
      <c r="S338" s="217"/>
      <c r="T338" s="217"/>
      <c r="U338" s="217"/>
      <c r="V338" s="217"/>
      <c r="W338" s="217"/>
      <c r="X338" s="217"/>
      <c r="Y338" s="217"/>
      <c r="AA338" s="328"/>
    </row>
    <row r="339" spans="1:43" ht="18" customHeight="1">
      <c r="A339" s="169"/>
      <c r="B339" s="354" t="s">
        <v>158</v>
      </c>
      <c r="C339" s="155">
        <f>IF(SUMIF($S276:$S327,3,$P276:$P327)=0,0,SUMIF($S276:$S327,3,$P276:$P327))</f>
        <v>0</v>
      </c>
      <c r="D339" s="730">
        <f>IF(C339=0,0,C339*800*24)</f>
        <v>0</v>
      </c>
      <c r="E339" s="730"/>
      <c r="F339" s="169"/>
      <c r="G339" s="169"/>
      <c r="H339" s="169"/>
      <c r="I339" s="355"/>
      <c r="J339" s="355"/>
      <c r="K339" s="355"/>
      <c r="L339" s="355"/>
      <c r="M339" s="355"/>
      <c r="N339" s="355"/>
      <c r="O339" s="355"/>
      <c r="P339" s="169"/>
      <c r="Q339" s="169"/>
      <c r="R339" s="169"/>
      <c r="S339" s="169"/>
      <c r="T339" s="169"/>
      <c r="U339" s="169"/>
      <c r="V339" s="169"/>
      <c r="W339" s="169"/>
      <c r="X339" s="169"/>
      <c r="Y339" s="169"/>
      <c r="AA339" s="328"/>
    </row>
    <row r="340" spans="1:43" ht="18" customHeight="1">
      <c r="A340" s="169"/>
      <c r="B340" s="222"/>
      <c r="C340" s="155">
        <f>SUM(C337:C339)</f>
        <v>0</v>
      </c>
      <c r="D340" s="730">
        <f>SUM(D337:D339)</f>
        <v>0</v>
      </c>
      <c r="E340" s="731"/>
      <c r="F340" s="169"/>
      <c r="G340" s="169"/>
      <c r="H340" s="169"/>
      <c r="I340" s="732" t="s">
        <v>245</v>
      </c>
      <c r="J340" s="732"/>
      <c r="K340" s="732"/>
      <c r="L340" s="732"/>
      <c r="M340" s="732"/>
      <c r="N340" s="355"/>
      <c r="O340" s="355"/>
      <c r="P340" s="221"/>
      <c r="Q340" s="221"/>
      <c r="R340" s="217"/>
      <c r="S340" s="217"/>
      <c r="T340" s="217"/>
      <c r="U340" s="217"/>
      <c r="V340" s="217"/>
      <c r="W340" s="217"/>
      <c r="X340" s="217"/>
      <c r="Y340" s="217"/>
      <c r="AA340" s="328"/>
    </row>
    <row r="341" spans="1:43" s="235" customFormat="1" ht="6" customHeight="1">
      <c r="A341" s="223"/>
      <c r="B341" s="223"/>
      <c r="C341" s="223"/>
      <c r="D341" s="223"/>
      <c r="E341" s="223"/>
      <c r="F341" s="223"/>
      <c r="G341" s="224"/>
      <c r="H341" s="224"/>
      <c r="I341" s="224"/>
      <c r="J341" s="224"/>
      <c r="K341" s="224"/>
      <c r="L341" s="224"/>
      <c r="M341" s="224"/>
      <c r="N341" s="224"/>
      <c r="O341" s="224"/>
      <c r="P341" s="224"/>
      <c r="Q341" s="224"/>
      <c r="R341" s="223"/>
      <c r="S341" s="223"/>
      <c r="T341" s="223"/>
      <c r="U341" s="223"/>
      <c r="V341" s="223"/>
      <c r="W341" s="223"/>
      <c r="X341" s="223"/>
      <c r="Y341" s="223"/>
      <c r="AA341" s="328"/>
      <c r="AB341" s="17"/>
      <c r="AF341" s="258"/>
      <c r="AG341" s="254"/>
    </row>
    <row r="342" spans="1:43" ht="42" customHeight="1">
      <c r="A342" s="169"/>
      <c r="B342" s="169"/>
      <c r="C342" s="382" t="str">
        <f>IF('10号'!$E$18="","",'10号'!$E$18)</f>
        <v/>
      </c>
      <c r="D342" s="169"/>
      <c r="E342" s="169"/>
      <c r="F342" s="169"/>
      <c r="G342" s="169"/>
      <c r="H342" s="169"/>
      <c r="I342" s="169"/>
      <c r="J342" s="169"/>
      <c r="K342" s="169"/>
      <c r="L342" s="169"/>
      <c r="M342" s="169"/>
      <c r="N342" s="169"/>
      <c r="O342" s="169"/>
      <c r="P342" s="169"/>
      <c r="Q342" s="169"/>
      <c r="R342" s="710" t="str">
        <f>IF(MIN(A347:B395)=0,"平成　　年　　月分",MIN(A347:B395))</f>
        <v>平成　　年　　月分</v>
      </c>
      <c r="S342" s="710"/>
      <c r="T342" s="710"/>
      <c r="U342" s="710"/>
      <c r="V342" s="710"/>
      <c r="W342" s="169"/>
      <c r="X342" s="169"/>
      <c r="Y342" s="225" t="s">
        <v>252</v>
      </c>
      <c r="AA342" s="233"/>
    </row>
    <row r="343" spans="1:43" ht="9" customHeight="1">
      <c r="A343" s="211"/>
      <c r="B343" s="212"/>
      <c r="C343" s="711" t="s">
        <v>221</v>
      </c>
      <c r="D343" s="714"/>
      <c r="E343" s="716" t="s">
        <v>222</v>
      </c>
      <c r="F343" s="714"/>
      <c r="G343" s="716" t="s">
        <v>223</v>
      </c>
      <c r="H343" s="716"/>
      <c r="I343" s="714"/>
      <c r="J343" s="716" t="s">
        <v>222</v>
      </c>
      <c r="K343" s="714"/>
      <c r="L343" s="716" t="s">
        <v>224</v>
      </c>
      <c r="M343" s="734"/>
      <c r="N343" s="760" t="s">
        <v>225</v>
      </c>
      <c r="O343" s="763"/>
      <c r="P343" s="719">
        <f>IF(OR(A347="",D343="",I343=""),0,FLOOR(IF(I343&lt;D343,TIME(I343,K343,1)+1,TIME(I343,K343,1))-TIME(D343,F343,0)-TIME(0,O343,0),"0:15"))</f>
        <v>0</v>
      </c>
      <c r="Q343" s="711" t="s">
        <v>226</v>
      </c>
      <c r="R343" s="739"/>
      <c r="S343" s="742"/>
      <c r="T343" s="757" t="s">
        <v>142</v>
      </c>
      <c r="U343" s="711" t="s">
        <v>228</v>
      </c>
      <c r="V343" s="739"/>
      <c r="W343" s="739"/>
      <c r="X343" s="213"/>
      <c r="Y343" s="214"/>
      <c r="AA343" s="328"/>
    </row>
    <row r="344" spans="1:43" ht="6" customHeight="1">
      <c r="A344" s="356"/>
      <c r="B344" s="357"/>
      <c r="C344" s="712"/>
      <c r="D344" s="715"/>
      <c r="E344" s="717"/>
      <c r="F344" s="715"/>
      <c r="G344" s="717"/>
      <c r="H344" s="717"/>
      <c r="I344" s="715"/>
      <c r="J344" s="717"/>
      <c r="K344" s="715"/>
      <c r="L344" s="717"/>
      <c r="M344" s="735"/>
      <c r="N344" s="761"/>
      <c r="O344" s="764"/>
      <c r="P344" s="720"/>
      <c r="Q344" s="712"/>
      <c r="R344" s="740"/>
      <c r="S344" s="743"/>
      <c r="T344" s="758"/>
      <c r="U344" s="712"/>
      <c r="V344" s="740"/>
      <c r="W344" s="740"/>
      <c r="X344" s="755" t="str">
        <f>IF(A347="","",IF(OR(S343&gt;1,S345&gt;1),"ü",""))</f>
        <v/>
      </c>
      <c r="Y344" s="215"/>
      <c r="AA344" s="328"/>
    </row>
    <row r="345" spans="1:43" ht="6" customHeight="1">
      <c r="A345" s="356"/>
      <c r="B345" s="216"/>
      <c r="C345" s="712"/>
      <c r="D345" s="715"/>
      <c r="E345" s="717"/>
      <c r="F345" s="715"/>
      <c r="G345" s="717"/>
      <c r="H345" s="717"/>
      <c r="I345" s="715"/>
      <c r="J345" s="717"/>
      <c r="K345" s="715"/>
      <c r="L345" s="717"/>
      <c r="M345" s="735"/>
      <c r="N345" s="761"/>
      <c r="O345" s="765"/>
      <c r="P345" s="720">
        <f>IF(OR(A347="",D345="",I345=""),0,FLOOR(IF(I345&lt;D345,TIME(I345,K345,1)+1,TIME(I345,K345,1))-TIME(D345,F345,0)-TIME(0,O345,0),"0:15"))</f>
        <v>0</v>
      </c>
      <c r="Q345" s="712"/>
      <c r="R345" s="740"/>
      <c r="S345" s="737"/>
      <c r="T345" s="758"/>
      <c r="U345" s="712"/>
      <c r="V345" s="740"/>
      <c r="W345" s="740"/>
      <c r="X345" s="756"/>
      <c r="Y345" s="215"/>
      <c r="AA345" s="328"/>
    </row>
    <row r="346" spans="1:43" ht="9" customHeight="1">
      <c r="A346" s="356"/>
      <c r="B346" s="216"/>
      <c r="C346" s="713"/>
      <c r="D346" s="733"/>
      <c r="E346" s="718"/>
      <c r="F346" s="733"/>
      <c r="G346" s="718"/>
      <c r="H346" s="718"/>
      <c r="I346" s="733"/>
      <c r="J346" s="718"/>
      <c r="K346" s="733"/>
      <c r="L346" s="718"/>
      <c r="M346" s="736"/>
      <c r="N346" s="762"/>
      <c r="O346" s="766"/>
      <c r="P346" s="744"/>
      <c r="Q346" s="713"/>
      <c r="R346" s="741"/>
      <c r="S346" s="738"/>
      <c r="T346" s="759"/>
      <c r="U346" s="713"/>
      <c r="V346" s="741"/>
      <c r="W346" s="741"/>
      <c r="X346" s="217"/>
      <c r="Y346" s="218"/>
      <c r="AA346" s="328"/>
    </row>
    <row r="347" spans="1:43" ht="18" customHeight="1">
      <c r="A347" s="745" t="str">
        <f>IF(ISERROR(AG347),"",AG347)</f>
        <v/>
      </c>
      <c r="B347" s="746"/>
      <c r="C347" s="747" t="s">
        <v>247</v>
      </c>
      <c r="D347" s="748"/>
      <c r="E347" s="748"/>
      <c r="F347" s="748"/>
      <c r="G347" s="748"/>
      <c r="H347" s="748"/>
      <c r="I347" s="748"/>
      <c r="J347" s="748"/>
      <c r="K347" s="748"/>
      <c r="L347" s="749" t="str">
        <f>IF(A347="","",IF(OR(AND(P343&gt;0,S343=""),AND(P345&gt;0,S345="")),"研修人数を入力してください",""))</f>
        <v/>
      </c>
      <c r="M347" s="749"/>
      <c r="N347" s="749"/>
      <c r="O347" s="749"/>
      <c r="P347" s="749"/>
      <c r="Q347" s="749"/>
      <c r="R347" s="749"/>
      <c r="S347" s="749"/>
      <c r="T347" s="749"/>
      <c r="U347" s="749"/>
      <c r="V347" s="749"/>
      <c r="W347" s="749"/>
      <c r="X347" s="749"/>
      <c r="Y347" s="750"/>
      <c r="AA347" s="328"/>
      <c r="AG347" s="246" t="e">
        <f>IF((AG286+1)&gt;EOMONTH($AF$2,0),"",AG286+1)</f>
        <v>#VALUE!</v>
      </c>
      <c r="AP347" s="250"/>
      <c r="AQ347" s="262"/>
    </row>
    <row r="348" spans="1:43" ht="18" customHeight="1">
      <c r="A348" s="751" t="str">
        <f>IF(A347="","","日")</f>
        <v/>
      </c>
      <c r="B348" s="752"/>
      <c r="C348" s="724"/>
      <c r="D348" s="725"/>
      <c r="E348" s="725"/>
      <c r="F348" s="725"/>
      <c r="G348" s="725"/>
      <c r="H348" s="725"/>
      <c r="I348" s="725"/>
      <c r="J348" s="725"/>
      <c r="K348" s="725"/>
      <c r="L348" s="725"/>
      <c r="M348" s="725"/>
      <c r="N348" s="725"/>
      <c r="O348" s="725"/>
      <c r="P348" s="725"/>
      <c r="Q348" s="725"/>
      <c r="R348" s="725"/>
      <c r="S348" s="725"/>
      <c r="T348" s="725"/>
      <c r="U348" s="725"/>
      <c r="V348" s="725"/>
      <c r="W348" s="725"/>
      <c r="X348" s="725"/>
      <c r="Y348" s="726"/>
      <c r="AA348" s="328"/>
      <c r="AG348" s="246" t="e">
        <f t="shared" ref="AG348:AG353" si="7">IF((AG347+1)&gt;EOMONTH($AF$2,0),"",AG347+1)</f>
        <v>#VALUE!</v>
      </c>
      <c r="AP348" s="250"/>
      <c r="AQ348" s="262"/>
    </row>
    <row r="349" spans="1:43" ht="18" customHeight="1">
      <c r="A349" s="753" t="s">
        <v>230</v>
      </c>
      <c r="B349" s="754"/>
      <c r="C349" s="724"/>
      <c r="D349" s="725"/>
      <c r="E349" s="725"/>
      <c r="F349" s="725"/>
      <c r="G349" s="725"/>
      <c r="H349" s="725"/>
      <c r="I349" s="725"/>
      <c r="J349" s="725"/>
      <c r="K349" s="725"/>
      <c r="L349" s="725"/>
      <c r="M349" s="725"/>
      <c r="N349" s="725"/>
      <c r="O349" s="725"/>
      <c r="P349" s="725"/>
      <c r="Q349" s="725"/>
      <c r="R349" s="725"/>
      <c r="S349" s="725"/>
      <c r="T349" s="725"/>
      <c r="U349" s="725"/>
      <c r="V349" s="725"/>
      <c r="W349" s="725"/>
      <c r="X349" s="725"/>
      <c r="Y349" s="726"/>
      <c r="AA349" s="328"/>
      <c r="AG349" s="246" t="e">
        <f t="shared" si="7"/>
        <v>#VALUE!</v>
      </c>
      <c r="AP349" s="250"/>
      <c r="AQ349" s="262"/>
    </row>
    <row r="350" spans="1:43" ht="9.9499999999999993" customHeight="1">
      <c r="A350" s="219"/>
      <c r="B350" s="220"/>
      <c r="C350" s="727"/>
      <c r="D350" s="728"/>
      <c r="E350" s="728"/>
      <c r="F350" s="728"/>
      <c r="G350" s="728"/>
      <c r="H350" s="728"/>
      <c r="I350" s="728"/>
      <c r="J350" s="728"/>
      <c r="K350" s="728"/>
      <c r="L350" s="728"/>
      <c r="M350" s="728"/>
      <c r="N350" s="728"/>
      <c r="O350" s="728"/>
      <c r="P350" s="728"/>
      <c r="Q350" s="728"/>
      <c r="R350" s="728"/>
      <c r="S350" s="728"/>
      <c r="T350" s="728"/>
      <c r="U350" s="728"/>
      <c r="V350" s="728"/>
      <c r="W350" s="728"/>
      <c r="X350" s="728"/>
      <c r="Y350" s="729"/>
      <c r="AA350" s="328"/>
      <c r="AG350" s="246" t="e">
        <f t="shared" si="7"/>
        <v>#VALUE!</v>
      </c>
      <c r="AP350" s="250"/>
      <c r="AQ350" s="262"/>
    </row>
    <row r="351" spans="1:43" ht="9" customHeight="1">
      <c r="A351" s="211"/>
      <c r="B351" s="212"/>
      <c r="C351" s="711" t="s">
        <v>221</v>
      </c>
      <c r="D351" s="714"/>
      <c r="E351" s="716" t="s">
        <v>222</v>
      </c>
      <c r="F351" s="714"/>
      <c r="G351" s="716" t="s">
        <v>223</v>
      </c>
      <c r="H351" s="716"/>
      <c r="I351" s="714"/>
      <c r="J351" s="716" t="s">
        <v>222</v>
      </c>
      <c r="K351" s="714"/>
      <c r="L351" s="716" t="s">
        <v>224</v>
      </c>
      <c r="M351" s="734"/>
      <c r="N351" s="760" t="s">
        <v>225</v>
      </c>
      <c r="O351" s="763"/>
      <c r="P351" s="719">
        <f>IF(OR(A355="",D351="",I351=""),0,FLOOR(IF(I351&lt;D351,TIME(I351,K351,1)+1,TIME(I351,K351,1))-TIME(D351,F351,0)-TIME(0,O351,0),"0:15"))</f>
        <v>0</v>
      </c>
      <c r="Q351" s="711" t="s">
        <v>226</v>
      </c>
      <c r="R351" s="739"/>
      <c r="S351" s="742"/>
      <c r="T351" s="757" t="s">
        <v>142</v>
      </c>
      <c r="U351" s="711" t="s">
        <v>228</v>
      </c>
      <c r="V351" s="739"/>
      <c r="W351" s="739"/>
      <c r="X351" s="213"/>
      <c r="Y351" s="214"/>
      <c r="AA351" s="328"/>
      <c r="AG351" s="246" t="e">
        <f t="shared" si="7"/>
        <v>#VALUE!</v>
      </c>
      <c r="AP351" s="250"/>
      <c r="AQ351" s="262"/>
    </row>
    <row r="352" spans="1:43" ht="6" customHeight="1">
      <c r="A352" s="356"/>
      <c r="B352" s="357"/>
      <c r="C352" s="712"/>
      <c r="D352" s="715"/>
      <c r="E352" s="717"/>
      <c r="F352" s="715"/>
      <c r="G352" s="717"/>
      <c r="H352" s="717"/>
      <c r="I352" s="715"/>
      <c r="J352" s="717"/>
      <c r="K352" s="715"/>
      <c r="L352" s="717"/>
      <c r="M352" s="735"/>
      <c r="N352" s="761"/>
      <c r="O352" s="764"/>
      <c r="P352" s="720"/>
      <c r="Q352" s="712"/>
      <c r="R352" s="740"/>
      <c r="S352" s="743"/>
      <c r="T352" s="758"/>
      <c r="U352" s="712"/>
      <c r="V352" s="740"/>
      <c r="W352" s="740"/>
      <c r="X352" s="755" t="str">
        <f>IF(A355="","",IF(OR(S351&gt;1,S353&gt;1),"ü",""))</f>
        <v/>
      </c>
      <c r="Y352" s="215"/>
      <c r="AA352" s="328"/>
      <c r="AG352" s="246" t="e">
        <f t="shared" si="7"/>
        <v>#VALUE!</v>
      </c>
      <c r="AP352" s="250"/>
      <c r="AQ352" s="262"/>
    </row>
    <row r="353" spans="1:43" ht="6" customHeight="1">
      <c r="A353" s="356"/>
      <c r="B353" s="216"/>
      <c r="C353" s="712"/>
      <c r="D353" s="715"/>
      <c r="E353" s="717"/>
      <c r="F353" s="715"/>
      <c r="G353" s="717"/>
      <c r="H353" s="717"/>
      <c r="I353" s="715"/>
      <c r="J353" s="717"/>
      <c r="K353" s="715"/>
      <c r="L353" s="717"/>
      <c r="M353" s="735"/>
      <c r="N353" s="761"/>
      <c r="O353" s="765"/>
      <c r="P353" s="720">
        <f>IF(OR(A355="",D353="",I353=""),0,FLOOR(IF(I353&lt;D353,TIME(I353,K353,1)+1,TIME(I353,K353,1))-TIME(D353,F353,0)-TIME(0,O353,0),"0:15"))</f>
        <v>0</v>
      </c>
      <c r="Q353" s="712"/>
      <c r="R353" s="740"/>
      <c r="S353" s="737"/>
      <c r="T353" s="758"/>
      <c r="U353" s="712"/>
      <c r="V353" s="740"/>
      <c r="W353" s="740"/>
      <c r="X353" s="756"/>
      <c r="Y353" s="215"/>
      <c r="AA353" s="328"/>
      <c r="AG353" s="246" t="e">
        <f t="shared" si="7"/>
        <v>#VALUE!</v>
      </c>
      <c r="AP353" s="250"/>
      <c r="AQ353" s="262"/>
    </row>
    <row r="354" spans="1:43" ht="9" customHeight="1">
      <c r="A354" s="356"/>
      <c r="B354" s="216"/>
      <c r="C354" s="713"/>
      <c r="D354" s="733"/>
      <c r="E354" s="718"/>
      <c r="F354" s="733"/>
      <c r="G354" s="718"/>
      <c r="H354" s="718"/>
      <c r="I354" s="733"/>
      <c r="J354" s="718"/>
      <c r="K354" s="733"/>
      <c r="L354" s="718"/>
      <c r="M354" s="736"/>
      <c r="N354" s="762"/>
      <c r="O354" s="766"/>
      <c r="P354" s="744"/>
      <c r="Q354" s="713"/>
      <c r="R354" s="741"/>
      <c r="S354" s="738"/>
      <c r="T354" s="759"/>
      <c r="U354" s="713"/>
      <c r="V354" s="741"/>
      <c r="W354" s="741"/>
      <c r="X354" s="217"/>
      <c r="Y354" s="218"/>
      <c r="AA354" s="328"/>
    </row>
    <row r="355" spans="1:43" ht="18" customHeight="1">
      <c r="A355" s="745" t="str">
        <f>IF(ISERROR(AG348),"",AG348)</f>
        <v/>
      </c>
      <c r="B355" s="746"/>
      <c r="C355" s="747" t="s">
        <v>247</v>
      </c>
      <c r="D355" s="748"/>
      <c r="E355" s="748"/>
      <c r="F355" s="748"/>
      <c r="G355" s="748"/>
      <c r="H355" s="748"/>
      <c r="I355" s="748"/>
      <c r="J355" s="748"/>
      <c r="K355" s="748"/>
      <c r="L355" s="749" t="str">
        <f>IF(A355="","",IF(OR(AND(P351&gt;0,S351=""),AND(P353&gt;0,S353="")),"研修人数を入力してください",""))</f>
        <v/>
      </c>
      <c r="M355" s="749"/>
      <c r="N355" s="749"/>
      <c r="O355" s="749"/>
      <c r="P355" s="749"/>
      <c r="Q355" s="749"/>
      <c r="R355" s="749"/>
      <c r="S355" s="749"/>
      <c r="T355" s="749"/>
      <c r="U355" s="749"/>
      <c r="V355" s="749"/>
      <c r="W355" s="749"/>
      <c r="X355" s="749"/>
      <c r="Y355" s="750"/>
      <c r="AA355" s="237"/>
    </row>
    <row r="356" spans="1:43" ht="18" customHeight="1">
      <c r="A356" s="751" t="str">
        <f>IF(A355="","","日")</f>
        <v/>
      </c>
      <c r="B356" s="752"/>
      <c r="C356" s="724"/>
      <c r="D356" s="725"/>
      <c r="E356" s="725"/>
      <c r="F356" s="725"/>
      <c r="G356" s="725"/>
      <c r="H356" s="725"/>
      <c r="I356" s="725"/>
      <c r="J356" s="725"/>
      <c r="K356" s="725"/>
      <c r="L356" s="725"/>
      <c r="M356" s="725"/>
      <c r="N356" s="725"/>
      <c r="O356" s="725"/>
      <c r="P356" s="725"/>
      <c r="Q356" s="725"/>
      <c r="R356" s="725"/>
      <c r="S356" s="725"/>
      <c r="T356" s="725"/>
      <c r="U356" s="725"/>
      <c r="V356" s="725"/>
      <c r="W356" s="725"/>
      <c r="X356" s="725"/>
      <c r="Y356" s="726"/>
      <c r="AA356" s="237"/>
    </row>
    <row r="357" spans="1:43" ht="18" customHeight="1">
      <c r="A357" s="753" t="s">
        <v>231</v>
      </c>
      <c r="B357" s="754"/>
      <c r="C357" s="724"/>
      <c r="D357" s="725"/>
      <c r="E357" s="725"/>
      <c r="F357" s="725"/>
      <c r="G357" s="725"/>
      <c r="H357" s="725"/>
      <c r="I357" s="725"/>
      <c r="J357" s="725"/>
      <c r="K357" s="725"/>
      <c r="L357" s="725"/>
      <c r="M357" s="725"/>
      <c r="N357" s="725"/>
      <c r="O357" s="725"/>
      <c r="P357" s="725"/>
      <c r="Q357" s="725"/>
      <c r="R357" s="725"/>
      <c r="S357" s="725"/>
      <c r="T357" s="725"/>
      <c r="U357" s="725"/>
      <c r="V357" s="725"/>
      <c r="W357" s="725"/>
      <c r="X357" s="725"/>
      <c r="Y357" s="726"/>
      <c r="AA357" s="237"/>
    </row>
    <row r="358" spans="1:43" ht="9.9499999999999993" customHeight="1">
      <c r="A358" s="219"/>
      <c r="B358" s="220"/>
      <c r="C358" s="727"/>
      <c r="D358" s="728"/>
      <c r="E358" s="728"/>
      <c r="F358" s="728"/>
      <c r="G358" s="728"/>
      <c r="H358" s="728"/>
      <c r="I358" s="728"/>
      <c r="J358" s="728"/>
      <c r="K358" s="728"/>
      <c r="L358" s="728"/>
      <c r="M358" s="728"/>
      <c r="N358" s="728"/>
      <c r="O358" s="728"/>
      <c r="P358" s="728"/>
      <c r="Q358" s="728"/>
      <c r="R358" s="728"/>
      <c r="S358" s="728"/>
      <c r="T358" s="728"/>
      <c r="U358" s="728"/>
      <c r="V358" s="728"/>
      <c r="W358" s="728"/>
      <c r="X358" s="728"/>
      <c r="Y358" s="729"/>
      <c r="AA358" s="237"/>
    </row>
    <row r="359" spans="1:43" ht="9" customHeight="1">
      <c r="A359" s="211"/>
      <c r="B359" s="212"/>
      <c r="C359" s="711" t="s">
        <v>221</v>
      </c>
      <c r="D359" s="714"/>
      <c r="E359" s="716" t="s">
        <v>222</v>
      </c>
      <c r="F359" s="714"/>
      <c r="G359" s="716" t="s">
        <v>223</v>
      </c>
      <c r="H359" s="716"/>
      <c r="I359" s="714"/>
      <c r="J359" s="716" t="s">
        <v>222</v>
      </c>
      <c r="K359" s="714"/>
      <c r="L359" s="716" t="s">
        <v>224</v>
      </c>
      <c r="M359" s="734"/>
      <c r="N359" s="760" t="s">
        <v>225</v>
      </c>
      <c r="O359" s="763"/>
      <c r="P359" s="719">
        <f>IF(OR(A363="",D359="",I359=""),0,FLOOR(IF(I359&lt;D359,TIME(I359,K359,1)+1,TIME(I359,K359,1))-TIME(D359,F359,0)-TIME(0,O359,0),"0:15"))</f>
        <v>0</v>
      </c>
      <c r="Q359" s="711" t="s">
        <v>226</v>
      </c>
      <c r="R359" s="739"/>
      <c r="S359" s="742"/>
      <c r="T359" s="757" t="s">
        <v>142</v>
      </c>
      <c r="U359" s="711" t="s">
        <v>228</v>
      </c>
      <c r="V359" s="739"/>
      <c r="W359" s="739"/>
      <c r="X359" s="213"/>
      <c r="Y359" s="214"/>
      <c r="AA359" s="328"/>
    </row>
    <row r="360" spans="1:43" ht="6" customHeight="1">
      <c r="A360" s="356"/>
      <c r="B360" s="357"/>
      <c r="C360" s="712"/>
      <c r="D360" s="715"/>
      <c r="E360" s="717"/>
      <c r="F360" s="715"/>
      <c r="G360" s="717"/>
      <c r="H360" s="717"/>
      <c r="I360" s="715"/>
      <c r="J360" s="717"/>
      <c r="K360" s="715"/>
      <c r="L360" s="717"/>
      <c r="M360" s="735"/>
      <c r="N360" s="761"/>
      <c r="O360" s="764"/>
      <c r="P360" s="720"/>
      <c r="Q360" s="712"/>
      <c r="R360" s="740"/>
      <c r="S360" s="743"/>
      <c r="T360" s="758"/>
      <c r="U360" s="712"/>
      <c r="V360" s="740"/>
      <c r="W360" s="740"/>
      <c r="X360" s="755" t="str">
        <f>IF(A363="","",IF(OR(S359&gt;1,S361&gt;1),"ü",""))</f>
        <v/>
      </c>
      <c r="Y360" s="215"/>
      <c r="AA360" s="328"/>
    </row>
    <row r="361" spans="1:43" ht="6" customHeight="1">
      <c r="A361" s="356"/>
      <c r="B361" s="216"/>
      <c r="C361" s="712"/>
      <c r="D361" s="715"/>
      <c r="E361" s="717"/>
      <c r="F361" s="715"/>
      <c r="G361" s="717"/>
      <c r="H361" s="717"/>
      <c r="I361" s="715"/>
      <c r="J361" s="717"/>
      <c r="K361" s="715"/>
      <c r="L361" s="717"/>
      <c r="M361" s="735"/>
      <c r="N361" s="761"/>
      <c r="O361" s="765"/>
      <c r="P361" s="720">
        <f>IF(OR(A363="",D361="",I361=""),0,FLOOR(IF(I361&lt;D361,TIME(I361,K361,1)+1,TIME(I361,K361,1))-TIME(D361,F361,0)-TIME(0,O361,0),"0:15"))</f>
        <v>0</v>
      </c>
      <c r="Q361" s="712"/>
      <c r="R361" s="740"/>
      <c r="S361" s="737"/>
      <c r="T361" s="758"/>
      <c r="U361" s="712"/>
      <c r="V361" s="740"/>
      <c r="W361" s="740"/>
      <c r="X361" s="756"/>
      <c r="Y361" s="215"/>
      <c r="AA361" s="328"/>
    </row>
    <row r="362" spans="1:43" ht="9" customHeight="1">
      <c r="A362" s="356"/>
      <c r="B362" s="216"/>
      <c r="C362" s="713"/>
      <c r="D362" s="733"/>
      <c r="E362" s="718"/>
      <c r="F362" s="733"/>
      <c r="G362" s="718"/>
      <c r="H362" s="718"/>
      <c r="I362" s="733"/>
      <c r="J362" s="718"/>
      <c r="K362" s="733"/>
      <c r="L362" s="718"/>
      <c r="M362" s="736"/>
      <c r="N362" s="762"/>
      <c r="O362" s="766"/>
      <c r="P362" s="744"/>
      <c r="Q362" s="713"/>
      <c r="R362" s="741"/>
      <c r="S362" s="738"/>
      <c r="T362" s="759"/>
      <c r="U362" s="713"/>
      <c r="V362" s="741"/>
      <c r="W362" s="741"/>
      <c r="X362" s="217"/>
      <c r="Y362" s="218"/>
      <c r="AA362" s="328"/>
    </row>
    <row r="363" spans="1:43" ht="18" customHeight="1">
      <c r="A363" s="745" t="str">
        <f>IF(ISERROR(AG349),"",AG349)</f>
        <v/>
      </c>
      <c r="B363" s="746"/>
      <c r="C363" s="747" t="s">
        <v>247</v>
      </c>
      <c r="D363" s="748"/>
      <c r="E363" s="748"/>
      <c r="F363" s="748"/>
      <c r="G363" s="748"/>
      <c r="H363" s="748"/>
      <c r="I363" s="748"/>
      <c r="J363" s="748"/>
      <c r="K363" s="748"/>
      <c r="L363" s="749" t="str">
        <f>IF(A363="","",IF(OR(AND(P359&gt;0,S359=""),AND(P361&gt;0,S361="")),"研修人数を入力してください",""))</f>
        <v/>
      </c>
      <c r="M363" s="749"/>
      <c r="N363" s="749"/>
      <c r="O363" s="749"/>
      <c r="P363" s="749"/>
      <c r="Q363" s="749"/>
      <c r="R363" s="749"/>
      <c r="S363" s="749"/>
      <c r="T363" s="749"/>
      <c r="U363" s="749"/>
      <c r="V363" s="749"/>
      <c r="W363" s="749"/>
      <c r="X363" s="749"/>
      <c r="Y363" s="750"/>
      <c r="AA363" s="237"/>
    </row>
    <row r="364" spans="1:43" ht="18" customHeight="1">
      <c r="A364" s="751" t="str">
        <f>IF(A363="","","日")</f>
        <v/>
      </c>
      <c r="B364" s="752"/>
      <c r="C364" s="724"/>
      <c r="D364" s="725"/>
      <c r="E364" s="725"/>
      <c r="F364" s="725"/>
      <c r="G364" s="725"/>
      <c r="H364" s="725"/>
      <c r="I364" s="725"/>
      <c r="J364" s="725"/>
      <c r="K364" s="725"/>
      <c r="L364" s="725"/>
      <c r="M364" s="725"/>
      <c r="N364" s="725"/>
      <c r="O364" s="725"/>
      <c r="P364" s="725"/>
      <c r="Q364" s="725"/>
      <c r="R364" s="725"/>
      <c r="S364" s="725"/>
      <c r="T364" s="725"/>
      <c r="U364" s="725"/>
      <c r="V364" s="725"/>
      <c r="W364" s="725"/>
      <c r="X364" s="725"/>
      <c r="Y364" s="726"/>
      <c r="AA364" s="237"/>
    </row>
    <row r="365" spans="1:43" ht="18" customHeight="1">
      <c r="A365" s="753" t="s">
        <v>234</v>
      </c>
      <c r="B365" s="754"/>
      <c r="C365" s="724"/>
      <c r="D365" s="725"/>
      <c r="E365" s="725"/>
      <c r="F365" s="725"/>
      <c r="G365" s="725"/>
      <c r="H365" s="725"/>
      <c r="I365" s="725"/>
      <c r="J365" s="725"/>
      <c r="K365" s="725"/>
      <c r="L365" s="725"/>
      <c r="M365" s="725"/>
      <c r="N365" s="725"/>
      <c r="O365" s="725"/>
      <c r="P365" s="725"/>
      <c r="Q365" s="725"/>
      <c r="R365" s="725"/>
      <c r="S365" s="725"/>
      <c r="T365" s="725"/>
      <c r="U365" s="725"/>
      <c r="V365" s="725"/>
      <c r="W365" s="725"/>
      <c r="X365" s="725"/>
      <c r="Y365" s="726"/>
      <c r="AA365" s="328"/>
    </row>
    <row r="366" spans="1:43" ht="9.9499999999999993" customHeight="1">
      <c r="A366" s="219"/>
      <c r="B366" s="220"/>
      <c r="C366" s="727"/>
      <c r="D366" s="728"/>
      <c r="E366" s="728"/>
      <c r="F366" s="728"/>
      <c r="G366" s="728"/>
      <c r="H366" s="728"/>
      <c r="I366" s="728"/>
      <c r="J366" s="728"/>
      <c r="K366" s="728"/>
      <c r="L366" s="728"/>
      <c r="M366" s="728"/>
      <c r="N366" s="728"/>
      <c r="O366" s="728"/>
      <c r="P366" s="728"/>
      <c r="Q366" s="728"/>
      <c r="R366" s="728"/>
      <c r="S366" s="728"/>
      <c r="T366" s="728"/>
      <c r="U366" s="728"/>
      <c r="V366" s="728"/>
      <c r="W366" s="728"/>
      <c r="X366" s="728"/>
      <c r="Y366" s="729"/>
      <c r="AA366" s="328"/>
    </row>
    <row r="367" spans="1:43" ht="9" customHeight="1">
      <c r="A367" s="211"/>
      <c r="B367" s="212"/>
      <c r="C367" s="711" t="s">
        <v>221</v>
      </c>
      <c r="D367" s="714"/>
      <c r="E367" s="716" t="s">
        <v>222</v>
      </c>
      <c r="F367" s="714"/>
      <c r="G367" s="716" t="s">
        <v>223</v>
      </c>
      <c r="H367" s="716"/>
      <c r="I367" s="714"/>
      <c r="J367" s="716" t="s">
        <v>222</v>
      </c>
      <c r="K367" s="714"/>
      <c r="L367" s="716" t="s">
        <v>224</v>
      </c>
      <c r="M367" s="734"/>
      <c r="N367" s="760" t="s">
        <v>225</v>
      </c>
      <c r="O367" s="763"/>
      <c r="P367" s="719">
        <f>IF(OR(A371="",D367="",I367=""),0,FLOOR(IF(I367&lt;D367,TIME(I367,K367,1)+1,TIME(I367,K367,1))-TIME(D367,F367,0)-TIME(0,O367,0),"0:15"))</f>
        <v>0</v>
      </c>
      <c r="Q367" s="711" t="s">
        <v>226</v>
      </c>
      <c r="R367" s="739"/>
      <c r="S367" s="742"/>
      <c r="T367" s="757" t="s">
        <v>142</v>
      </c>
      <c r="U367" s="711" t="s">
        <v>228</v>
      </c>
      <c r="V367" s="739"/>
      <c r="W367" s="739"/>
      <c r="X367" s="213"/>
      <c r="Y367" s="214"/>
      <c r="AA367" s="328"/>
    </row>
    <row r="368" spans="1:43" ht="6" customHeight="1">
      <c r="A368" s="356"/>
      <c r="B368" s="357"/>
      <c r="C368" s="712"/>
      <c r="D368" s="715"/>
      <c r="E368" s="717"/>
      <c r="F368" s="715"/>
      <c r="G368" s="717"/>
      <c r="H368" s="717"/>
      <c r="I368" s="715"/>
      <c r="J368" s="717"/>
      <c r="K368" s="715"/>
      <c r="L368" s="717"/>
      <c r="M368" s="735"/>
      <c r="N368" s="761"/>
      <c r="O368" s="764"/>
      <c r="P368" s="720"/>
      <c r="Q368" s="712"/>
      <c r="R368" s="740"/>
      <c r="S368" s="743"/>
      <c r="T368" s="758"/>
      <c r="U368" s="712"/>
      <c r="V368" s="740"/>
      <c r="W368" s="740"/>
      <c r="X368" s="755" t="str">
        <f>IF(A371="","",IF(OR(S367&gt;1,S369&gt;1),"ü",""))</f>
        <v/>
      </c>
      <c r="Y368" s="215"/>
      <c r="AA368" s="328"/>
    </row>
    <row r="369" spans="1:27" ht="6" customHeight="1">
      <c r="A369" s="356"/>
      <c r="B369" s="216"/>
      <c r="C369" s="712"/>
      <c r="D369" s="715"/>
      <c r="E369" s="717"/>
      <c r="F369" s="715"/>
      <c r="G369" s="717"/>
      <c r="H369" s="717"/>
      <c r="I369" s="715"/>
      <c r="J369" s="717"/>
      <c r="K369" s="715"/>
      <c r="L369" s="717"/>
      <c r="M369" s="735"/>
      <c r="N369" s="761"/>
      <c r="O369" s="765"/>
      <c r="P369" s="720">
        <f>IF(OR(A371="",D369="",I369=""),0,FLOOR(IF(I369&lt;D369,TIME(I369,K369,1)+1,TIME(I369,K369,1))-TIME(D369,F369,0)-TIME(0,O369,0),"0:15"))</f>
        <v>0</v>
      </c>
      <c r="Q369" s="712"/>
      <c r="R369" s="740"/>
      <c r="S369" s="737"/>
      <c r="T369" s="758"/>
      <c r="U369" s="712"/>
      <c r="V369" s="740"/>
      <c r="W369" s="740"/>
      <c r="X369" s="756"/>
      <c r="Y369" s="215"/>
      <c r="AA369" s="328"/>
    </row>
    <row r="370" spans="1:27" ht="9" customHeight="1">
      <c r="A370" s="356"/>
      <c r="B370" s="216"/>
      <c r="C370" s="713"/>
      <c r="D370" s="733"/>
      <c r="E370" s="718"/>
      <c r="F370" s="733"/>
      <c r="G370" s="718"/>
      <c r="H370" s="718"/>
      <c r="I370" s="733"/>
      <c r="J370" s="718"/>
      <c r="K370" s="733"/>
      <c r="L370" s="718"/>
      <c r="M370" s="736"/>
      <c r="N370" s="762"/>
      <c r="O370" s="766"/>
      <c r="P370" s="744"/>
      <c r="Q370" s="713"/>
      <c r="R370" s="741"/>
      <c r="S370" s="738"/>
      <c r="T370" s="759"/>
      <c r="U370" s="713"/>
      <c r="V370" s="741"/>
      <c r="W370" s="741"/>
      <c r="X370" s="217"/>
      <c r="Y370" s="218"/>
      <c r="AA370" s="328"/>
    </row>
    <row r="371" spans="1:27" ht="18" customHeight="1">
      <c r="A371" s="745" t="str">
        <f>IF(ISERROR(AG350),"",AG350)</f>
        <v/>
      </c>
      <c r="B371" s="746"/>
      <c r="C371" s="747" t="s">
        <v>247</v>
      </c>
      <c r="D371" s="748"/>
      <c r="E371" s="748"/>
      <c r="F371" s="748"/>
      <c r="G371" s="748"/>
      <c r="H371" s="748"/>
      <c r="I371" s="748"/>
      <c r="J371" s="748"/>
      <c r="K371" s="748"/>
      <c r="L371" s="749" t="str">
        <f>IF(A371="","",IF(OR(AND(P367&gt;0,S367=""),AND(P369&gt;0,S369="")),"研修人数を入力してください",""))</f>
        <v/>
      </c>
      <c r="M371" s="749"/>
      <c r="N371" s="749"/>
      <c r="O371" s="749"/>
      <c r="P371" s="749"/>
      <c r="Q371" s="749"/>
      <c r="R371" s="749"/>
      <c r="S371" s="749"/>
      <c r="T371" s="749"/>
      <c r="U371" s="749"/>
      <c r="V371" s="749"/>
      <c r="W371" s="749"/>
      <c r="X371" s="749"/>
      <c r="Y371" s="750"/>
      <c r="AA371" s="328"/>
    </row>
    <row r="372" spans="1:27" ht="18" customHeight="1">
      <c r="A372" s="751" t="str">
        <f>IF(A371="","","日")</f>
        <v/>
      </c>
      <c r="B372" s="752"/>
      <c r="C372" s="724"/>
      <c r="D372" s="725"/>
      <c r="E372" s="725"/>
      <c r="F372" s="725"/>
      <c r="G372" s="725"/>
      <c r="H372" s="725"/>
      <c r="I372" s="725"/>
      <c r="J372" s="725"/>
      <c r="K372" s="725"/>
      <c r="L372" s="725"/>
      <c r="M372" s="725"/>
      <c r="N372" s="725"/>
      <c r="O372" s="725"/>
      <c r="P372" s="725"/>
      <c r="Q372" s="725"/>
      <c r="R372" s="725"/>
      <c r="S372" s="725"/>
      <c r="T372" s="725"/>
      <c r="U372" s="725"/>
      <c r="V372" s="725"/>
      <c r="W372" s="725"/>
      <c r="X372" s="725"/>
      <c r="Y372" s="726"/>
      <c r="AA372" s="328"/>
    </row>
    <row r="373" spans="1:27" ht="18" customHeight="1">
      <c r="A373" s="753" t="s">
        <v>236</v>
      </c>
      <c r="B373" s="754"/>
      <c r="C373" s="724"/>
      <c r="D373" s="725"/>
      <c r="E373" s="725"/>
      <c r="F373" s="725"/>
      <c r="G373" s="725"/>
      <c r="H373" s="725"/>
      <c r="I373" s="725"/>
      <c r="J373" s="725"/>
      <c r="K373" s="725"/>
      <c r="L373" s="725"/>
      <c r="M373" s="725"/>
      <c r="N373" s="725"/>
      <c r="O373" s="725"/>
      <c r="P373" s="725"/>
      <c r="Q373" s="725"/>
      <c r="R373" s="725"/>
      <c r="S373" s="725"/>
      <c r="T373" s="725"/>
      <c r="U373" s="725"/>
      <c r="V373" s="725"/>
      <c r="W373" s="725"/>
      <c r="X373" s="725"/>
      <c r="Y373" s="726"/>
      <c r="AA373" s="328"/>
    </row>
    <row r="374" spans="1:27" ht="9.9499999999999993" customHeight="1">
      <c r="A374" s="219"/>
      <c r="B374" s="220"/>
      <c r="C374" s="727"/>
      <c r="D374" s="728"/>
      <c r="E374" s="728"/>
      <c r="F374" s="728"/>
      <c r="G374" s="728"/>
      <c r="H374" s="728"/>
      <c r="I374" s="728"/>
      <c r="J374" s="728"/>
      <c r="K374" s="728"/>
      <c r="L374" s="728"/>
      <c r="M374" s="728"/>
      <c r="N374" s="728"/>
      <c r="O374" s="728"/>
      <c r="P374" s="728"/>
      <c r="Q374" s="728"/>
      <c r="R374" s="728"/>
      <c r="S374" s="728"/>
      <c r="T374" s="728"/>
      <c r="U374" s="728"/>
      <c r="V374" s="728"/>
      <c r="W374" s="728"/>
      <c r="X374" s="728"/>
      <c r="Y374" s="729"/>
      <c r="AA374" s="328"/>
    </row>
    <row r="375" spans="1:27" ht="9" customHeight="1">
      <c r="A375" s="211"/>
      <c r="B375" s="212"/>
      <c r="C375" s="711" t="s">
        <v>221</v>
      </c>
      <c r="D375" s="714"/>
      <c r="E375" s="716" t="s">
        <v>222</v>
      </c>
      <c r="F375" s="714"/>
      <c r="G375" s="716" t="s">
        <v>223</v>
      </c>
      <c r="H375" s="716"/>
      <c r="I375" s="714"/>
      <c r="J375" s="716" t="s">
        <v>222</v>
      </c>
      <c r="K375" s="714"/>
      <c r="L375" s="716" t="s">
        <v>224</v>
      </c>
      <c r="M375" s="734"/>
      <c r="N375" s="760" t="s">
        <v>225</v>
      </c>
      <c r="O375" s="763"/>
      <c r="P375" s="719">
        <f>IF(OR(A379="",D375="",I375=""),0,FLOOR(IF(I375&lt;D375,TIME(I375,K375,1)+1,TIME(I375,K375,1))-TIME(D375,F375,0)-TIME(0,O375,0),"0:15"))</f>
        <v>0</v>
      </c>
      <c r="Q375" s="711" t="s">
        <v>226</v>
      </c>
      <c r="R375" s="739"/>
      <c r="S375" s="742"/>
      <c r="T375" s="757" t="s">
        <v>142</v>
      </c>
      <c r="U375" s="711" t="s">
        <v>228</v>
      </c>
      <c r="V375" s="739"/>
      <c r="W375" s="739"/>
      <c r="X375" s="213"/>
      <c r="Y375" s="214"/>
      <c r="AA375" s="328"/>
    </row>
    <row r="376" spans="1:27" ht="6" customHeight="1">
      <c r="A376" s="356"/>
      <c r="B376" s="357"/>
      <c r="C376" s="712"/>
      <c r="D376" s="715"/>
      <c r="E376" s="717"/>
      <c r="F376" s="715"/>
      <c r="G376" s="717"/>
      <c r="H376" s="717"/>
      <c r="I376" s="715"/>
      <c r="J376" s="717"/>
      <c r="K376" s="715"/>
      <c r="L376" s="717"/>
      <c r="M376" s="735"/>
      <c r="N376" s="761"/>
      <c r="O376" s="764"/>
      <c r="P376" s="720"/>
      <c r="Q376" s="712"/>
      <c r="R376" s="740"/>
      <c r="S376" s="743"/>
      <c r="T376" s="758"/>
      <c r="U376" s="712"/>
      <c r="V376" s="740"/>
      <c r="W376" s="740"/>
      <c r="X376" s="755" t="str">
        <f>IF(A379="","",IF(OR(S375&gt;1,S377&gt;1),"ü",""))</f>
        <v/>
      </c>
      <c r="Y376" s="215"/>
      <c r="AA376" s="328"/>
    </row>
    <row r="377" spans="1:27" ht="6" customHeight="1">
      <c r="A377" s="356"/>
      <c r="B377" s="216"/>
      <c r="C377" s="712"/>
      <c r="D377" s="715"/>
      <c r="E377" s="717"/>
      <c r="F377" s="715"/>
      <c r="G377" s="717"/>
      <c r="H377" s="717"/>
      <c r="I377" s="715"/>
      <c r="J377" s="717"/>
      <c r="K377" s="715"/>
      <c r="L377" s="717"/>
      <c r="M377" s="735"/>
      <c r="N377" s="761"/>
      <c r="O377" s="765"/>
      <c r="P377" s="720">
        <f>IF(OR(A379="",D377="",I377=""),0,FLOOR(IF(I377&lt;D377,TIME(I377,K377,1)+1,TIME(I377,K377,1))-TIME(D377,F377,0)-TIME(0,O377,0),"0:15"))</f>
        <v>0</v>
      </c>
      <c r="Q377" s="712"/>
      <c r="R377" s="740"/>
      <c r="S377" s="737"/>
      <c r="T377" s="758"/>
      <c r="U377" s="712"/>
      <c r="V377" s="740"/>
      <c r="W377" s="740"/>
      <c r="X377" s="756"/>
      <c r="Y377" s="215"/>
      <c r="AA377" s="328"/>
    </row>
    <row r="378" spans="1:27" ht="9" customHeight="1">
      <c r="A378" s="356"/>
      <c r="B378" s="216"/>
      <c r="C378" s="713"/>
      <c r="D378" s="733"/>
      <c r="E378" s="718"/>
      <c r="F378" s="733"/>
      <c r="G378" s="718"/>
      <c r="H378" s="718"/>
      <c r="I378" s="733"/>
      <c r="J378" s="718"/>
      <c r="K378" s="733"/>
      <c r="L378" s="718"/>
      <c r="M378" s="736"/>
      <c r="N378" s="762"/>
      <c r="O378" s="766"/>
      <c r="P378" s="744"/>
      <c r="Q378" s="713"/>
      <c r="R378" s="741"/>
      <c r="S378" s="738"/>
      <c r="T378" s="759"/>
      <c r="U378" s="713"/>
      <c r="V378" s="741"/>
      <c r="W378" s="741"/>
      <c r="X378" s="217"/>
      <c r="Y378" s="218"/>
      <c r="AA378" s="328"/>
    </row>
    <row r="379" spans="1:27" ht="18" customHeight="1">
      <c r="A379" s="745" t="str">
        <f>IF(ISERROR(AG351),"",AG351)</f>
        <v/>
      </c>
      <c r="B379" s="746"/>
      <c r="C379" s="747" t="s">
        <v>247</v>
      </c>
      <c r="D379" s="748"/>
      <c r="E379" s="748"/>
      <c r="F379" s="748"/>
      <c r="G379" s="748"/>
      <c r="H379" s="748"/>
      <c r="I379" s="748"/>
      <c r="J379" s="748"/>
      <c r="K379" s="748"/>
      <c r="L379" s="749" t="str">
        <f>IF(A379="","",IF(OR(AND(P375&gt;0,S375=""),AND(P377&gt;0,S377="")),"研修人数を入力してください",""))</f>
        <v/>
      </c>
      <c r="M379" s="749"/>
      <c r="N379" s="749"/>
      <c r="O379" s="749"/>
      <c r="P379" s="749"/>
      <c r="Q379" s="749"/>
      <c r="R379" s="749"/>
      <c r="S379" s="749"/>
      <c r="T379" s="749"/>
      <c r="U379" s="749"/>
      <c r="V379" s="749"/>
      <c r="W379" s="749"/>
      <c r="X379" s="749"/>
      <c r="Y379" s="750"/>
      <c r="AA379" s="328"/>
    </row>
    <row r="380" spans="1:27" ht="18" customHeight="1">
      <c r="A380" s="751" t="str">
        <f>IF(A379="","","日")</f>
        <v/>
      </c>
      <c r="B380" s="752"/>
      <c r="C380" s="724"/>
      <c r="D380" s="725"/>
      <c r="E380" s="725"/>
      <c r="F380" s="725"/>
      <c r="G380" s="725"/>
      <c r="H380" s="725"/>
      <c r="I380" s="725"/>
      <c r="J380" s="725"/>
      <c r="K380" s="725"/>
      <c r="L380" s="725"/>
      <c r="M380" s="725"/>
      <c r="N380" s="725"/>
      <c r="O380" s="725"/>
      <c r="P380" s="725"/>
      <c r="Q380" s="725"/>
      <c r="R380" s="725"/>
      <c r="S380" s="725"/>
      <c r="T380" s="725"/>
      <c r="U380" s="725"/>
      <c r="V380" s="725"/>
      <c r="W380" s="725"/>
      <c r="X380" s="725"/>
      <c r="Y380" s="726"/>
      <c r="AA380" s="328"/>
    </row>
    <row r="381" spans="1:27" ht="18" customHeight="1">
      <c r="A381" s="753" t="s">
        <v>239</v>
      </c>
      <c r="B381" s="754"/>
      <c r="C381" s="724"/>
      <c r="D381" s="725"/>
      <c r="E381" s="725"/>
      <c r="F381" s="725"/>
      <c r="G381" s="725"/>
      <c r="H381" s="725"/>
      <c r="I381" s="725"/>
      <c r="J381" s="725"/>
      <c r="K381" s="725"/>
      <c r="L381" s="725"/>
      <c r="M381" s="725"/>
      <c r="N381" s="725"/>
      <c r="O381" s="725"/>
      <c r="P381" s="725"/>
      <c r="Q381" s="725"/>
      <c r="R381" s="725"/>
      <c r="S381" s="725"/>
      <c r="T381" s="725"/>
      <c r="U381" s="725"/>
      <c r="V381" s="725"/>
      <c r="W381" s="725"/>
      <c r="X381" s="725"/>
      <c r="Y381" s="726"/>
      <c r="AA381" s="328"/>
    </row>
    <row r="382" spans="1:27" ht="9.9499999999999993" customHeight="1">
      <c r="A382" s="219"/>
      <c r="B382" s="220"/>
      <c r="C382" s="727"/>
      <c r="D382" s="728"/>
      <c r="E382" s="728"/>
      <c r="F382" s="728"/>
      <c r="G382" s="728"/>
      <c r="H382" s="728"/>
      <c r="I382" s="728"/>
      <c r="J382" s="728"/>
      <c r="K382" s="728"/>
      <c r="L382" s="728"/>
      <c r="M382" s="728"/>
      <c r="N382" s="728"/>
      <c r="O382" s="728"/>
      <c r="P382" s="728"/>
      <c r="Q382" s="728"/>
      <c r="R382" s="728"/>
      <c r="S382" s="728"/>
      <c r="T382" s="728"/>
      <c r="U382" s="728"/>
      <c r="V382" s="728"/>
      <c r="W382" s="728"/>
      <c r="X382" s="728"/>
      <c r="Y382" s="729"/>
      <c r="AA382" s="233"/>
    </row>
    <row r="383" spans="1:27" ht="9" customHeight="1">
      <c r="A383" s="211"/>
      <c r="B383" s="212"/>
      <c r="C383" s="711" t="s">
        <v>221</v>
      </c>
      <c r="D383" s="714"/>
      <c r="E383" s="716" t="s">
        <v>222</v>
      </c>
      <c r="F383" s="714"/>
      <c r="G383" s="716" t="s">
        <v>223</v>
      </c>
      <c r="H383" s="716"/>
      <c r="I383" s="714"/>
      <c r="J383" s="716" t="s">
        <v>222</v>
      </c>
      <c r="K383" s="714"/>
      <c r="L383" s="716" t="s">
        <v>224</v>
      </c>
      <c r="M383" s="734"/>
      <c r="N383" s="760" t="s">
        <v>225</v>
      </c>
      <c r="O383" s="763"/>
      <c r="P383" s="719">
        <f>IF(OR(A387="",D383="",I383=""),0,FLOOR(IF(I383&lt;D383,TIME(I383,K383,1)+1,TIME(I383,K383,1))-TIME(D383,F383,0)-TIME(0,O383,0),"0:15"))</f>
        <v>0</v>
      </c>
      <c r="Q383" s="711" t="s">
        <v>226</v>
      </c>
      <c r="R383" s="739"/>
      <c r="S383" s="742"/>
      <c r="T383" s="757" t="s">
        <v>142</v>
      </c>
      <c r="U383" s="711" t="s">
        <v>228</v>
      </c>
      <c r="V383" s="739"/>
      <c r="W383" s="739"/>
      <c r="X383" s="213"/>
      <c r="Y383" s="214"/>
      <c r="AA383" s="328"/>
    </row>
    <row r="384" spans="1:27" ht="6" customHeight="1">
      <c r="A384" s="356"/>
      <c r="B384" s="357"/>
      <c r="C384" s="712"/>
      <c r="D384" s="715"/>
      <c r="E384" s="717"/>
      <c r="F384" s="715"/>
      <c r="G384" s="717"/>
      <c r="H384" s="717"/>
      <c r="I384" s="715"/>
      <c r="J384" s="717"/>
      <c r="K384" s="715"/>
      <c r="L384" s="717"/>
      <c r="M384" s="735"/>
      <c r="N384" s="761"/>
      <c r="O384" s="764"/>
      <c r="P384" s="720"/>
      <c r="Q384" s="712"/>
      <c r="R384" s="740"/>
      <c r="S384" s="743"/>
      <c r="T384" s="758"/>
      <c r="U384" s="712"/>
      <c r="V384" s="740"/>
      <c r="W384" s="740"/>
      <c r="X384" s="755" t="str">
        <f>IF(A387="","",IF(OR(S383&gt;1,S385&gt;1),"ü",""))</f>
        <v/>
      </c>
      <c r="Y384" s="215"/>
      <c r="AA384" s="328"/>
    </row>
    <row r="385" spans="1:27" ht="6" customHeight="1">
      <c r="A385" s="356"/>
      <c r="B385" s="216"/>
      <c r="C385" s="712"/>
      <c r="D385" s="715"/>
      <c r="E385" s="717"/>
      <c r="F385" s="715"/>
      <c r="G385" s="717"/>
      <c r="H385" s="717"/>
      <c r="I385" s="715"/>
      <c r="J385" s="717"/>
      <c r="K385" s="715"/>
      <c r="L385" s="717"/>
      <c r="M385" s="735"/>
      <c r="N385" s="761"/>
      <c r="O385" s="765"/>
      <c r="P385" s="720">
        <f>IF(OR(A387="",D385="",I385=""),0,FLOOR(IF(I385&lt;D385,TIME(I385,K385,1)+1,TIME(I385,K385,1))-TIME(D385,F385,0)-TIME(0,O385,0),"0:15"))</f>
        <v>0</v>
      </c>
      <c r="Q385" s="712"/>
      <c r="R385" s="740"/>
      <c r="S385" s="737"/>
      <c r="T385" s="758"/>
      <c r="U385" s="712"/>
      <c r="V385" s="740"/>
      <c r="W385" s="740"/>
      <c r="X385" s="756"/>
      <c r="Y385" s="215"/>
      <c r="AA385" s="328"/>
    </row>
    <row r="386" spans="1:27" ht="9" customHeight="1">
      <c r="A386" s="356"/>
      <c r="B386" s="216"/>
      <c r="C386" s="713"/>
      <c r="D386" s="733"/>
      <c r="E386" s="718"/>
      <c r="F386" s="733"/>
      <c r="G386" s="718"/>
      <c r="H386" s="718"/>
      <c r="I386" s="733"/>
      <c r="J386" s="718"/>
      <c r="K386" s="733"/>
      <c r="L386" s="718"/>
      <c r="M386" s="736"/>
      <c r="N386" s="762"/>
      <c r="O386" s="766"/>
      <c r="P386" s="744"/>
      <c r="Q386" s="713"/>
      <c r="R386" s="741"/>
      <c r="S386" s="738"/>
      <c r="T386" s="759"/>
      <c r="U386" s="713"/>
      <c r="V386" s="741"/>
      <c r="W386" s="741"/>
      <c r="X386" s="217"/>
      <c r="Y386" s="218"/>
      <c r="AA386" s="328"/>
    </row>
    <row r="387" spans="1:27" ht="18" customHeight="1">
      <c r="A387" s="745" t="str">
        <f>IF(ISERROR(AG352),"",AG352)</f>
        <v/>
      </c>
      <c r="B387" s="746"/>
      <c r="C387" s="747" t="s">
        <v>247</v>
      </c>
      <c r="D387" s="748"/>
      <c r="E387" s="748"/>
      <c r="F387" s="748"/>
      <c r="G387" s="748"/>
      <c r="H387" s="748"/>
      <c r="I387" s="748"/>
      <c r="J387" s="748"/>
      <c r="K387" s="748"/>
      <c r="L387" s="749" t="str">
        <f>IF(A387="","",IF(OR(AND(P383&gt;0,S383=""),AND(P385&gt;0,S385="")),"研修人数を入力してください",""))</f>
        <v/>
      </c>
      <c r="M387" s="749"/>
      <c r="N387" s="749"/>
      <c r="O387" s="749"/>
      <c r="P387" s="749"/>
      <c r="Q387" s="749"/>
      <c r="R387" s="749"/>
      <c r="S387" s="749"/>
      <c r="T387" s="749"/>
      <c r="U387" s="749"/>
      <c r="V387" s="749"/>
      <c r="W387" s="749"/>
      <c r="X387" s="749"/>
      <c r="Y387" s="750"/>
      <c r="AA387" s="328"/>
    </row>
    <row r="388" spans="1:27" ht="18" customHeight="1">
      <c r="A388" s="751" t="str">
        <f>IF(A387="","","日")</f>
        <v/>
      </c>
      <c r="B388" s="752"/>
      <c r="C388" s="724"/>
      <c r="D388" s="725"/>
      <c r="E388" s="725"/>
      <c r="F388" s="725"/>
      <c r="G388" s="725"/>
      <c r="H388" s="725"/>
      <c r="I388" s="725"/>
      <c r="J388" s="725"/>
      <c r="K388" s="725"/>
      <c r="L388" s="725"/>
      <c r="M388" s="725"/>
      <c r="N388" s="725"/>
      <c r="O388" s="725"/>
      <c r="P388" s="725"/>
      <c r="Q388" s="725"/>
      <c r="R388" s="725"/>
      <c r="S388" s="725"/>
      <c r="T388" s="725"/>
      <c r="U388" s="725"/>
      <c r="V388" s="725"/>
      <c r="W388" s="725"/>
      <c r="X388" s="725"/>
      <c r="Y388" s="726"/>
      <c r="AA388" s="328"/>
    </row>
    <row r="389" spans="1:27" ht="18" customHeight="1">
      <c r="A389" s="753" t="s">
        <v>240</v>
      </c>
      <c r="B389" s="754"/>
      <c r="C389" s="724"/>
      <c r="D389" s="725"/>
      <c r="E389" s="725"/>
      <c r="F389" s="725"/>
      <c r="G389" s="725"/>
      <c r="H389" s="725"/>
      <c r="I389" s="725"/>
      <c r="J389" s="725"/>
      <c r="K389" s="725"/>
      <c r="L389" s="725"/>
      <c r="M389" s="725"/>
      <c r="N389" s="725"/>
      <c r="O389" s="725"/>
      <c r="P389" s="725"/>
      <c r="Q389" s="725"/>
      <c r="R389" s="725"/>
      <c r="S389" s="725"/>
      <c r="T389" s="725"/>
      <c r="U389" s="725"/>
      <c r="V389" s="725"/>
      <c r="W389" s="725"/>
      <c r="X389" s="725"/>
      <c r="Y389" s="726"/>
      <c r="AA389" s="328"/>
    </row>
    <row r="390" spans="1:27" ht="9.9499999999999993" customHeight="1">
      <c r="A390" s="219"/>
      <c r="B390" s="220"/>
      <c r="C390" s="727"/>
      <c r="D390" s="728"/>
      <c r="E390" s="728"/>
      <c r="F390" s="728"/>
      <c r="G390" s="728"/>
      <c r="H390" s="728"/>
      <c r="I390" s="728"/>
      <c r="J390" s="728"/>
      <c r="K390" s="728"/>
      <c r="L390" s="728"/>
      <c r="M390" s="728"/>
      <c r="N390" s="728"/>
      <c r="O390" s="728"/>
      <c r="P390" s="728"/>
      <c r="Q390" s="728"/>
      <c r="R390" s="728"/>
      <c r="S390" s="728"/>
      <c r="T390" s="728"/>
      <c r="U390" s="728"/>
      <c r="V390" s="728"/>
      <c r="W390" s="728"/>
      <c r="X390" s="728"/>
      <c r="Y390" s="729"/>
      <c r="AA390" s="328"/>
    </row>
    <row r="391" spans="1:27" ht="9" customHeight="1">
      <c r="A391" s="211"/>
      <c r="B391" s="212"/>
      <c r="C391" s="711" t="s">
        <v>221</v>
      </c>
      <c r="D391" s="714"/>
      <c r="E391" s="716" t="s">
        <v>222</v>
      </c>
      <c r="F391" s="714"/>
      <c r="G391" s="716" t="s">
        <v>223</v>
      </c>
      <c r="H391" s="716"/>
      <c r="I391" s="714"/>
      <c r="J391" s="716" t="s">
        <v>222</v>
      </c>
      <c r="K391" s="714"/>
      <c r="L391" s="716" t="s">
        <v>224</v>
      </c>
      <c r="M391" s="734"/>
      <c r="N391" s="760" t="s">
        <v>225</v>
      </c>
      <c r="O391" s="763"/>
      <c r="P391" s="719">
        <f>IF(OR(A395="",D391="",I391=""),0,FLOOR(IF(I391&lt;D391,TIME(I391,K391,1)+1,TIME(I391,K391,1))-TIME(D391,F391,0)-TIME(0,O391,0),"0:15"))</f>
        <v>0</v>
      </c>
      <c r="Q391" s="711" t="s">
        <v>226</v>
      </c>
      <c r="R391" s="739"/>
      <c r="S391" s="742"/>
      <c r="T391" s="757" t="s">
        <v>142</v>
      </c>
      <c r="U391" s="711" t="s">
        <v>228</v>
      </c>
      <c r="V391" s="739"/>
      <c r="W391" s="739"/>
      <c r="X391" s="213"/>
      <c r="Y391" s="214"/>
      <c r="AA391" s="328"/>
    </row>
    <row r="392" spans="1:27" ht="6" customHeight="1">
      <c r="A392" s="356"/>
      <c r="B392" s="357"/>
      <c r="C392" s="712"/>
      <c r="D392" s="715"/>
      <c r="E392" s="717"/>
      <c r="F392" s="715"/>
      <c r="G392" s="717"/>
      <c r="H392" s="717"/>
      <c r="I392" s="715"/>
      <c r="J392" s="717"/>
      <c r="K392" s="715"/>
      <c r="L392" s="717"/>
      <c r="M392" s="735"/>
      <c r="N392" s="761"/>
      <c r="O392" s="764"/>
      <c r="P392" s="720"/>
      <c r="Q392" s="712"/>
      <c r="R392" s="740"/>
      <c r="S392" s="743"/>
      <c r="T392" s="758"/>
      <c r="U392" s="712"/>
      <c r="V392" s="740"/>
      <c r="W392" s="740"/>
      <c r="X392" s="755" t="str">
        <f>IF(A395="","",IF(OR(S391&gt;1,S393&gt;1),"ü",""))</f>
        <v/>
      </c>
      <c r="Y392" s="215"/>
      <c r="AA392" s="328"/>
    </row>
    <row r="393" spans="1:27" ht="6" customHeight="1">
      <c r="A393" s="356"/>
      <c r="B393" s="216"/>
      <c r="C393" s="712"/>
      <c r="D393" s="715"/>
      <c r="E393" s="717"/>
      <c r="F393" s="715"/>
      <c r="G393" s="717"/>
      <c r="H393" s="717"/>
      <c r="I393" s="715"/>
      <c r="J393" s="717"/>
      <c r="K393" s="715"/>
      <c r="L393" s="717"/>
      <c r="M393" s="735"/>
      <c r="N393" s="761"/>
      <c r="O393" s="765"/>
      <c r="P393" s="720">
        <f>IF(OR(A395="",D393="",I393=""),0,FLOOR(IF(I393&lt;D393,TIME(I393,K393,1)+1,TIME(I393,K393,1))-TIME(D393,F393,0)-TIME(0,O393,0),"0:15"))</f>
        <v>0</v>
      </c>
      <c r="Q393" s="712"/>
      <c r="R393" s="740"/>
      <c r="S393" s="737"/>
      <c r="T393" s="758"/>
      <c r="U393" s="712"/>
      <c r="V393" s="740"/>
      <c r="W393" s="740"/>
      <c r="X393" s="756"/>
      <c r="Y393" s="215"/>
      <c r="AA393" s="328"/>
    </row>
    <row r="394" spans="1:27" ht="9" customHeight="1">
      <c r="A394" s="356"/>
      <c r="B394" s="216"/>
      <c r="C394" s="713"/>
      <c r="D394" s="733"/>
      <c r="E394" s="718"/>
      <c r="F394" s="733"/>
      <c r="G394" s="718"/>
      <c r="H394" s="718"/>
      <c r="I394" s="733"/>
      <c r="J394" s="718"/>
      <c r="K394" s="733"/>
      <c r="L394" s="718"/>
      <c r="M394" s="736"/>
      <c r="N394" s="762"/>
      <c r="O394" s="766"/>
      <c r="P394" s="744"/>
      <c r="Q394" s="713"/>
      <c r="R394" s="741"/>
      <c r="S394" s="738"/>
      <c r="T394" s="759"/>
      <c r="U394" s="713"/>
      <c r="V394" s="741"/>
      <c r="W394" s="741"/>
      <c r="X394" s="217"/>
      <c r="Y394" s="218"/>
      <c r="AA394" s="328"/>
    </row>
    <row r="395" spans="1:27" ht="18" customHeight="1">
      <c r="A395" s="745" t="str">
        <f>IF(ISERROR(AG353),"",AG353)</f>
        <v/>
      </c>
      <c r="B395" s="746"/>
      <c r="C395" s="747" t="s">
        <v>247</v>
      </c>
      <c r="D395" s="748"/>
      <c r="E395" s="748"/>
      <c r="F395" s="748"/>
      <c r="G395" s="748"/>
      <c r="H395" s="748"/>
      <c r="I395" s="748"/>
      <c r="J395" s="748"/>
      <c r="K395" s="748"/>
      <c r="L395" s="749" t="str">
        <f>IF(A395="","",IF(OR(AND(P391&gt;0,S391=""),AND(P393&gt;0,S393="")),"研修人数を入力してください",""))</f>
        <v/>
      </c>
      <c r="M395" s="749"/>
      <c r="N395" s="749"/>
      <c r="O395" s="749"/>
      <c r="P395" s="749"/>
      <c r="Q395" s="749"/>
      <c r="R395" s="749"/>
      <c r="S395" s="749"/>
      <c r="T395" s="749"/>
      <c r="U395" s="749"/>
      <c r="V395" s="749"/>
      <c r="W395" s="749"/>
      <c r="X395" s="749"/>
      <c r="Y395" s="750"/>
      <c r="AA395" s="328"/>
    </row>
    <row r="396" spans="1:27" ht="18" customHeight="1">
      <c r="A396" s="751" t="str">
        <f>IF(A395="","","日")</f>
        <v/>
      </c>
      <c r="B396" s="752"/>
      <c r="C396" s="724"/>
      <c r="D396" s="725"/>
      <c r="E396" s="725"/>
      <c r="F396" s="725"/>
      <c r="G396" s="725"/>
      <c r="H396" s="725"/>
      <c r="I396" s="725"/>
      <c r="J396" s="725"/>
      <c r="K396" s="725"/>
      <c r="L396" s="725"/>
      <c r="M396" s="725"/>
      <c r="N396" s="725"/>
      <c r="O396" s="725"/>
      <c r="P396" s="725"/>
      <c r="Q396" s="725"/>
      <c r="R396" s="725"/>
      <c r="S396" s="725"/>
      <c r="T396" s="725"/>
      <c r="U396" s="725"/>
      <c r="V396" s="725"/>
      <c r="W396" s="725"/>
      <c r="X396" s="725"/>
      <c r="Y396" s="726"/>
      <c r="AA396" s="328"/>
    </row>
    <row r="397" spans="1:27" ht="18" customHeight="1">
      <c r="A397" s="753" t="s">
        <v>248</v>
      </c>
      <c r="B397" s="754"/>
      <c r="C397" s="724"/>
      <c r="D397" s="725"/>
      <c r="E397" s="725"/>
      <c r="F397" s="725"/>
      <c r="G397" s="725"/>
      <c r="H397" s="725"/>
      <c r="I397" s="725"/>
      <c r="J397" s="725"/>
      <c r="K397" s="725"/>
      <c r="L397" s="725"/>
      <c r="M397" s="725"/>
      <c r="N397" s="725"/>
      <c r="O397" s="725"/>
      <c r="P397" s="725"/>
      <c r="Q397" s="725"/>
      <c r="R397" s="725"/>
      <c r="S397" s="725"/>
      <c r="T397" s="725"/>
      <c r="U397" s="725"/>
      <c r="V397" s="725"/>
      <c r="W397" s="725"/>
      <c r="X397" s="725"/>
      <c r="Y397" s="726"/>
      <c r="AA397" s="328"/>
    </row>
    <row r="398" spans="1:27" ht="9.9499999999999993" customHeight="1">
      <c r="A398" s="219"/>
      <c r="B398" s="220"/>
      <c r="C398" s="727"/>
      <c r="D398" s="728"/>
      <c r="E398" s="728"/>
      <c r="F398" s="728"/>
      <c r="G398" s="728"/>
      <c r="H398" s="728"/>
      <c r="I398" s="728"/>
      <c r="J398" s="728"/>
      <c r="K398" s="728"/>
      <c r="L398" s="728"/>
      <c r="M398" s="728"/>
      <c r="N398" s="728"/>
      <c r="O398" s="728"/>
      <c r="P398" s="728"/>
      <c r="Q398" s="728"/>
      <c r="R398" s="728"/>
      <c r="S398" s="728"/>
      <c r="T398" s="728"/>
      <c r="U398" s="728"/>
      <c r="V398" s="728"/>
      <c r="W398" s="728"/>
      <c r="X398" s="728"/>
      <c r="Y398" s="729"/>
      <c r="AA398" s="328"/>
    </row>
    <row r="399" spans="1:27" ht="18" customHeight="1">
      <c r="A399" s="169"/>
      <c r="B399" s="169"/>
      <c r="C399" s="169"/>
      <c r="D399" s="169"/>
      <c r="E399" s="169"/>
      <c r="F399" s="169"/>
      <c r="G399" s="169"/>
      <c r="H399" s="169"/>
      <c r="I399" s="169"/>
      <c r="J399" s="169"/>
      <c r="K399" s="169"/>
      <c r="L399" s="169"/>
      <c r="M399" s="169"/>
      <c r="N399" s="169"/>
      <c r="O399" s="169"/>
      <c r="P399" s="169"/>
      <c r="Q399" s="169"/>
      <c r="R399" s="169"/>
      <c r="S399" s="169"/>
      <c r="T399" s="169"/>
      <c r="U399" s="169"/>
      <c r="V399" s="169"/>
      <c r="W399" s="169"/>
      <c r="X399" s="169"/>
      <c r="Y399" s="169"/>
      <c r="AA399" s="328"/>
    </row>
    <row r="400" spans="1:27" ht="18" customHeight="1">
      <c r="A400" s="169" t="s">
        <v>242</v>
      </c>
      <c r="B400" s="169"/>
      <c r="C400" s="169"/>
      <c r="D400" s="169"/>
      <c r="E400" s="169"/>
      <c r="F400" s="169"/>
      <c r="G400" s="169"/>
      <c r="H400" s="169"/>
      <c r="I400" s="169"/>
      <c r="J400" s="169"/>
      <c r="K400" s="169"/>
      <c r="L400" s="169"/>
      <c r="M400" s="169"/>
      <c r="N400" s="169"/>
      <c r="O400" s="169"/>
      <c r="P400" s="169"/>
      <c r="Q400" s="169"/>
      <c r="R400" s="169"/>
      <c r="S400" s="169"/>
      <c r="T400" s="169"/>
      <c r="U400" s="169"/>
      <c r="V400" s="169"/>
      <c r="W400" s="169"/>
      <c r="X400" s="169"/>
      <c r="Y400" s="169"/>
      <c r="AA400" s="237"/>
    </row>
    <row r="401" spans="1:33" ht="87.75" customHeight="1">
      <c r="A401" s="721"/>
      <c r="B401" s="722"/>
      <c r="C401" s="722"/>
      <c r="D401" s="722"/>
      <c r="E401" s="722"/>
      <c r="F401" s="722"/>
      <c r="G401" s="722"/>
      <c r="H401" s="722"/>
      <c r="I401" s="722"/>
      <c r="J401" s="722"/>
      <c r="K401" s="722"/>
      <c r="L401" s="722"/>
      <c r="M401" s="722"/>
      <c r="N401" s="722"/>
      <c r="O401" s="722"/>
      <c r="P401" s="722"/>
      <c r="Q401" s="722"/>
      <c r="R401" s="722"/>
      <c r="S401" s="722"/>
      <c r="T401" s="722"/>
      <c r="U401" s="722"/>
      <c r="V401" s="722"/>
      <c r="W401" s="722"/>
      <c r="X401" s="722"/>
      <c r="Y401" s="723"/>
    </row>
    <row r="402" spans="1:33" ht="18" customHeight="1">
      <c r="A402" s="169" t="s">
        <v>243</v>
      </c>
      <c r="B402" s="169"/>
      <c r="C402" s="169"/>
      <c r="D402" s="169"/>
      <c r="E402" s="169"/>
      <c r="F402" s="169"/>
      <c r="G402" s="169"/>
      <c r="H402" s="169"/>
      <c r="I402" s="169"/>
      <c r="J402" s="169"/>
      <c r="K402" s="169"/>
      <c r="L402" s="169"/>
      <c r="M402" s="169"/>
      <c r="N402" s="169"/>
      <c r="O402" s="169"/>
      <c r="P402" s="169"/>
      <c r="Q402" s="169"/>
      <c r="R402" s="169"/>
      <c r="S402" s="169"/>
      <c r="T402" s="169"/>
      <c r="U402" s="169"/>
      <c r="V402" s="169"/>
      <c r="W402" s="169"/>
      <c r="X402" s="169"/>
      <c r="Y402" s="169"/>
      <c r="AA402" s="237"/>
    </row>
    <row r="403" spans="1:33" ht="90" customHeight="1">
      <c r="A403" s="721"/>
      <c r="B403" s="722"/>
      <c r="C403" s="722"/>
      <c r="D403" s="722"/>
      <c r="E403" s="722"/>
      <c r="F403" s="722"/>
      <c r="G403" s="722"/>
      <c r="H403" s="722"/>
      <c r="I403" s="722"/>
      <c r="J403" s="722"/>
      <c r="K403" s="722"/>
      <c r="L403" s="722"/>
      <c r="M403" s="722"/>
      <c r="N403" s="722"/>
      <c r="O403" s="722"/>
      <c r="P403" s="722"/>
      <c r="Q403" s="722"/>
      <c r="R403" s="722"/>
      <c r="S403" s="722"/>
      <c r="T403" s="722"/>
      <c r="U403" s="722"/>
      <c r="V403" s="722"/>
      <c r="W403" s="722"/>
      <c r="X403" s="722"/>
      <c r="Y403" s="723"/>
      <c r="AA403" s="328"/>
    </row>
    <row r="404" spans="1:33" ht="18" customHeight="1">
      <c r="A404" s="9"/>
      <c r="B404" s="354" t="s">
        <v>156</v>
      </c>
      <c r="C404" s="155">
        <f>IF(SUMIF($S343:$S394,1,$P343:$P394)=0,0,SUMIF($S343:$S394,1,$P343:$P394))</f>
        <v>0</v>
      </c>
      <c r="D404" s="767">
        <f>IF(C404=0,0,C404*2400*24)</f>
        <v>0</v>
      </c>
      <c r="E404" s="767"/>
      <c r="F404" s="364" t="str">
        <f>IF(OR(L395&lt;&gt;"",L387&lt;&gt;"",L379&lt;&gt;"",L371&lt;&gt;"",L363&lt;&gt;"",L355&lt;&gt;"",L347&lt;&gt;""),"研修人数が未入力のセルがあります","")</f>
        <v/>
      </c>
      <c r="G404" s="9"/>
      <c r="H404" s="9"/>
      <c r="I404" s="9"/>
      <c r="J404" s="9"/>
      <c r="K404" s="9"/>
      <c r="L404" s="9"/>
      <c r="M404" s="9"/>
      <c r="N404" s="9"/>
      <c r="O404" s="9"/>
      <c r="P404" s="9"/>
      <c r="Q404" s="9"/>
      <c r="R404" s="9"/>
      <c r="S404" s="9"/>
      <c r="T404" s="9"/>
      <c r="U404" s="9"/>
      <c r="V404" s="9"/>
      <c r="W404" s="9"/>
      <c r="X404" s="9"/>
      <c r="Y404" s="9"/>
      <c r="AA404" s="328"/>
    </row>
    <row r="405" spans="1:33" ht="18" customHeight="1">
      <c r="A405" s="9"/>
      <c r="B405" s="354" t="s">
        <v>157</v>
      </c>
      <c r="C405" s="155">
        <f>IF(SUMIF($S343:$S394,2,$P343:$P394)=0,0,SUMIF($S343:$S394,2,$P343:$P394))</f>
        <v>0</v>
      </c>
      <c r="D405" s="730">
        <f>IF(C405=0,0,C405*1200*24)</f>
        <v>0</v>
      </c>
      <c r="E405" s="730"/>
      <c r="F405" s="9"/>
      <c r="G405" s="9"/>
      <c r="H405" s="9"/>
      <c r="I405" s="868" t="s">
        <v>244</v>
      </c>
      <c r="J405" s="868"/>
      <c r="K405" s="868"/>
      <c r="L405" s="868"/>
      <c r="M405" s="868"/>
      <c r="N405" s="358"/>
      <c r="O405" s="358"/>
      <c r="P405" s="137"/>
      <c r="Q405" s="137"/>
      <c r="R405" s="132"/>
      <c r="S405" s="132"/>
      <c r="T405" s="132"/>
      <c r="U405" s="132"/>
      <c r="V405" s="132"/>
      <c r="W405" s="132"/>
      <c r="X405" s="132"/>
      <c r="Y405" s="132"/>
      <c r="AA405" s="328"/>
    </row>
    <row r="406" spans="1:33" ht="18" customHeight="1">
      <c r="A406" s="9"/>
      <c r="B406" s="354" t="s">
        <v>158</v>
      </c>
      <c r="C406" s="155">
        <f>IF(SUMIF($S343:$S394,3,$P343:$P394)=0,0,SUMIF($S343:$S394,3,$P343:$P394))</f>
        <v>0</v>
      </c>
      <c r="D406" s="730">
        <f>IF(C406=0,0,C406*800*24)</f>
        <v>0</v>
      </c>
      <c r="E406" s="730"/>
      <c r="F406" s="9"/>
      <c r="G406" s="9"/>
      <c r="H406" s="9"/>
      <c r="I406" s="358"/>
      <c r="J406" s="358"/>
      <c r="K406" s="358"/>
      <c r="L406" s="358"/>
      <c r="M406" s="358"/>
      <c r="N406" s="358"/>
      <c r="O406" s="358"/>
      <c r="P406" s="9"/>
      <c r="Q406" s="9"/>
      <c r="R406" s="9"/>
      <c r="S406" s="9"/>
      <c r="T406" s="9"/>
      <c r="U406" s="9"/>
      <c r="V406" s="9"/>
      <c r="W406" s="9"/>
      <c r="X406" s="9"/>
      <c r="Y406" s="9"/>
      <c r="AA406" s="328"/>
    </row>
    <row r="407" spans="1:33" ht="18" customHeight="1">
      <c r="A407" s="9"/>
      <c r="B407" s="6"/>
      <c r="C407" s="155">
        <f>SUM(C404:C406)</f>
        <v>0</v>
      </c>
      <c r="D407" s="730">
        <f>SUM(D404:D406)</f>
        <v>0</v>
      </c>
      <c r="E407" s="731"/>
      <c r="F407" s="9"/>
      <c r="G407" s="9"/>
      <c r="H407" s="9"/>
      <c r="I407" s="868" t="s">
        <v>245</v>
      </c>
      <c r="J407" s="868"/>
      <c r="K407" s="868"/>
      <c r="L407" s="868"/>
      <c r="M407" s="868"/>
      <c r="N407" s="358"/>
      <c r="O407" s="358"/>
      <c r="P407" s="137"/>
      <c r="Q407" s="137"/>
      <c r="R407" s="132"/>
      <c r="S407" s="132"/>
      <c r="T407" s="132"/>
      <c r="U407" s="132"/>
      <c r="V407" s="132"/>
      <c r="W407" s="132"/>
      <c r="X407" s="132"/>
      <c r="Y407" s="132"/>
      <c r="AA407" s="328"/>
    </row>
    <row r="408" spans="1:33" s="235" customFormat="1" ht="6" customHeight="1">
      <c r="A408" s="131"/>
      <c r="B408" s="131"/>
      <c r="C408" s="131"/>
      <c r="D408" s="131"/>
      <c r="E408" s="131"/>
      <c r="F408" s="131"/>
      <c r="G408" s="131"/>
      <c r="H408" s="131"/>
      <c r="I408" s="133"/>
      <c r="J408" s="133"/>
      <c r="K408" s="133"/>
      <c r="L408" s="133"/>
      <c r="M408" s="133"/>
      <c r="N408" s="133"/>
      <c r="O408" s="133"/>
      <c r="P408" s="133"/>
      <c r="Q408" s="133"/>
      <c r="R408" s="131"/>
      <c r="S408" s="131"/>
      <c r="T408" s="131"/>
      <c r="U408" s="131"/>
      <c r="V408" s="131"/>
      <c r="W408" s="131"/>
      <c r="X408" s="131"/>
      <c r="Y408" s="131"/>
      <c r="AA408" s="328"/>
      <c r="AB408" s="17"/>
      <c r="AF408" s="258"/>
      <c r="AG408" s="254"/>
    </row>
    <row r="409" spans="1:33" ht="39.950000000000003" customHeight="1">
      <c r="A409" s="9"/>
      <c r="B409" s="9"/>
      <c r="C409" s="382" t="str">
        <f>IF('10号'!$E$18="","",'10号'!$E$18)</f>
        <v/>
      </c>
      <c r="D409" s="9"/>
      <c r="E409" s="9"/>
      <c r="F409" s="9"/>
      <c r="G409" s="9"/>
      <c r="H409" s="9"/>
      <c r="I409" s="9"/>
      <c r="J409" s="9"/>
      <c r="K409" s="9"/>
      <c r="L409" s="9"/>
      <c r="M409" s="9"/>
      <c r="N409" s="9"/>
      <c r="O409" s="9"/>
      <c r="P409" s="381"/>
      <c r="Q409" s="9"/>
      <c r="R409" s="9"/>
      <c r="S409" s="9"/>
      <c r="T409" s="9"/>
      <c r="U409" s="9"/>
      <c r="V409" s="9"/>
      <c r="W409" s="9"/>
      <c r="X409" s="9"/>
      <c r="Y409" s="131"/>
      <c r="AA409" s="328"/>
    </row>
    <row r="410" spans="1:33">
      <c r="A410" s="801" t="s">
        <v>253</v>
      </c>
      <c r="B410" s="801"/>
      <c r="C410" s="801"/>
      <c r="D410" s="801"/>
      <c r="E410" s="801"/>
      <c r="F410" s="801"/>
      <c r="G410" s="801"/>
      <c r="H410" s="801"/>
      <c r="I410" s="801"/>
      <c r="J410" s="132"/>
      <c r="K410" s="131"/>
      <c r="L410" s="131"/>
      <c r="M410" s="131"/>
      <c r="N410" s="131"/>
      <c r="O410" s="131"/>
      <c r="P410" s="131"/>
      <c r="Q410" s="131"/>
      <c r="R410" s="873" t="str">
        <f>IF(R7="","平成　　年　　月分",R7)</f>
        <v>平成　　年　　月分</v>
      </c>
      <c r="S410" s="873"/>
      <c r="T410" s="873"/>
      <c r="U410" s="873"/>
      <c r="V410" s="873"/>
      <c r="W410" s="131"/>
      <c r="X410" s="131"/>
      <c r="Y410" s="133" t="s">
        <v>254</v>
      </c>
      <c r="Z410" s="235"/>
      <c r="AA410" s="237"/>
    </row>
    <row r="411" spans="1:33" ht="24.95" customHeight="1">
      <c r="A411" s="857" t="s">
        <v>255</v>
      </c>
      <c r="B411" s="858"/>
      <c r="C411" s="858"/>
      <c r="D411" s="857" t="s">
        <v>256</v>
      </c>
      <c r="E411" s="858"/>
      <c r="F411" s="858"/>
      <c r="G411" s="858"/>
      <c r="H411" s="858"/>
      <c r="I411" s="858"/>
      <c r="J411" s="860"/>
      <c r="K411" s="862" t="s">
        <v>257</v>
      </c>
      <c r="L411" s="863"/>
      <c r="M411" s="863"/>
      <c r="N411" s="863"/>
      <c r="O411" s="863"/>
      <c r="P411" s="862" t="s">
        <v>258</v>
      </c>
      <c r="Q411" s="863"/>
      <c r="R411" s="863"/>
      <c r="S411" s="863"/>
      <c r="T411" s="863"/>
      <c r="U411" s="863"/>
      <c r="V411" s="863"/>
      <c r="W411" s="863"/>
      <c r="X411" s="863"/>
      <c r="Y411" s="866"/>
      <c r="Z411" s="235"/>
      <c r="AA411" s="237"/>
    </row>
    <row r="412" spans="1:33" ht="24.95" customHeight="1">
      <c r="A412" s="859"/>
      <c r="B412" s="801"/>
      <c r="C412" s="801"/>
      <c r="D412" s="859"/>
      <c r="E412" s="801"/>
      <c r="F412" s="801"/>
      <c r="G412" s="801"/>
      <c r="H412" s="801"/>
      <c r="I412" s="801"/>
      <c r="J412" s="861"/>
      <c r="K412" s="864"/>
      <c r="L412" s="865"/>
      <c r="M412" s="865"/>
      <c r="N412" s="865"/>
      <c r="O412" s="865"/>
      <c r="P412" s="864"/>
      <c r="Q412" s="865"/>
      <c r="R412" s="865"/>
      <c r="S412" s="865"/>
      <c r="T412" s="865"/>
      <c r="U412" s="865"/>
      <c r="V412" s="865"/>
      <c r="W412" s="865"/>
      <c r="X412" s="865"/>
      <c r="Y412" s="867"/>
      <c r="Z412" s="235"/>
      <c r="AA412" s="237"/>
    </row>
    <row r="413" spans="1:33" ht="45" customHeight="1">
      <c r="A413" s="853" t="s">
        <v>259</v>
      </c>
      <c r="B413" s="854"/>
      <c r="C413" s="854"/>
      <c r="D413" s="846">
        <f>SUMIF($S$8:$S$394,1,$P$8:$P$394)</f>
        <v>0</v>
      </c>
      <c r="E413" s="847"/>
      <c r="F413" s="847"/>
      <c r="G413" s="847"/>
      <c r="H413" s="847"/>
      <c r="I413" s="847"/>
      <c r="J413" s="848"/>
      <c r="K413" s="849" t="s">
        <v>260</v>
      </c>
      <c r="L413" s="850"/>
      <c r="M413" s="850"/>
      <c r="N413" s="850"/>
      <c r="O413" s="850"/>
      <c r="P413" s="851">
        <f>D413*2400*24</f>
        <v>0</v>
      </c>
      <c r="Q413" s="852"/>
      <c r="R413" s="852"/>
      <c r="S413" s="852"/>
      <c r="T413" s="852"/>
      <c r="U413" s="852"/>
      <c r="V413" s="852"/>
      <c r="W413" s="852"/>
      <c r="X413" s="842" t="s">
        <v>143</v>
      </c>
      <c r="Y413" s="843"/>
      <c r="Z413" s="235"/>
      <c r="AA413" s="237"/>
    </row>
    <row r="414" spans="1:33" ht="45" customHeight="1">
      <c r="A414" s="869" t="s">
        <v>261</v>
      </c>
      <c r="B414" s="870"/>
      <c r="C414" s="870"/>
      <c r="D414" s="831">
        <f>SUMIF($S$8:$S$394,2,$P$8:$P$394)</f>
        <v>0</v>
      </c>
      <c r="E414" s="832"/>
      <c r="F414" s="832"/>
      <c r="G414" s="832"/>
      <c r="H414" s="832"/>
      <c r="I414" s="832"/>
      <c r="J414" s="833"/>
      <c r="K414" s="834" t="s">
        <v>262</v>
      </c>
      <c r="L414" s="835"/>
      <c r="M414" s="835"/>
      <c r="N414" s="835"/>
      <c r="O414" s="835"/>
      <c r="P414" s="855">
        <f>D414*1200*24</f>
        <v>0</v>
      </c>
      <c r="Q414" s="856"/>
      <c r="R414" s="856"/>
      <c r="S414" s="856"/>
      <c r="T414" s="856"/>
      <c r="U414" s="856"/>
      <c r="V414" s="856"/>
      <c r="W414" s="856"/>
      <c r="X414" s="871" t="s">
        <v>143</v>
      </c>
      <c r="Y414" s="872"/>
      <c r="Z414" s="235"/>
      <c r="AA414" s="237"/>
    </row>
    <row r="415" spans="1:33" ht="45" customHeight="1" thickBot="1">
      <c r="A415" s="827" t="s">
        <v>263</v>
      </c>
      <c r="B415" s="828"/>
      <c r="C415" s="828"/>
      <c r="D415" s="789">
        <f>SUMIF($S$8:$S$394,3,$P$8:$P$394)</f>
        <v>0</v>
      </c>
      <c r="E415" s="790"/>
      <c r="F415" s="790"/>
      <c r="G415" s="790"/>
      <c r="H415" s="790"/>
      <c r="I415" s="790"/>
      <c r="J415" s="791"/>
      <c r="K415" s="792" t="s">
        <v>264</v>
      </c>
      <c r="L415" s="793"/>
      <c r="M415" s="793"/>
      <c r="N415" s="793"/>
      <c r="O415" s="793"/>
      <c r="P415" s="794">
        <f>D415*800*24</f>
        <v>0</v>
      </c>
      <c r="Q415" s="795"/>
      <c r="R415" s="795"/>
      <c r="S415" s="795"/>
      <c r="T415" s="795"/>
      <c r="U415" s="795"/>
      <c r="V415" s="795"/>
      <c r="W415" s="795"/>
      <c r="X415" s="829" t="s">
        <v>143</v>
      </c>
      <c r="Y415" s="830"/>
      <c r="Z415" s="235"/>
      <c r="AA415" s="237"/>
    </row>
    <row r="416" spans="1:33" ht="45" customHeight="1" thickTop="1">
      <c r="A416" s="796" t="s">
        <v>265</v>
      </c>
      <c r="B416" s="797"/>
      <c r="C416" s="797"/>
      <c r="D416" s="798">
        <f>SUM(D413:F415)</f>
        <v>0</v>
      </c>
      <c r="E416" s="799"/>
      <c r="F416" s="799"/>
      <c r="G416" s="799"/>
      <c r="H416" s="799"/>
      <c r="I416" s="799"/>
      <c r="J416" s="800"/>
      <c r="K416" s="802"/>
      <c r="L416" s="803"/>
      <c r="M416" s="803"/>
      <c r="N416" s="803"/>
      <c r="O416" s="803"/>
      <c r="P416" s="804">
        <f>SUM(P413:W415)</f>
        <v>0</v>
      </c>
      <c r="Q416" s="805"/>
      <c r="R416" s="805"/>
      <c r="S416" s="805"/>
      <c r="T416" s="805"/>
      <c r="U416" s="805"/>
      <c r="V416" s="805"/>
      <c r="W416" s="805"/>
      <c r="X416" s="838" t="s">
        <v>143</v>
      </c>
      <c r="Y416" s="839"/>
      <c r="Z416" s="235"/>
    </row>
    <row r="417" spans="1:33" ht="18" customHeight="1">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235"/>
      <c r="AA417" s="236"/>
    </row>
    <row r="418" spans="1:33">
      <c r="A418" s="801" t="s">
        <v>266</v>
      </c>
      <c r="B418" s="801"/>
      <c r="C418" s="801"/>
      <c r="D418" s="801"/>
      <c r="E418" s="801"/>
      <c r="F418" s="801"/>
      <c r="G418" s="801" t="s">
        <v>267</v>
      </c>
      <c r="H418" s="801"/>
      <c r="I418" s="801"/>
      <c r="J418" s="801"/>
      <c r="K418" s="801"/>
      <c r="L418" s="801"/>
      <c r="M418" s="801"/>
      <c r="N418" s="801"/>
      <c r="O418" s="801"/>
      <c r="P418" s="801"/>
      <c r="Q418" s="801"/>
      <c r="R418" s="132"/>
      <c r="S418" s="132"/>
      <c r="T418" s="132"/>
      <c r="U418" s="812" t="s">
        <v>268</v>
      </c>
      <c r="V418" s="812"/>
      <c r="W418" s="812"/>
      <c r="X418" s="812"/>
      <c r="Y418" s="812"/>
      <c r="Z418" s="235"/>
      <c r="AA418" s="236"/>
    </row>
    <row r="419" spans="1:33" ht="35.1" customHeight="1">
      <c r="A419" s="819"/>
      <c r="B419" s="820"/>
      <c r="C419" s="820"/>
      <c r="D419" s="134" t="s">
        <v>109</v>
      </c>
      <c r="E419" s="840" t="s">
        <v>269</v>
      </c>
      <c r="F419" s="841"/>
      <c r="G419" s="816"/>
      <c r="H419" s="817"/>
      <c r="I419" s="817"/>
      <c r="J419" s="817"/>
      <c r="K419" s="817"/>
      <c r="L419" s="817"/>
      <c r="M419" s="817"/>
      <c r="N419" s="817"/>
      <c r="O419" s="817"/>
      <c r="P419" s="818"/>
      <c r="Q419" s="806"/>
      <c r="R419" s="807"/>
      <c r="S419" s="807"/>
      <c r="T419" s="807"/>
      <c r="U419" s="807"/>
      <c r="V419" s="807"/>
      <c r="W419" s="807"/>
      <c r="X419" s="842" t="s">
        <v>143</v>
      </c>
      <c r="Y419" s="843"/>
      <c r="Z419" s="235"/>
      <c r="AA419" s="236"/>
    </row>
    <row r="420" spans="1:33" ht="35.1" customHeight="1">
      <c r="A420" s="844"/>
      <c r="B420" s="845"/>
      <c r="C420" s="845"/>
      <c r="D420" s="135" t="s">
        <v>109</v>
      </c>
      <c r="E420" s="822" t="s">
        <v>269</v>
      </c>
      <c r="F420" s="823"/>
      <c r="G420" s="824"/>
      <c r="H420" s="825"/>
      <c r="I420" s="825"/>
      <c r="J420" s="825"/>
      <c r="K420" s="825"/>
      <c r="L420" s="825"/>
      <c r="M420" s="825"/>
      <c r="N420" s="825"/>
      <c r="O420" s="825"/>
      <c r="P420" s="826"/>
      <c r="Q420" s="808"/>
      <c r="R420" s="809"/>
      <c r="S420" s="809"/>
      <c r="T420" s="809"/>
      <c r="U420" s="809"/>
      <c r="V420" s="809"/>
      <c r="W420" s="809"/>
      <c r="X420" s="836" t="s">
        <v>143</v>
      </c>
      <c r="Y420" s="837"/>
      <c r="Z420" s="235"/>
      <c r="AA420" s="236"/>
    </row>
    <row r="421" spans="1:33" ht="35.1" customHeight="1">
      <c r="A421" s="775"/>
      <c r="B421" s="776"/>
      <c r="C421" s="776"/>
      <c r="D421" s="136" t="s">
        <v>109</v>
      </c>
      <c r="E421" s="777" t="s">
        <v>269</v>
      </c>
      <c r="F421" s="778"/>
      <c r="G421" s="786"/>
      <c r="H421" s="787"/>
      <c r="I421" s="787"/>
      <c r="J421" s="787"/>
      <c r="K421" s="787"/>
      <c r="L421" s="787"/>
      <c r="M421" s="787"/>
      <c r="N421" s="787"/>
      <c r="O421" s="787"/>
      <c r="P421" s="788"/>
      <c r="Q421" s="810"/>
      <c r="R421" s="811"/>
      <c r="S421" s="811"/>
      <c r="T421" s="811"/>
      <c r="U421" s="811"/>
      <c r="V421" s="811"/>
      <c r="W421" s="811"/>
      <c r="X421" s="813" t="s">
        <v>143</v>
      </c>
      <c r="Y421" s="814"/>
      <c r="Z421" s="235"/>
      <c r="AA421" s="236"/>
    </row>
    <row r="422" spans="1:33" ht="18" customHeight="1">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235"/>
      <c r="AA422" s="236"/>
    </row>
    <row r="423" spans="1:33" ht="18" customHeight="1">
      <c r="A423" s="815" t="s">
        <v>270</v>
      </c>
      <c r="B423" s="815"/>
      <c r="C423" s="815"/>
      <c r="D423" s="815"/>
      <c r="E423" s="815"/>
      <c r="F423" s="815"/>
      <c r="G423" s="815"/>
      <c r="H423" s="815"/>
      <c r="I423" s="815"/>
      <c r="J423" s="815"/>
      <c r="K423" s="815"/>
      <c r="L423" s="815"/>
      <c r="M423" s="815"/>
      <c r="N423" s="815"/>
      <c r="O423" s="815"/>
      <c r="P423" s="815"/>
      <c r="Q423" s="815"/>
      <c r="R423" s="815"/>
      <c r="S423" s="815"/>
      <c r="T423" s="815"/>
      <c r="U423" s="815"/>
      <c r="V423" s="815"/>
      <c r="W423" s="815"/>
      <c r="X423" s="815"/>
      <c r="Y423" s="815"/>
      <c r="Z423" s="235"/>
      <c r="AA423" s="236"/>
    </row>
    <row r="424" spans="1:33" ht="69" customHeight="1">
      <c r="A424" s="131"/>
      <c r="B424" s="131"/>
      <c r="C424" s="779" t="s">
        <v>271</v>
      </c>
      <c r="D424" s="780"/>
      <c r="E424" s="780"/>
      <c r="F424" s="780"/>
      <c r="G424" s="780"/>
      <c r="H424" s="780"/>
      <c r="I424" s="780"/>
      <c r="J424" s="781"/>
      <c r="K424" s="782" t="str">
        <f>IF('10号'!$J$4="","",IF(P416+SUM(Q419:W421)&gt;=IF(K428&lt;=IF(COUNTIF(Y3,"*法*"),48000,97000),K428,IF(COUNTIF(Y3,"*法*"),48000,97000)),IF(K428&lt;=(IF(COUNTIF(Y3,"*法*"),48000,97000)),K428,IF(COUNTIF(Y3,"*法*"),48000,97000)),P416+SUM(Q419:W421)))</f>
        <v/>
      </c>
      <c r="L424" s="783"/>
      <c r="M424" s="783"/>
      <c r="N424" s="783"/>
      <c r="O424" s="783"/>
      <c r="P424" s="783"/>
      <c r="Q424" s="783"/>
      <c r="R424" s="784" t="s">
        <v>143</v>
      </c>
      <c r="S424" s="785"/>
      <c r="T424" s="131"/>
      <c r="U424" s="131"/>
      <c r="V424" s="131"/>
      <c r="W424" s="131"/>
      <c r="X424" s="131"/>
      <c r="Y424" s="131"/>
      <c r="Z424" s="235"/>
      <c r="AA424" s="236"/>
      <c r="AD424" s="238"/>
      <c r="AE424" s="238"/>
      <c r="AF424" s="270"/>
      <c r="AG424" s="271"/>
    </row>
    <row r="425" spans="1:33" ht="18" customHeight="1">
      <c r="A425" s="9"/>
      <c r="B425" s="9"/>
      <c r="C425" s="821" t="str">
        <f>IF(COUNTIF(Y3,"*法*"),"※上限額：９７，０００円（３年目以降は４８，０００円）または、研修実施月に支払われた月額給与のいずれか低い方","※上限額：９７，０００円または、研修実施月に支払われた月額給与のいずれか低い方")</f>
        <v>※上限額：９７，０００円または、研修実施月に支払われた月額給与のいずれか低い方</v>
      </c>
      <c r="D425" s="821"/>
      <c r="E425" s="821"/>
      <c r="F425" s="821"/>
      <c r="G425" s="821"/>
      <c r="H425" s="821"/>
      <c r="I425" s="821"/>
      <c r="J425" s="821"/>
      <c r="K425" s="821"/>
      <c r="L425" s="821"/>
      <c r="M425" s="821"/>
      <c r="N425" s="821"/>
      <c r="O425" s="821"/>
      <c r="P425" s="821"/>
      <c r="Q425" s="821"/>
      <c r="R425" s="821"/>
      <c r="S425" s="821"/>
      <c r="T425" s="821"/>
      <c r="U425" s="821"/>
      <c r="V425" s="821"/>
      <c r="W425" s="821"/>
      <c r="X425" s="9"/>
      <c r="Y425" s="9"/>
      <c r="AA425" s="237"/>
    </row>
    <row r="426" spans="1:33" ht="18" customHeight="1">
      <c r="A426" s="9"/>
      <c r="B426" s="9"/>
      <c r="C426" s="821"/>
      <c r="D426" s="821"/>
      <c r="E426" s="821"/>
      <c r="F426" s="821"/>
      <c r="G426" s="821"/>
      <c r="H426" s="821"/>
      <c r="I426" s="821"/>
      <c r="J426" s="821"/>
      <c r="K426" s="821"/>
      <c r="L426" s="821"/>
      <c r="M426" s="821"/>
      <c r="N426" s="821"/>
      <c r="O426" s="821"/>
      <c r="P426" s="821"/>
      <c r="Q426" s="821"/>
      <c r="R426" s="821"/>
      <c r="S426" s="821"/>
      <c r="T426" s="821"/>
      <c r="U426" s="821"/>
      <c r="V426" s="821"/>
      <c r="W426" s="821"/>
      <c r="X426" s="9"/>
      <c r="Y426" s="9"/>
      <c r="AA426" s="237"/>
    </row>
    <row r="427" spans="1:33">
      <c r="A427" s="9"/>
      <c r="B427" s="9"/>
      <c r="C427" s="821"/>
      <c r="D427" s="821"/>
      <c r="E427" s="821"/>
      <c r="F427" s="821"/>
      <c r="G427" s="821"/>
      <c r="H427" s="821"/>
      <c r="I427" s="821"/>
      <c r="J427" s="821"/>
      <c r="K427" s="821"/>
      <c r="L427" s="821"/>
      <c r="M427" s="821"/>
      <c r="N427" s="821"/>
      <c r="O427" s="821"/>
      <c r="P427" s="821"/>
      <c r="Q427" s="821"/>
      <c r="R427" s="821"/>
      <c r="S427" s="821"/>
      <c r="T427" s="821"/>
      <c r="U427" s="821"/>
      <c r="V427" s="821"/>
      <c r="W427" s="821"/>
      <c r="X427" s="9"/>
      <c r="Y427" s="9"/>
      <c r="AA427" s="237"/>
    </row>
    <row r="428" spans="1:33" ht="60" customHeight="1">
      <c r="A428" s="9"/>
      <c r="B428" s="9"/>
      <c r="C428" s="768" t="str">
        <f>IF(R7="平成　　年　　月分","平成　　年　　月支払給与額",R7)</f>
        <v>平成　　年　　月支払給与額</v>
      </c>
      <c r="D428" s="769"/>
      <c r="E428" s="769"/>
      <c r="F428" s="769"/>
      <c r="G428" s="769"/>
      <c r="H428" s="769"/>
      <c r="I428" s="769"/>
      <c r="J428" s="770"/>
      <c r="K428" s="771"/>
      <c r="L428" s="772"/>
      <c r="M428" s="772"/>
      <c r="N428" s="772"/>
      <c r="O428" s="772"/>
      <c r="P428" s="772"/>
      <c r="Q428" s="772"/>
      <c r="R428" s="773" t="s">
        <v>143</v>
      </c>
      <c r="S428" s="774"/>
      <c r="T428" s="9"/>
      <c r="U428" s="9"/>
      <c r="V428" s="9"/>
      <c r="W428" s="9"/>
      <c r="X428" s="9"/>
      <c r="Y428" s="9"/>
      <c r="AA428" s="237"/>
    </row>
    <row r="429" spans="1:33">
      <c r="A429" s="9"/>
      <c r="B429" s="9"/>
      <c r="C429" s="9"/>
      <c r="D429" s="9"/>
      <c r="E429" s="9"/>
      <c r="F429" s="9"/>
      <c r="G429" s="9"/>
      <c r="H429" s="9"/>
      <c r="I429" s="9"/>
      <c r="J429" s="9"/>
      <c r="K429" s="9"/>
      <c r="L429" s="9"/>
      <c r="M429" s="9"/>
      <c r="N429" s="9"/>
      <c r="O429" s="9"/>
      <c r="P429" s="9"/>
      <c r="Q429" s="9"/>
      <c r="R429" s="9"/>
      <c r="S429" s="9"/>
      <c r="T429" s="9"/>
      <c r="U429" s="9"/>
      <c r="V429" s="9"/>
      <c r="W429" s="9"/>
      <c r="X429" s="9"/>
      <c r="Y429" s="9"/>
    </row>
    <row r="430" spans="1:33">
      <c r="A430" s="9"/>
      <c r="B430" s="9"/>
      <c r="C430" s="9"/>
      <c r="D430" s="9"/>
      <c r="E430" s="9"/>
      <c r="F430" s="9"/>
      <c r="G430" s="9"/>
      <c r="H430" s="9"/>
      <c r="I430" s="9"/>
      <c r="J430" s="9"/>
      <c r="K430" s="9"/>
      <c r="L430" s="9"/>
      <c r="M430" s="9"/>
      <c r="N430" s="9"/>
      <c r="O430" s="9"/>
      <c r="P430" s="9"/>
      <c r="Q430" s="9"/>
      <c r="R430" s="9"/>
      <c r="S430" s="9"/>
      <c r="T430" s="9"/>
      <c r="U430" s="9"/>
      <c r="V430" s="9"/>
      <c r="W430" s="9"/>
      <c r="X430" s="9"/>
      <c r="Y430" s="9"/>
    </row>
    <row r="431" spans="1:33">
      <c r="A431" s="9"/>
      <c r="B431" s="9"/>
      <c r="C431" s="9"/>
      <c r="D431" s="9"/>
      <c r="E431" s="9"/>
      <c r="F431" s="9"/>
      <c r="G431" s="9"/>
      <c r="H431" s="9"/>
      <c r="I431" s="9"/>
      <c r="J431" s="9"/>
      <c r="K431" s="9"/>
      <c r="L431" s="9"/>
      <c r="M431" s="9"/>
      <c r="N431" s="9"/>
      <c r="O431" s="9"/>
      <c r="P431" s="9"/>
      <c r="Q431" s="9"/>
      <c r="R431" s="9"/>
      <c r="S431" s="9"/>
      <c r="T431" s="9"/>
      <c r="U431" s="9"/>
      <c r="V431" s="9"/>
      <c r="W431" s="9"/>
      <c r="X431" s="9"/>
      <c r="Y431" s="9"/>
    </row>
  </sheetData>
  <sheetProtection password="ECA8" sheet="1" objects="1" scenarios="1" selectLockedCells="1"/>
  <mergeCells count="1367">
    <mergeCell ref="C425:W427"/>
    <mergeCell ref="O359:O360"/>
    <mergeCell ref="O361:O362"/>
    <mergeCell ref="O385:O386"/>
    <mergeCell ref="T383:T386"/>
    <mergeCell ref="X384:X385"/>
    <mergeCell ref="D385:D386"/>
    <mergeCell ref="U383:W386"/>
    <mergeCell ref="N225:N228"/>
    <mergeCell ref="C281:Y283"/>
    <mergeCell ref="C289:Y291"/>
    <mergeCell ref="C297:Y299"/>
    <mergeCell ref="C305:Y307"/>
    <mergeCell ref="C313:Y315"/>
    <mergeCell ref="N308:N311"/>
    <mergeCell ref="O308:O309"/>
    <mergeCell ref="O310:O311"/>
    <mergeCell ref="T308:T311"/>
    <mergeCell ref="N367:N370"/>
    <mergeCell ref="O367:O368"/>
    <mergeCell ref="O369:O370"/>
    <mergeCell ref="O375:O376"/>
    <mergeCell ref="O377:O378"/>
    <mergeCell ref="C364:Y366"/>
    <mergeCell ref="C372:Y374"/>
    <mergeCell ref="T375:T378"/>
    <mergeCell ref="U375:W378"/>
    <mergeCell ref="X376:X377"/>
    <mergeCell ref="O326:O327"/>
    <mergeCell ref="N375:N378"/>
    <mergeCell ref="A336:Y336"/>
    <mergeCell ref="D337:E337"/>
    <mergeCell ref="C171:Y173"/>
    <mergeCell ref="C179:Y181"/>
    <mergeCell ref="A133:Y133"/>
    <mergeCell ref="N174:N177"/>
    <mergeCell ref="O174:O175"/>
    <mergeCell ref="O176:O177"/>
    <mergeCell ref="O168:O169"/>
    <mergeCell ref="C80:Y82"/>
    <mergeCell ref="C88:Y90"/>
    <mergeCell ref="C96:Y98"/>
    <mergeCell ref="C104:Y106"/>
    <mergeCell ref="N91:N94"/>
    <mergeCell ref="O91:O92"/>
    <mergeCell ref="O93:O94"/>
    <mergeCell ref="N99:N102"/>
    <mergeCell ref="D101:D102"/>
    <mergeCell ref="F101:F102"/>
    <mergeCell ref="N158:N161"/>
    <mergeCell ref="O158:O159"/>
    <mergeCell ref="O166:O167"/>
    <mergeCell ref="O125:O126"/>
    <mergeCell ref="N150:N153"/>
    <mergeCell ref="O150:O151"/>
    <mergeCell ref="O152:O153"/>
    <mergeCell ref="A135:Y135"/>
    <mergeCell ref="D136:E136"/>
    <mergeCell ref="D137:E137"/>
    <mergeCell ref="C147:Y149"/>
    <mergeCell ref="T150:T153"/>
    <mergeCell ref="U150:W153"/>
    <mergeCell ref="D109:D110"/>
    <mergeCell ref="A162:B162"/>
    <mergeCell ref="C356:Y358"/>
    <mergeCell ref="N316:N319"/>
    <mergeCell ref="O316:O317"/>
    <mergeCell ref="O318:O319"/>
    <mergeCell ref="N292:N295"/>
    <mergeCell ref="O292:O293"/>
    <mergeCell ref="O294:O295"/>
    <mergeCell ref="N300:N303"/>
    <mergeCell ref="O300:O301"/>
    <mergeCell ref="O302:O303"/>
    <mergeCell ref="A355:B355"/>
    <mergeCell ref="C355:K355"/>
    <mergeCell ref="L355:Y355"/>
    <mergeCell ref="A356:B356"/>
    <mergeCell ref="A357:B357"/>
    <mergeCell ref="T351:T354"/>
    <mergeCell ref="U351:W354"/>
    <mergeCell ref="X352:X353"/>
    <mergeCell ref="D353:D354"/>
    <mergeCell ref="F353:F354"/>
    <mergeCell ref="I353:I354"/>
    <mergeCell ref="K353:K354"/>
    <mergeCell ref="P353:P354"/>
    <mergeCell ref="S353:S354"/>
    <mergeCell ref="J351:J354"/>
    <mergeCell ref="X309:X310"/>
    <mergeCell ref="C351:C354"/>
    <mergeCell ref="D351:D352"/>
    <mergeCell ref="E351:E354"/>
    <mergeCell ref="F351:F352"/>
    <mergeCell ref="G351:H354"/>
    <mergeCell ref="C348:Y350"/>
    <mergeCell ref="A237:B237"/>
    <mergeCell ref="C237:K237"/>
    <mergeCell ref="L237:Y237"/>
    <mergeCell ref="A238:B238"/>
    <mergeCell ref="A239:B239"/>
    <mergeCell ref="A229:B229"/>
    <mergeCell ref="C229:K229"/>
    <mergeCell ref="L229:Y229"/>
    <mergeCell ref="I351:I352"/>
    <mergeCell ref="O284:O285"/>
    <mergeCell ref="O286:O287"/>
    <mergeCell ref="A269:Y269"/>
    <mergeCell ref="D270:E270"/>
    <mergeCell ref="D271:E271"/>
    <mergeCell ref="I271:M271"/>
    <mergeCell ref="O225:O226"/>
    <mergeCell ref="O227:O228"/>
    <mergeCell ref="N233:N236"/>
    <mergeCell ref="O233:O234"/>
    <mergeCell ref="O235:O236"/>
    <mergeCell ref="A280:B280"/>
    <mergeCell ref="C280:K280"/>
    <mergeCell ref="L280:Y280"/>
    <mergeCell ref="A281:B281"/>
    <mergeCell ref="A282:B282"/>
    <mergeCell ref="P278:P279"/>
    <mergeCell ref="S278:S279"/>
    <mergeCell ref="C230:Y232"/>
    <mergeCell ref="A347:B347"/>
    <mergeCell ref="C347:K347"/>
    <mergeCell ref="L347:Y347"/>
    <mergeCell ref="A348:B348"/>
    <mergeCell ref="C162:K162"/>
    <mergeCell ref="L162:Y162"/>
    <mergeCell ref="A163:B163"/>
    <mergeCell ref="A164:B164"/>
    <mergeCell ref="C155:Y157"/>
    <mergeCell ref="C163:Y165"/>
    <mergeCell ref="T158:T161"/>
    <mergeCell ref="U158:W161"/>
    <mergeCell ref="X159:X160"/>
    <mergeCell ref="D160:D161"/>
    <mergeCell ref="F160:F161"/>
    <mergeCell ref="I160:I161"/>
    <mergeCell ref="K160:K161"/>
    <mergeCell ref="P160:P161"/>
    <mergeCell ref="S160:S161"/>
    <mergeCell ref="J158:J161"/>
    <mergeCell ref="C158:C161"/>
    <mergeCell ref="D158:D159"/>
    <mergeCell ref="E158:E161"/>
    <mergeCell ref="F158:F159"/>
    <mergeCell ref="G158:H161"/>
    <mergeCell ref="I158:I159"/>
    <mergeCell ref="T99:T102"/>
    <mergeCell ref="I48:I49"/>
    <mergeCell ref="T48:T51"/>
    <mergeCell ref="O101:O102"/>
    <mergeCell ref="N56:N59"/>
    <mergeCell ref="O56:O57"/>
    <mergeCell ref="O58:O59"/>
    <mergeCell ref="N83:N86"/>
    <mergeCell ref="I70:M70"/>
    <mergeCell ref="C61:Y63"/>
    <mergeCell ref="A68:Y68"/>
    <mergeCell ref="T56:T59"/>
    <mergeCell ref="U56:W59"/>
    <mergeCell ref="A95:B95"/>
    <mergeCell ref="C95:K95"/>
    <mergeCell ref="L95:Y95"/>
    <mergeCell ref="A96:B96"/>
    <mergeCell ref="A97:B97"/>
    <mergeCell ref="C99:C102"/>
    <mergeCell ref="E99:E102"/>
    <mergeCell ref="F99:F100"/>
    <mergeCell ref="T91:T94"/>
    <mergeCell ref="U91:W94"/>
    <mergeCell ref="X92:X93"/>
    <mergeCell ref="D93:D94"/>
    <mergeCell ref="F93:F94"/>
    <mergeCell ref="I93:I94"/>
    <mergeCell ref="D69:E69"/>
    <mergeCell ref="A79:B79"/>
    <mergeCell ref="C79:K79"/>
    <mergeCell ref="L79:Y79"/>
    <mergeCell ref="A80:B80"/>
    <mergeCell ref="X17:X18"/>
    <mergeCell ref="D18:D19"/>
    <mergeCell ref="N32:N35"/>
    <mergeCell ref="O32:O33"/>
    <mergeCell ref="O34:O35"/>
    <mergeCell ref="T32:T35"/>
    <mergeCell ref="U32:W35"/>
    <mergeCell ref="C424:J424"/>
    <mergeCell ref="K424:Q424"/>
    <mergeCell ref="R424:S424"/>
    <mergeCell ref="C428:J428"/>
    <mergeCell ref="K428:Q428"/>
    <mergeCell ref="R428:S428"/>
    <mergeCell ref="E421:F421"/>
    <mergeCell ref="U418:Y418"/>
    <mergeCell ref="A415:C415"/>
    <mergeCell ref="X421:Y421"/>
    <mergeCell ref="A423:Y423"/>
    <mergeCell ref="A419:C419"/>
    <mergeCell ref="E419:F419"/>
    <mergeCell ref="X419:Y419"/>
    <mergeCell ref="A421:C421"/>
    <mergeCell ref="G419:P419"/>
    <mergeCell ref="G420:P420"/>
    <mergeCell ref="G421:P421"/>
    <mergeCell ref="Q421:W421"/>
    <mergeCell ref="X415:Y415"/>
    <mergeCell ref="D415:J415"/>
    <mergeCell ref="A420:C420"/>
    <mergeCell ref="E420:F420"/>
    <mergeCell ref="O99:O100"/>
    <mergeCell ref="X420:Y420"/>
    <mergeCell ref="A416:C416"/>
    <mergeCell ref="D416:J416"/>
    <mergeCell ref="X416:Y416"/>
    <mergeCell ref="A413:C413"/>
    <mergeCell ref="X413:Y413"/>
    <mergeCell ref="D413:J413"/>
    <mergeCell ref="K413:O413"/>
    <mergeCell ref="P413:W413"/>
    <mergeCell ref="A414:C414"/>
    <mergeCell ref="X414:Y414"/>
    <mergeCell ref="D414:J414"/>
    <mergeCell ref="K414:O414"/>
    <mergeCell ref="P414:W414"/>
    <mergeCell ref="A410:I410"/>
    <mergeCell ref="R410:V410"/>
    <mergeCell ref="A411:C412"/>
    <mergeCell ref="D411:J412"/>
    <mergeCell ref="K411:O412"/>
    <mergeCell ref="P411:Y412"/>
    <mergeCell ref="A403:Y403"/>
    <mergeCell ref="D404:E404"/>
    <mergeCell ref="D405:E405"/>
    <mergeCell ref="I405:M405"/>
    <mergeCell ref="D406:E406"/>
    <mergeCell ref="D407:E407"/>
    <mergeCell ref="I407:M407"/>
    <mergeCell ref="A395:B395"/>
    <mergeCell ref="C395:K395"/>
    <mergeCell ref="L395:Y395"/>
    <mergeCell ref="A396:B396"/>
    <mergeCell ref="A397:B397"/>
    <mergeCell ref="C396:Y398"/>
    <mergeCell ref="T391:T394"/>
    <mergeCell ref="U391:W394"/>
    <mergeCell ref="X392:X393"/>
    <mergeCell ref="D393:D394"/>
    <mergeCell ref="F393:F394"/>
    <mergeCell ref="I393:I394"/>
    <mergeCell ref="K393:K394"/>
    <mergeCell ref="P393:P394"/>
    <mergeCell ref="S393:S394"/>
    <mergeCell ref="J391:J394"/>
    <mergeCell ref="P391:P392"/>
    <mergeCell ref="Q391:R394"/>
    <mergeCell ref="S391:S392"/>
    <mergeCell ref="C391:C394"/>
    <mergeCell ref="D391:D392"/>
    <mergeCell ref="E391:E394"/>
    <mergeCell ref="F391:F392"/>
    <mergeCell ref="G391:H394"/>
    <mergeCell ref="I391:I392"/>
    <mergeCell ref="K391:K392"/>
    <mergeCell ref="N383:N386"/>
    <mergeCell ref="O383:O384"/>
    <mergeCell ref="I383:I384"/>
    <mergeCell ref="A388:B388"/>
    <mergeCell ref="A389:B389"/>
    <mergeCell ref="L391:M394"/>
    <mergeCell ref="N391:N394"/>
    <mergeCell ref="O391:O392"/>
    <mergeCell ref="O393:O394"/>
    <mergeCell ref="F385:F386"/>
    <mergeCell ref="S385:S386"/>
    <mergeCell ref="J383:J386"/>
    <mergeCell ref="P383:P384"/>
    <mergeCell ref="A387:B387"/>
    <mergeCell ref="C387:K387"/>
    <mergeCell ref="L387:Y387"/>
    <mergeCell ref="D383:D384"/>
    <mergeCell ref="E383:E386"/>
    <mergeCell ref="F383:F384"/>
    <mergeCell ref="G383:H386"/>
    <mergeCell ref="C388:Y390"/>
    <mergeCell ref="A380:B380"/>
    <mergeCell ref="A381:B381"/>
    <mergeCell ref="K383:K384"/>
    <mergeCell ref="L383:M386"/>
    <mergeCell ref="Q383:R386"/>
    <mergeCell ref="S383:S384"/>
    <mergeCell ref="C383:C386"/>
    <mergeCell ref="I385:I386"/>
    <mergeCell ref="K385:K386"/>
    <mergeCell ref="P385:P386"/>
    <mergeCell ref="K377:K378"/>
    <mergeCell ref="P377:P378"/>
    <mergeCell ref="S377:S378"/>
    <mergeCell ref="J375:J378"/>
    <mergeCell ref="A379:B379"/>
    <mergeCell ref="C379:K379"/>
    <mergeCell ref="L379:Y379"/>
    <mergeCell ref="C375:C378"/>
    <mergeCell ref="D375:D376"/>
    <mergeCell ref="E375:E378"/>
    <mergeCell ref="F375:F376"/>
    <mergeCell ref="G375:H378"/>
    <mergeCell ref="I375:I376"/>
    <mergeCell ref="D377:D378"/>
    <mergeCell ref="F377:F378"/>
    <mergeCell ref="I377:I378"/>
    <mergeCell ref="C380:Y382"/>
    <mergeCell ref="A371:B371"/>
    <mergeCell ref="C371:K371"/>
    <mergeCell ref="L371:Y371"/>
    <mergeCell ref="A372:B372"/>
    <mergeCell ref="A373:B373"/>
    <mergeCell ref="K375:K376"/>
    <mergeCell ref="L375:M378"/>
    <mergeCell ref="P375:P376"/>
    <mergeCell ref="Q375:R378"/>
    <mergeCell ref="S375:S376"/>
    <mergeCell ref="T367:T370"/>
    <mergeCell ref="U367:W370"/>
    <mergeCell ref="X368:X369"/>
    <mergeCell ref="D369:D370"/>
    <mergeCell ref="F369:F370"/>
    <mergeCell ref="I369:I370"/>
    <mergeCell ref="K369:K370"/>
    <mergeCell ref="P369:P370"/>
    <mergeCell ref="S369:S370"/>
    <mergeCell ref="J367:J370"/>
    <mergeCell ref="D367:D368"/>
    <mergeCell ref="E367:E370"/>
    <mergeCell ref="F367:F368"/>
    <mergeCell ref="G367:H370"/>
    <mergeCell ref="I367:I368"/>
    <mergeCell ref="K367:K368"/>
    <mergeCell ref="A363:B363"/>
    <mergeCell ref="C363:K363"/>
    <mergeCell ref="L363:Y363"/>
    <mergeCell ref="A364:B364"/>
    <mergeCell ref="A365:B365"/>
    <mergeCell ref="L367:M370"/>
    <mergeCell ref="P367:P368"/>
    <mergeCell ref="Q367:R370"/>
    <mergeCell ref="S367:S368"/>
    <mergeCell ref="C367:C370"/>
    <mergeCell ref="T359:T362"/>
    <mergeCell ref="U359:W362"/>
    <mergeCell ref="X360:X361"/>
    <mergeCell ref="D361:D362"/>
    <mergeCell ref="F361:F362"/>
    <mergeCell ref="I361:I362"/>
    <mergeCell ref="K361:K362"/>
    <mergeCell ref="P361:P362"/>
    <mergeCell ref="S361:S362"/>
    <mergeCell ref="J359:J362"/>
    <mergeCell ref="C359:C362"/>
    <mergeCell ref="D359:D360"/>
    <mergeCell ref="E359:E362"/>
    <mergeCell ref="F359:F360"/>
    <mergeCell ref="G359:H362"/>
    <mergeCell ref="I359:I360"/>
    <mergeCell ref="K359:K360"/>
    <mergeCell ref="L359:M362"/>
    <mergeCell ref="P359:P360"/>
    <mergeCell ref="Q359:R362"/>
    <mergeCell ref="S359:S360"/>
    <mergeCell ref="N359:N362"/>
    <mergeCell ref="A349:B349"/>
    <mergeCell ref="K351:K352"/>
    <mergeCell ref="L351:M354"/>
    <mergeCell ref="P351:P352"/>
    <mergeCell ref="Q351:R354"/>
    <mergeCell ref="S351:S352"/>
    <mergeCell ref="P345:P346"/>
    <mergeCell ref="S345:S346"/>
    <mergeCell ref="N343:N346"/>
    <mergeCell ref="O343:O344"/>
    <mergeCell ref="O345:O346"/>
    <mergeCell ref="P343:P344"/>
    <mergeCell ref="Q343:R346"/>
    <mergeCell ref="S343:S344"/>
    <mergeCell ref="T343:T346"/>
    <mergeCell ref="U343:W346"/>
    <mergeCell ref="X344:X345"/>
    <mergeCell ref="N351:N354"/>
    <mergeCell ref="O351:O352"/>
    <mergeCell ref="O353:O354"/>
    <mergeCell ref="R342:V342"/>
    <mergeCell ref="C343:C346"/>
    <mergeCell ref="D343:D344"/>
    <mergeCell ref="E343:E346"/>
    <mergeCell ref="F343:F344"/>
    <mergeCell ref="G343:H346"/>
    <mergeCell ref="I343:I344"/>
    <mergeCell ref="D345:D346"/>
    <mergeCell ref="F345:F346"/>
    <mergeCell ref="I345:I346"/>
    <mergeCell ref="J343:J346"/>
    <mergeCell ref="K343:K344"/>
    <mergeCell ref="L343:M346"/>
    <mergeCell ref="K345:K346"/>
    <mergeCell ref="D338:E338"/>
    <mergeCell ref="I338:M338"/>
    <mergeCell ref="D339:E339"/>
    <mergeCell ref="D340:E340"/>
    <mergeCell ref="I340:M340"/>
    <mergeCell ref="A328:B328"/>
    <mergeCell ref="C328:K328"/>
    <mergeCell ref="L328:Y328"/>
    <mergeCell ref="A329:B329"/>
    <mergeCell ref="A330:B330"/>
    <mergeCell ref="C329:Y331"/>
    <mergeCell ref="T324:T327"/>
    <mergeCell ref="U324:W327"/>
    <mergeCell ref="X325:X326"/>
    <mergeCell ref="D326:D327"/>
    <mergeCell ref="F326:F327"/>
    <mergeCell ref="I326:I327"/>
    <mergeCell ref="K326:K327"/>
    <mergeCell ref="P326:P327"/>
    <mergeCell ref="S326:S327"/>
    <mergeCell ref="Q324:R327"/>
    <mergeCell ref="S324:S325"/>
    <mergeCell ref="C324:C327"/>
    <mergeCell ref="D324:D325"/>
    <mergeCell ref="E324:E327"/>
    <mergeCell ref="F324:F325"/>
    <mergeCell ref="G324:H327"/>
    <mergeCell ref="I324:I325"/>
    <mergeCell ref="N324:N327"/>
    <mergeCell ref="O324:O325"/>
    <mergeCell ref="K324:K325"/>
    <mergeCell ref="A320:B320"/>
    <mergeCell ref="C320:K320"/>
    <mergeCell ref="L320:Y320"/>
    <mergeCell ref="A321:B321"/>
    <mergeCell ref="A322:B322"/>
    <mergeCell ref="C321:Y323"/>
    <mergeCell ref="L324:M327"/>
    <mergeCell ref="J324:J327"/>
    <mergeCell ref="P324:P325"/>
    <mergeCell ref="T316:T319"/>
    <mergeCell ref="U316:W319"/>
    <mergeCell ref="X317:X318"/>
    <mergeCell ref="D318:D319"/>
    <mergeCell ref="F318:F319"/>
    <mergeCell ref="I318:I319"/>
    <mergeCell ref="K318:K319"/>
    <mergeCell ref="P318:P319"/>
    <mergeCell ref="S318:S319"/>
    <mergeCell ref="J316:J319"/>
    <mergeCell ref="C316:C319"/>
    <mergeCell ref="D316:D317"/>
    <mergeCell ref="E316:E319"/>
    <mergeCell ref="F316:F317"/>
    <mergeCell ref="G316:H319"/>
    <mergeCell ref="I316:I317"/>
    <mergeCell ref="A312:B312"/>
    <mergeCell ref="C312:K312"/>
    <mergeCell ref="L312:Y312"/>
    <mergeCell ref="A313:B313"/>
    <mergeCell ref="A314:B314"/>
    <mergeCell ref="K316:K317"/>
    <mergeCell ref="L316:M319"/>
    <mergeCell ref="P316:P317"/>
    <mergeCell ref="Q316:R319"/>
    <mergeCell ref="S316:S317"/>
    <mergeCell ref="D310:D311"/>
    <mergeCell ref="F310:F311"/>
    <mergeCell ref="I310:I311"/>
    <mergeCell ref="K310:K311"/>
    <mergeCell ref="P310:P311"/>
    <mergeCell ref="S310:S311"/>
    <mergeCell ref="J308:J311"/>
    <mergeCell ref="P308:P309"/>
    <mergeCell ref="D308:D309"/>
    <mergeCell ref="E308:E311"/>
    <mergeCell ref="F308:F309"/>
    <mergeCell ref="G308:H311"/>
    <mergeCell ref="I308:I309"/>
    <mergeCell ref="U308:W311"/>
    <mergeCell ref="A304:B304"/>
    <mergeCell ref="C304:K304"/>
    <mergeCell ref="L304:Y304"/>
    <mergeCell ref="A305:B305"/>
    <mergeCell ref="A306:B306"/>
    <mergeCell ref="K308:K309"/>
    <mergeCell ref="L308:M311"/>
    <mergeCell ref="Q308:R311"/>
    <mergeCell ref="S308:S309"/>
    <mergeCell ref="C308:C311"/>
    <mergeCell ref="T300:T303"/>
    <mergeCell ref="U300:W303"/>
    <mergeCell ref="F300:F301"/>
    <mergeCell ref="G300:H303"/>
    <mergeCell ref="I300:I301"/>
    <mergeCell ref="K300:K301"/>
    <mergeCell ref="X301:X302"/>
    <mergeCell ref="D302:D303"/>
    <mergeCell ref="F302:F303"/>
    <mergeCell ref="I302:I303"/>
    <mergeCell ref="K302:K303"/>
    <mergeCell ref="P302:P303"/>
    <mergeCell ref="S302:S303"/>
    <mergeCell ref="J300:J303"/>
    <mergeCell ref="D300:D301"/>
    <mergeCell ref="E300:E303"/>
    <mergeCell ref="A296:B296"/>
    <mergeCell ref="C296:K296"/>
    <mergeCell ref="L296:Y296"/>
    <mergeCell ref="A297:B297"/>
    <mergeCell ref="A298:B298"/>
    <mergeCell ref="L300:M303"/>
    <mergeCell ref="P300:P301"/>
    <mergeCell ref="Q300:R303"/>
    <mergeCell ref="S300:S301"/>
    <mergeCell ref="C300:C303"/>
    <mergeCell ref="T292:T295"/>
    <mergeCell ref="U292:W295"/>
    <mergeCell ref="X293:X294"/>
    <mergeCell ref="D294:D295"/>
    <mergeCell ref="F294:F295"/>
    <mergeCell ref="I294:I295"/>
    <mergeCell ref="K294:K295"/>
    <mergeCell ref="P294:P295"/>
    <mergeCell ref="S294:S295"/>
    <mergeCell ref="J292:J295"/>
    <mergeCell ref="C292:C295"/>
    <mergeCell ref="D292:D293"/>
    <mergeCell ref="E292:E295"/>
    <mergeCell ref="F292:F293"/>
    <mergeCell ref="G292:H295"/>
    <mergeCell ref="I292:I293"/>
    <mergeCell ref="A288:B288"/>
    <mergeCell ref="C288:K288"/>
    <mergeCell ref="L288:Y288"/>
    <mergeCell ref="A289:B289"/>
    <mergeCell ref="A290:B290"/>
    <mergeCell ref="K292:K293"/>
    <mergeCell ref="L292:M295"/>
    <mergeCell ref="P292:P293"/>
    <mergeCell ref="Q292:R295"/>
    <mergeCell ref="S292:S293"/>
    <mergeCell ref="T284:T287"/>
    <mergeCell ref="U284:W287"/>
    <mergeCell ref="X285:X286"/>
    <mergeCell ref="D286:D287"/>
    <mergeCell ref="F286:F287"/>
    <mergeCell ref="I286:I287"/>
    <mergeCell ref="K286:K287"/>
    <mergeCell ref="P286:P287"/>
    <mergeCell ref="S286:S287"/>
    <mergeCell ref="J284:J287"/>
    <mergeCell ref="C284:C287"/>
    <mergeCell ref="D284:D285"/>
    <mergeCell ref="E284:E287"/>
    <mergeCell ref="F284:F285"/>
    <mergeCell ref="G284:H287"/>
    <mergeCell ref="I284:I285"/>
    <mergeCell ref="K284:K285"/>
    <mergeCell ref="L284:M287"/>
    <mergeCell ref="P284:P285"/>
    <mergeCell ref="Q284:R287"/>
    <mergeCell ref="S284:S285"/>
    <mergeCell ref="N284:N287"/>
    <mergeCell ref="N276:N279"/>
    <mergeCell ref="O276:O277"/>
    <mergeCell ref="O278:O279"/>
    <mergeCell ref="P276:P277"/>
    <mergeCell ref="Q276:R279"/>
    <mergeCell ref="S276:S277"/>
    <mergeCell ref="T276:T279"/>
    <mergeCell ref="U276:W279"/>
    <mergeCell ref="X277:X278"/>
    <mergeCell ref="R275:V275"/>
    <mergeCell ref="C276:C279"/>
    <mergeCell ref="D276:D277"/>
    <mergeCell ref="E276:E279"/>
    <mergeCell ref="F276:F277"/>
    <mergeCell ref="G276:H279"/>
    <mergeCell ref="I276:I277"/>
    <mergeCell ref="D278:D279"/>
    <mergeCell ref="F278:F279"/>
    <mergeCell ref="I278:I279"/>
    <mergeCell ref="J276:J279"/>
    <mergeCell ref="K276:K277"/>
    <mergeCell ref="L276:M279"/>
    <mergeCell ref="K278:K279"/>
    <mergeCell ref="D272:E272"/>
    <mergeCell ref="D273:E273"/>
    <mergeCell ref="I273:M273"/>
    <mergeCell ref="A261:B261"/>
    <mergeCell ref="C261:K261"/>
    <mergeCell ref="L261:Y261"/>
    <mergeCell ref="A262:B262"/>
    <mergeCell ref="A263:B263"/>
    <mergeCell ref="A267:Y267"/>
    <mergeCell ref="C262:Y264"/>
    <mergeCell ref="T257:T260"/>
    <mergeCell ref="U257:W260"/>
    <mergeCell ref="X258:X259"/>
    <mergeCell ref="D259:D260"/>
    <mergeCell ref="F259:F260"/>
    <mergeCell ref="I259:I260"/>
    <mergeCell ref="K259:K260"/>
    <mergeCell ref="P259:P260"/>
    <mergeCell ref="S259:S260"/>
    <mergeCell ref="J257:J260"/>
    <mergeCell ref="P257:P258"/>
    <mergeCell ref="Q257:R260"/>
    <mergeCell ref="S257:S258"/>
    <mergeCell ref="C257:C260"/>
    <mergeCell ref="D257:D258"/>
    <mergeCell ref="E257:E260"/>
    <mergeCell ref="F257:F258"/>
    <mergeCell ref="G257:H260"/>
    <mergeCell ref="I257:I258"/>
    <mergeCell ref="K257:K258"/>
    <mergeCell ref="N257:N260"/>
    <mergeCell ref="O257:O258"/>
    <mergeCell ref="A253:B253"/>
    <mergeCell ref="C253:K253"/>
    <mergeCell ref="L253:Y253"/>
    <mergeCell ref="A254:B254"/>
    <mergeCell ref="A255:B255"/>
    <mergeCell ref="C254:Y256"/>
    <mergeCell ref="L257:M260"/>
    <mergeCell ref="T249:T252"/>
    <mergeCell ref="U249:W252"/>
    <mergeCell ref="X250:X251"/>
    <mergeCell ref="D251:D252"/>
    <mergeCell ref="F251:F252"/>
    <mergeCell ref="I251:I252"/>
    <mergeCell ref="K251:K252"/>
    <mergeCell ref="P251:P252"/>
    <mergeCell ref="S251:S252"/>
    <mergeCell ref="S249:S250"/>
    <mergeCell ref="C249:C252"/>
    <mergeCell ref="D249:D250"/>
    <mergeCell ref="E249:E252"/>
    <mergeCell ref="F249:F250"/>
    <mergeCell ref="G249:H252"/>
    <mergeCell ref="I249:I250"/>
    <mergeCell ref="N249:N252"/>
    <mergeCell ref="O249:O250"/>
    <mergeCell ref="O251:O252"/>
    <mergeCell ref="O259:O260"/>
    <mergeCell ref="A245:B245"/>
    <mergeCell ref="C245:K245"/>
    <mergeCell ref="L245:Y245"/>
    <mergeCell ref="A246:B246"/>
    <mergeCell ref="A247:B247"/>
    <mergeCell ref="K249:K250"/>
    <mergeCell ref="L249:M252"/>
    <mergeCell ref="J249:J252"/>
    <mergeCell ref="P249:P250"/>
    <mergeCell ref="Q249:R252"/>
    <mergeCell ref="X242:X243"/>
    <mergeCell ref="D243:D244"/>
    <mergeCell ref="F243:F244"/>
    <mergeCell ref="I243:I244"/>
    <mergeCell ref="K243:K244"/>
    <mergeCell ref="P243:P244"/>
    <mergeCell ref="S243:S244"/>
    <mergeCell ref="J241:J244"/>
    <mergeCell ref="P241:P242"/>
    <mergeCell ref="D241:D242"/>
    <mergeCell ref="E241:E244"/>
    <mergeCell ref="F241:F242"/>
    <mergeCell ref="G241:H244"/>
    <mergeCell ref="I241:I242"/>
    <mergeCell ref="U241:W244"/>
    <mergeCell ref="C246:Y248"/>
    <mergeCell ref="N241:N244"/>
    <mergeCell ref="O241:O242"/>
    <mergeCell ref="O243:O244"/>
    <mergeCell ref="T241:T244"/>
    <mergeCell ref="K241:K242"/>
    <mergeCell ref="L241:M244"/>
    <mergeCell ref="Q241:R244"/>
    <mergeCell ref="S241:S242"/>
    <mergeCell ref="C241:C244"/>
    <mergeCell ref="T233:T236"/>
    <mergeCell ref="E233:E236"/>
    <mergeCell ref="F233:F234"/>
    <mergeCell ref="G233:H236"/>
    <mergeCell ref="I233:I234"/>
    <mergeCell ref="U233:W236"/>
    <mergeCell ref="X234:X235"/>
    <mergeCell ref="D235:D236"/>
    <mergeCell ref="F235:F236"/>
    <mergeCell ref="I235:I236"/>
    <mergeCell ref="K235:K236"/>
    <mergeCell ref="P235:P236"/>
    <mergeCell ref="S235:S236"/>
    <mergeCell ref="J233:J236"/>
    <mergeCell ref="D233:D234"/>
    <mergeCell ref="K233:K234"/>
    <mergeCell ref="C238:Y240"/>
    <mergeCell ref="A230:B230"/>
    <mergeCell ref="A231:B231"/>
    <mergeCell ref="L233:M236"/>
    <mergeCell ref="P233:P234"/>
    <mergeCell ref="Q233:R236"/>
    <mergeCell ref="S233:S234"/>
    <mergeCell ref="C233:C236"/>
    <mergeCell ref="T225:T228"/>
    <mergeCell ref="U225:W228"/>
    <mergeCell ref="X226:X227"/>
    <mergeCell ref="D227:D228"/>
    <mergeCell ref="F227:F228"/>
    <mergeCell ref="I227:I228"/>
    <mergeCell ref="K227:K228"/>
    <mergeCell ref="P227:P228"/>
    <mergeCell ref="S227:S228"/>
    <mergeCell ref="J225:J228"/>
    <mergeCell ref="C225:C228"/>
    <mergeCell ref="D225:D226"/>
    <mergeCell ref="E225:E228"/>
    <mergeCell ref="F225:F226"/>
    <mergeCell ref="G225:H228"/>
    <mergeCell ref="I225:I226"/>
    <mergeCell ref="A221:B221"/>
    <mergeCell ref="C221:K221"/>
    <mergeCell ref="L221:Y221"/>
    <mergeCell ref="A222:B222"/>
    <mergeCell ref="A223:B223"/>
    <mergeCell ref="K225:K226"/>
    <mergeCell ref="L225:M228"/>
    <mergeCell ref="P225:P226"/>
    <mergeCell ref="Q225:R228"/>
    <mergeCell ref="S225:S226"/>
    <mergeCell ref="T217:T220"/>
    <mergeCell ref="U217:W220"/>
    <mergeCell ref="X218:X219"/>
    <mergeCell ref="D219:D220"/>
    <mergeCell ref="F219:F220"/>
    <mergeCell ref="I219:I220"/>
    <mergeCell ref="K219:K220"/>
    <mergeCell ref="P219:P220"/>
    <mergeCell ref="S219:S220"/>
    <mergeCell ref="J217:J220"/>
    <mergeCell ref="C217:C220"/>
    <mergeCell ref="D217:D218"/>
    <mergeCell ref="E217:E220"/>
    <mergeCell ref="F217:F218"/>
    <mergeCell ref="G217:H220"/>
    <mergeCell ref="I217:I218"/>
    <mergeCell ref="N217:N220"/>
    <mergeCell ref="O217:O218"/>
    <mergeCell ref="O219:O220"/>
    <mergeCell ref="C222:Y224"/>
    <mergeCell ref="A213:B213"/>
    <mergeCell ref="C213:K213"/>
    <mergeCell ref="L213:Y213"/>
    <mergeCell ref="A214:B214"/>
    <mergeCell ref="A215:B215"/>
    <mergeCell ref="K217:K218"/>
    <mergeCell ref="L217:M220"/>
    <mergeCell ref="P217:P218"/>
    <mergeCell ref="Q217:R220"/>
    <mergeCell ref="S217:S218"/>
    <mergeCell ref="N209:N212"/>
    <mergeCell ref="O209:O210"/>
    <mergeCell ref="O211:O212"/>
    <mergeCell ref="P209:P210"/>
    <mergeCell ref="Q209:R212"/>
    <mergeCell ref="S209:S210"/>
    <mergeCell ref="X210:X211"/>
    <mergeCell ref="C214:Y216"/>
    <mergeCell ref="R208:V208"/>
    <mergeCell ref="C209:C212"/>
    <mergeCell ref="D209:D210"/>
    <mergeCell ref="E209:E212"/>
    <mergeCell ref="F209:F210"/>
    <mergeCell ref="G209:H212"/>
    <mergeCell ref="I209:I210"/>
    <mergeCell ref="P211:P212"/>
    <mergeCell ref="S211:S212"/>
    <mergeCell ref="C195:Y197"/>
    <mergeCell ref="D211:D212"/>
    <mergeCell ref="F211:F212"/>
    <mergeCell ref="I211:I212"/>
    <mergeCell ref="J209:J212"/>
    <mergeCell ref="K209:K210"/>
    <mergeCell ref="L209:M212"/>
    <mergeCell ref="K211:K212"/>
    <mergeCell ref="T209:T212"/>
    <mergeCell ref="U209:W212"/>
    <mergeCell ref="D205:E205"/>
    <mergeCell ref="D206:E206"/>
    <mergeCell ref="I206:M206"/>
    <mergeCell ref="A202:Y202"/>
    <mergeCell ref="D203:E203"/>
    <mergeCell ref="D204:E204"/>
    <mergeCell ref="I204:M204"/>
    <mergeCell ref="A194:B194"/>
    <mergeCell ref="C194:K194"/>
    <mergeCell ref="L194:Y194"/>
    <mergeCell ref="A195:B195"/>
    <mergeCell ref="A196:B196"/>
    <mergeCell ref="A200:Y200"/>
    <mergeCell ref="K190:K191"/>
    <mergeCell ref="T190:T193"/>
    <mergeCell ref="U190:W193"/>
    <mergeCell ref="X191:X192"/>
    <mergeCell ref="D192:D193"/>
    <mergeCell ref="F192:F193"/>
    <mergeCell ref="I192:I193"/>
    <mergeCell ref="K192:K193"/>
    <mergeCell ref="P192:P193"/>
    <mergeCell ref="S192:S193"/>
    <mergeCell ref="C190:C193"/>
    <mergeCell ref="D190:D191"/>
    <mergeCell ref="E190:E193"/>
    <mergeCell ref="F190:F191"/>
    <mergeCell ref="G190:H193"/>
    <mergeCell ref="I190:I191"/>
    <mergeCell ref="N190:N193"/>
    <mergeCell ref="O190:O191"/>
    <mergeCell ref="O192:O193"/>
    <mergeCell ref="A186:B186"/>
    <mergeCell ref="C186:K186"/>
    <mergeCell ref="L186:Y186"/>
    <mergeCell ref="A187:B187"/>
    <mergeCell ref="A188:B188"/>
    <mergeCell ref="C187:Y189"/>
    <mergeCell ref="X183:X184"/>
    <mergeCell ref="D184:D185"/>
    <mergeCell ref="F184:F185"/>
    <mergeCell ref="I184:I185"/>
    <mergeCell ref="K184:K185"/>
    <mergeCell ref="P184:P185"/>
    <mergeCell ref="S184:S185"/>
    <mergeCell ref="N182:N185"/>
    <mergeCell ref="O182:O183"/>
    <mergeCell ref="O184:O185"/>
    <mergeCell ref="L190:M193"/>
    <mergeCell ref="T182:T185"/>
    <mergeCell ref="U182:W185"/>
    <mergeCell ref="P190:P191"/>
    <mergeCell ref="Q190:R193"/>
    <mergeCell ref="S190:S191"/>
    <mergeCell ref="C182:C185"/>
    <mergeCell ref="D182:D183"/>
    <mergeCell ref="E182:E185"/>
    <mergeCell ref="F182:F183"/>
    <mergeCell ref="G182:H185"/>
    <mergeCell ref="I182:I183"/>
    <mergeCell ref="J190:J193"/>
    <mergeCell ref="C178:K178"/>
    <mergeCell ref="L178:Y178"/>
    <mergeCell ref="A179:B179"/>
    <mergeCell ref="A180:B180"/>
    <mergeCell ref="K182:K183"/>
    <mergeCell ref="L182:M185"/>
    <mergeCell ref="J182:J185"/>
    <mergeCell ref="P182:P183"/>
    <mergeCell ref="Q182:R185"/>
    <mergeCell ref="S182:S183"/>
    <mergeCell ref="T174:T177"/>
    <mergeCell ref="U174:W177"/>
    <mergeCell ref="X175:X176"/>
    <mergeCell ref="D176:D177"/>
    <mergeCell ref="F176:F177"/>
    <mergeCell ref="I176:I177"/>
    <mergeCell ref="K176:K177"/>
    <mergeCell ref="P176:P177"/>
    <mergeCell ref="S176:S177"/>
    <mergeCell ref="J174:J177"/>
    <mergeCell ref="C174:C177"/>
    <mergeCell ref="D174:D175"/>
    <mergeCell ref="E174:E177"/>
    <mergeCell ref="F174:F175"/>
    <mergeCell ref="G174:H177"/>
    <mergeCell ref="I174:I175"/>
    <mergeCell ref="A178:B178"/>
    <mergeCell ref="A170:B170"/>
    <mergeCell ref="C170:K170"/>
    <mergeCell ref="L170:Y170"/>
    <mergeCell ref="A171:B171"/>
    <mergeCell ref="A172:B172"/>
    <mergeCell ref="K174:K175"/>
    <mergeCell ref="L174:M177"/>
    <mergeCell ref="P174:P175"/>
    <mergeCell ref="Q174:R177"/>
    <mergeCell ref="S174:S175"/>
    <mergeCell ref="T166:T169"/>
    <mergeCell ref="U166:W169"/>
    <mergeCell ref="X167:X168"/>
    <mergeCell ref="D168:D169"/>
    <mergeCell ref="F168:F169"/>
    <mergeCell ref="I168:I169"/>
    <mergeCell ref="K168:K169"/>
    <mergeCell ref="P168:P169"/>
    <mergeCell ref="S168:S169"/>
    <mergeCell ref="J166:J169"/>
    <mergeCell ref="D166:D167"/>
    <mergeCell ref="E166:E169"/>
    <mergeCell ref="F166:F167"/>
    <mergeCell ref="G166:H169"/>
    <mergeCell ref="I166:I167"/>
    <mergeCell ref="K166:K167"/>
    <mergeCell ref="L166:M169"/>
    <mergeCell ref="P166:P167"/>
    <mergeCell ref="Q166:R169"/>
    <mergeCell ref="S166:S167"/>
    <mergeCell ref="C166:C169"/>
    <mergeCell ref="N166:N169"/>
    <mergeCell ref="A154:B154"/>
    <mergeCell ref="C154:K154"/>
    <mergeCell ref="L154:Y154"/>
    <mergeCell ref="A155:B155"/>
    <mergeCell ref="A156:B156"/>
    <mergeCell ref="K158:K159"/>
    <mergeCell ref="L158:M161"/>
    <mergeCell ref="P158:P159"/>
    <mergeCell ref="Q158:R161"/>
    <mergeCell ref="S158:S159"/>
    <mergeCell ref="O160:O161"/>
    <mergeCell ref="X151:X152"/>
    <mergeCell ref="D152:D153"/>
    <mergeCell ref="F152:F153"/>
    <mergeCell ref="I152:I153"/>
    <mergeCell ref="K152:K153"/>
    <mergeCell ref="P152:P153"/>
    <mergeCell ref="S152:S153"/>
    <mergeCell ref="J150:J153"/>
    <mergeCell ref="C150:C153"/>
    <mergeCell ref="D150:D151"/>
    <mergeCell ref="E150:E153"/>
    <mergeCell ref="F150:F151"/>
    <mergeCell ref="G150:H153"/>
    <mergeCell ref="I150:I151"/>
    <mergeCell ref="A146:B146"/>
    <mergeCell ref="C146:K146"/>
    <mergeCell ref="L146:Y146"/>
    <mergeCell ref="A147:B147"/>
    <mergeCell ref="A148:B148"/>
    <mergeCell ref="K150:K151"/>
    <mergeCell ref="L150:M153"/>
    <mergeCell ref="P150:P151"/>
    <mergeCell ref="Q150:R153"/>
    <mergeCell ref="S150:S151"/>
    <mergeCell ref="P144:P145"/>
    <mergeCell ref="S144:S145"/>
    <mergeCell ref="N142:N145"/>
    <mergeCell ref="O142:O143"/>
    <mergeCell ref="O144:O145"/>
    <mergeCell ref="P142:P143"/>
    <mergeCell ref="Q142:R145"/>
    <mergeCell ref="S142:S143"/>
    <mergeCell ref="T142:T145"/>
    <mergeCell ref="U142:W145"/>
    <mergeCell ref="X143:X144"/>
    <mergeCell ref="R141:V141"/>
    <mergeCell ref="C142:C145"/>
    <mergeCell ref="D142:D143"/>
    <mergeCell ref="E142:E145"/>
    <mergeCell ref="F142:F143"/>
    <mergeCell ref="G142:H145"/>
    <mergeCell ref="I142:I143"/>
    <mergeCell ref="D144:D145"/>
    <mergeCell ref="F144:F145"/>
    <mergeCell ref="I144:I145"/>
    <mergeCell ref="J142:J145"/>
    <mergeCell ref="K142:K143"/>
    <mergeCell ref="L142:M145"/>
    <mergeCell ref="K144:K145"/>
    <mergeCell ref="D138:E138"/>
    <mergeCell ref="D139:E139"/>
    <mergeCell ref="I139:M139"/>
    <mergeCell ref="A127:B127"/>
    <mergeCell ref="C127:K127"/>
    <mergeCell ref="L127:Y127"/>
    <mergeCell ref="A128:B128"/>
    <mergeCell ref="A129:B129"/>
    <mergeCell ref="C128:Y130"/>
    <mergeCell ref="I137:M137"/>
    <mergeCell ref="U123:W126"/>
    <mergeCell ref="X124:X125"/>
    <mergeCell ref="D125:D126"/>
    <mergeCell ref="F125:F126"/>
    <mergeCell ref="I125:I126"/>
    <mergeCell ref="K125:K126"/>
    <mergeCell ref="P125:P126"/>
    <mergeCell ref="S125:S126"/>
    <mergeCell ref="J123:J126"/>
    <mergeCell ref="N123:N126"/>
    <mergeCell ref="L119:Y119"/>
    <mergeCell ref="A120:B120"/>
    <mergeCell ref="A121:B121"/>
    <mergeCell ref="C120:Y122"/>
    <mergeCell ref="C123:C126"/>
    <mergeCell ref="D123:D124"/>
    <mergeCell ref="E123:E126"/>
    <mergeCell ref="F123:F124"/>
    <mergeCell ref="G123:H126"/>
    <mergeCell ref="I123:I124"/>
    <mergeCell ref="E115:E118"/>
    <mergeCell ref="F115:F116"/>
    <mergeCell ref="G115:H118"/>
    <mergeCell ref="I115:I116"/>
    <mergeCell ref="A119:B119"/>
    <mergeCell ref="C119:K119"/>
    <mergeCell ref="D117:D118"/>
    <mergeCell ref="L123:M126"/>
    <mergeCell ref="T115:T118"/>
    <mergeCell ref="P123:P124"/>
    <mergeCell ref="Q123:R126"/>
    <mergeCell ref="S123:S124"/>
    <mergeCell ref="K123:K124"/>
    <mergeCell ref="T123:T126"/>
    <mergeCell ref="O123:O124"/>
    <mergeCell ref="K117:K118"/>
    <mergeCell ref="P117:P118"/>
    <mergeCell ref="O115:O116"/>
    <mergeCell ref="O117:O118"/>
    <mergeCell ref="J115:J118"/>
    <mergeCell ref="P115:P116"/>
    <mergeCell ref="Q115:R118"/>
    <mergeCell ref="A112:B112"/>
    <mergeCell ref="A113:B113"/>
    <mergeCell ref="K115:K116"/>
    <mergeCell ref="L115:M118"/>
    <mergeCell ref="S115:S116"/>
    <mergeCell ref="C115:C118"/>
    <mergeCell ref="D115:D116"/>
    <mergeCell ref="F117:F118"/>
    <mergeCell ref="I117:I118"/>
    <mergeCell ref="S117:S118"/>
    <mergeCell ref="A111:B111"/>
    <mergeCell ref="C111:K111"/>
    <mergeCell ref="L111:Y111"/>
    <mergeCell ref="C107:C110"/>
    <mergeCell ref="D107:D108"/>
    <mergeCell ref="E107:E110"/>
    <mergeCell ref="I107:I108"/>
    <mergeCell ref="P107:P108"/>
    <mergeCell ref="Q107:R110"/>
    <mergeCell ref="S107:S108"/>
    <mergeCell ref="C112:Y114"/>
    <mergeCell ref="U115:W118"/>
    <mergeCell ref="X116:X117"/>
    <mergeCell ref="N107:N110"/>
    <mergeCell ref="O107:O108"/>
    <mergeCell ref="O109:O110"/>
    <mergeCell ref="T107:T110"/>
    <mergeCell ref="N115:N118"/>
    <mergeCell ref="A103:B103"/>
    <mergeCell ref="C103:K103"/>
    <mergeCell ref="K109:K110"/>
    <mergeCell ref="L103:Y103"/>
    <mergeCell ref="A104:B104"/>
    <mergeCell ref="A105:B105"/>
    <mergeCell ref="K107:K108"/>
    <mergeCell ref="L107:M110"/>
    <mergeCell ref="P109:P110"/>
    <mergeCell ref="S109:S110"/>
    <mergeCell ref="F109:F110"/>
    <mergeCell ref="I109:I110"/>
    <mergeCell ref="J107:J110"/>
    <mergeCell ref="I99:I100"/>
    <mergeCell ref="K99:K100"/>
    <mergeCell ref="X100:X101"/>
    <mergeCell ref="U107:W110"/>
    <mergeCell ref="X108:X109"/>
    <mergeCell ref="F107:F108"/>
    <mergeCell ref="G107:H110"/>
    <mergeCell ref="I101:I102"/>
    <mergeCell ref="K101:K102"/>
    <mergeCell ref="P101:P102"/>
    <mergeCell ref="S101:S102"/>
    <mergeCell ref="J99:J102"/>
    <mergeCell ref="D99:D100"/>
    <mergeCell ref="G99:H102"/>
    <mergeCell ref="U99:W102"/>
    <mergeCell ref="L99:M102"/>
    <mergeCell ref="P99:P100"/>
    <mergeCell ref="Q99:R102"/>
    <mergeCell ref="S99:S100"/>
    <mergeCell ref="A81:B81"/>
    <mergeCell ref="K83:K84"/>
    <mergeCell ref="L83:M86"/>
    <mergeCell ref="P83:P84"/>
    <mergeCell ref="Q83:R86"/>
    <mergeCell ref="S83:S84"/>
    <mergeCell ref="K93:K94"/>
    <mergeCell ref="J91:J94"/>
    <mergeCell ref="C91:C94"/>
    <mergeCell ref="D91:D92"/>
    <mergeCell ref="E91:E94"/>
    <mergeCell ref="F91:F92"/>
    <mergeCell ref="G91:H94"/>
    <mergeCell ref="I91:I92"/>
    <mergeCell ref="A87:B87"/>
    <mergeCell ref="C87:K87"/>
    <mergeCell ref="L87:Y87"/>
    <mergeCell ref="A88:B88"/>
    <mergeCell ref="A89:B89"/>
    <mergeCell ref="K91:K92"/>
    <mergeCell ref="L91:M94"/>
    <mergeCell ref="P91:P92"/>
    <mergeCell ref="Q91:R94"/>
    <mergeCell ref="S91:S92"/>
    <mergeCell ref="O83:O84"/>
    <mergeCell ref="O85:O86"/>
    <mergeCell ref="P93:P94"/>
    <mergeCell ref="S93:S94"/>
    <mergeCell ref="O75:O76"/>
    <mergeCell ref="O77:O78"/>
    <mergeCell ref="P75:P76"/>
    <mergeCell ref="Q75:R78"/>
    <mergeCell ref="S75:S76"/>
    <mergeCell ref="U75:W78"/>
    <mergeCell ref="X76:X77"/>
    <mergeCell ref="R74:V74"/>
    <mergeCell ref="C75:C78"/>
    <mergeCell ref="D75:D76"/>
    <mergeCell ref="E75:E78"/>
    <mergeCell ref="F75:F76"/>
    <mergeCell ref="G75:H78"/>
    <mergeCell ref="I75:I76"/>
    <mergeCell ref="P77:P78"/>
    <mergeCell ref="T83:T86"/>
    <mergeCell ref="U83:W86"/>
    <mergeCell ref="X84:X85"/>
    <mergeCell ref="D85:D86"/>
    <mergeCell ref="F85:F86"/>
    <mergeCell ref="I85:I86"/>
    <mergeCell ref="K85:K86"/>
    <mergeCell ref="P85:P86"/>
    <mergeCell ref="S85:S86"/>
    <mergeCell ref="J83:J86"/>
    <mergeCell ref="C83:C86"/>
    <mergeCell ref="D83:D84"/>
    <mergeCell ref="E83:E86"/>
    <mergeCell ref="F83:F84"/>
    <mergeCell ref="G83:H86"/>
    <mergeCell ref="I83:I84"/>
    <mergeCell ref="A66:Y66"/>
    <mergeCell ref="D70:E70"/>
    <mergeCell ref="D77:D78"/>
    <mergeCell ref="F77:F78"/>
    <mergeCell ref="I77:I78"/>
    <mergeCell ref="J75:J78"/>
    <mergeCell ref="K75:K76"/>
    <mergeCell ref="L75:M78"/>
    <mergeCell ref="K77:K78"/>
    <mergeCell ref="T75:T78"/>
    <mergeCell ref="P56:P57"/>
    <mergeCell ref="Q56:R59"/>
    <mergeCell ref="D71:E71"/>
    <mergeCell ref="D72:E72"/>
    <mergeCell ref="I72:M72"/>
    <mergeCell ref="A60:B60"/>
    <mergeCell ref="C60:K60"/>
    <mergeCell ref="L60:Y60"/>
    <mergeCell ref="A61:B61"/>
    <mergeCell ref="A62:B62"/>
    <mergeCell ref="K56:K57"/>
    <mergeCell ref="L56:M59"/>
    <mergeCell ref="X57:X58"/>
    <mergeCell ref="D58:D59"/>
    <mergeCell ref="F58:F59"/>
    <mergeCell ref="I58:I59"/>
    <mergeCell ref="K58:K59"/>
    <mergeCell ref="P58:P59"/>
    <mergeCell ref="S58:S59"/>
    <mergeCell ref="J56:J59"/>
    <mergeCell ref="S77:S78"/>
    <mergeCell ref="N75:N78"/>
    <mergeCell ref="A53:B53"/>
    <mergeCell ref="A54:B54"/>
    <mergeCell ref="C53:Y55"/>
    <mergeCell ref="S56:S57"/>
    <mergeCell ref="C56:C59"/>
    <mergeCell ref="D56:D57"/>
    <mergeCell ref="E56:E59"/>
    <mergeCell ref="F56:F57"/>
    <mergeCell ref="G56:H59"/>
    <mergeCell ref="I56:I57"/>
    <mergeCell ref="S50:S51"/>
    <mergeCell ref="K48:K49"/>
    <mergeCell ref="L48:M51"/>
    <mergeCell ref="A52:B52"/>
    <mergeCell ref="C52:K52"/>
    <mergeCell ref="L52:Y52"/>
    <mergeCell ref="N48:N51"/>
    <mergeCell ref="O48:O49"/>
    <mergeCell ref="O50:O51"/>
    <mergeCell ref="J48:J51"/>
    <mergeCell ref="E48:E51"/>
    <mergeCell ref="F48:F49"/>
    <mergeCell ref="G48:H51"/>
    <mergeCell ref="U48:W51"/>
    <mergeCell ref="X49:X50"/>
    <mergeCell ref="D50:D51"/>
    <mergeCell ref="F50:F51"/>
    <mergeCell ref="I50:I51"/>
    <mergeCell ref="K50:K51"/>
    <mergeCell ref="P50:P51"/>
    <mergeCell ref="A46:B46"/>
    <mergeCell ref="I40:I41"/>
    <mergeCell ref="T40:T43"/>
    <mergeCell ref="U40:W43"/>
    <mergeCell ref="X41:X42"/>
    <mergeCell ref="P48:P49"/>
    <mergeCell ref="Q48:R51"/>
    <mergeCell ref="S48:S49"/>
    <mergeCell ref="C48:C51"/>
    <mergeCell ref="D48:D49"/>
    <mergeCell ref="S42:S43"/>
    <mergeCell ref="J40:J43"/>
    <mergeCell ref="A44:B44"/>
    <mergeCell ref="C44:K44"/>
    <mergeCell ref="L44:Y44"/>
    <mergeCell ref="A45:B45"/>
    <mergeCell ref="N40:N43"/>
    <mergeCell ref="O40:O41"/>
    <mergeCell ref="O42:O43"/>
    <mergeCell ref="C45:Y47"/>
    <mergeCell ref="Q40:R43"/>
    <mergeCell ref="S40:S41"/>
    <mergeCell ref="C40:C43"/>
    <mergeCell ref="D40:D41"/>
    <mergeCell ref="E40:E43"/>
    <mergeCell ref="F40:F41"/>
    <mergeCell ref="G40:H43"/>
    <mergeCell ref="D42:D43"/>
    <mergeCell ref="F42:F43"/>
    <mergeCell ref="I42:I43"/>
    <mergeCell ref="K40:K41"/>
    <mergeCell ref="L40:M43"/>
    <mergeCell ref="P40:P41"/>
    <mergeCell ref="K42:K43"/>
    <mergeCell ref="P42:P43"/>
    <mergeCell ref="P34:P35"/>
    <mergeCell ref="L32:M35"/>
    <mergeCell ref="K34:K35"/>
    <mergeCell ref="A36:B36"/>
    <mergeCell ref="C36:K36"/>
    <mergeCell ref="L36:Y36"/>
    <mergeCell ref="A37:B37"/>
    <mergeCell ref="A38:B38"/>
    <mergeCell ref="C37:Y39"/>
    <mergeCell ref="F34:F35"/>
    <mergeCell ref="I34:I35"/>
    <mergeCell ref="C29:Y31"/>
    <mergeCell ref="D26:D27"/>
    <mergeCell ref="F26:F27"/>
    <mergeCell ref="I26:I27"/>
    <mergeCell ref="S34:S35"/>
    <mergeCell ref="J32:J35"/>
    <mergeCell ref="P32:P33"/>
    <mergeCell ref="X33:X34"/>
    <mergeCell ref="S32:S33"/>
    <mergeCell ref="K32:K33"/>
    <mergeCell ref="G24:H27"/>
    <mergeCell ref="I24:I25"/>
    <mergeCell ref="C32:C35"/>
    <mergeCell ref="D32:D33"/>
    <mergeCell ref="S26:S27"/>
    <mergeCell ref="P24:P25"/>
    <mergeCell ref="S24:S25"/>
    <mergeCell ref="D34:D35"/>
    <mergeCell ref="Q16:R19"/>
    <mergeCell ref="L20:Y20"/>
    <mergeCell ref="N16:N19"/>
    <mergeCell ref="O16:O17"/>
    <mergeCell ref="O18:O19"/>
    <mergeCell ref="L16:M19"/>
    <mergeCell ref="T16:T19"/>
    <mergeCell ref="A28:B28"/>
    <mergeCell ref="C28:K28"/>
    <mergeCell ref="L28:Y28"/>
    <mergeCell ref="A29:B29"/>
    <mergeCell ref="A30:B30"/>
    <mergeCell ref="E32:E35"/>
    <mergeCell ref="F32:F33"/>
    <mergeCell ref="G32:H35"/>
    <mergeCell ref="I32:I33"/>
    <mergeCell ref="Q32:R35"/>
    <mergeCell ref="N24:N27"/>
    <mergeCell ref="K24:K25"/>
    <mergeCell ref="K26:K27"/>
    <mergeCell ref="P26:P27"/>
    <mergeCell ref="A21:B21"/>
    <mergeCell ref="A22:B22"/>
    <mergeCell ref="C24:C27"/>
    <mergeCell ref="D24:D25"/>
    <mergeCell ref="E24:E27"/>
    <mergeCell ref="F24:F25"/>
    <mergeCell ref="C21:Y23"/>
    <mergeCell ref="U24:W27"/>
    <mergeCell ref="X25:X26"/>
    <mergeCell ref="T24:T27"/>
    <mergeCell ref="U16:W19"/>
    <mergeCell ref="L24:M27"/>
    <mergeCell ref="J24:J27"/>
    <mergeCell ref="O24:O25"/>
    <mergeCell ref="O26:O27"/>
    <mergeCell ref="J5:P5"/>
    <mergeCell ref="R7:V7"/>
    <mergeCell ref="L12:Y12"/>
    <mergeCell ref="T8:T11"/>
    <mergeCell ref="L8:M11"/>
    <mergeCell ref="P8:P9"/>
    <mergeCell ref="Q8:R11"/>
    <mergeCell ref="C13:Y15"/>
    <mergeCell ref="A14:B14"/>
    <mergeCell ref="K8:K9"/>
    <mergeCell ref="D10:D11"/>
    <mergeCell ref="F10:F11"/>
    <mergeCell ref="K18:K19"/>
    <mergeCell ref="I16:I17"/>
    <mergeCell ref="S16:S17"/>
    <mergeCell ref="F8:F9"/>
    <mergeCell ref="G8:H11"/>
    <mergeCell ref="J16:J19"/>
    <mergeCell ref="P16:P17"/>
    <mergeCell ref="C16:C19"/>
    <mergeCell ref="P18:P19"/>
    <mergeCell ref="E16:E19"/>
    <mergeCell ref="F16:F17"/>
    <mergeCell ref="G16:H19"/>
    <mergeCell ref="D16:D17"/>
    <mergeCell ref="F18:F19"/>
    <mergeCell ref="I18:I19"/>
    <mergeCell ref="S18:S19"/>
    <mergeCell ref="A334:Y334"/>
    <mergeCell ref="A401:Y401"/>
    <mergeCell ref="U8:W11"/>
    <mergeCell ref="X9:X10"/>
    <mergeCell ref="I10:I11"/>
    <mergeCell ref="K10:K11"/>
    <mergeCell ref="P10:P11"/>
    <mergeCell ref="A13:B13"/>
    <mergeCell ref="I8:I9"/>
    <mergeCell ref="J8:J11"/>
    <mergeCell ref="Q419:W419"/>
    <mergeCell ref="Q420:W420"/>
    <mergeCell ref="C8:C11"/>
    <mergeCell ref="D8:D9"/>
    <mergeCell ref="E8:E11"/>
    <mergeCell ref="N8:N11"/>
    <mergeCell ref="S10:S11"/>
    <mergeCell ref="S8:S9"/>
    <mergeCell ref="O8:O9"/>
    <mergeCell ref="O10:O11"/>
    <mergeCell ref="A418:F418"/>
    <mergeCell ref="G418:Q418"/>
    <mergeCell ref="K415:O415"/>
    <mergeCell ref="P415:W415"/>
    <mergeCell ref="K416:O416"/>
    <mergeCell ref="P416:W416"/>
    <mergeCell ref="A12:B12"/>
    <mergeCell ref="C12:K12"/>
    <mergeCell ref="K16:K17"/>
    <mergeCell ref="Q24:R27"/>
    <mergeCell ref="A20:B20"/>
    <mergeCell ref="C20:K20"/>
  </mergeCells>
  <phoneticPr fontId="2"/>
  <dataValidations count="4">
    <dataValidation type="whole" allowBlank="1" showInputMessage="1" showErrorMessage="1" errorTitle="無効な入力" error="入力は 1～3 のみ" sqref="S292:S295 S24:S27 S32:S35 S40:S43 S56:S59 S8:S11 S48:S51 S225:S228 S233:S236 S241:S244 S257:S260 S300:S303 S209:S212 S249:S252 S308:S311 S324:S327 S276:S279 S316:S319 S284:S287 S16:S19 S91:S94 S99:S102 S107:S110 S123:S126 S75:S78 S115:S118 S83:S86 S158:S161 S166:S169 S174:S177 S190:S193 S142:S145 S182:S185 S217:S220 S150:S153 S359:S362 S367:S370 S375:S378 S391:S394 S343:S346 S383:S386 S351:S354">
      <formula1>1</formula1>
      <formula2>3</formula2>
    </dataValidation>
    <dataValidation type="list" imeMode="halfAlpha" allowBlank="1" showInputMessage="1" showErrorMessage="1" errorTitle="15分単位で入力" error="00、15、30、45 から選択してください" sqref="F300:F303 K300:K303 F32:F35 K32:K35 F40:F43 K40:K43 F24:F27 K24:K27 F56:F59 K56:K59 F8:F11 K8:K11 F48:F51 K48:K51 F233:F236 K233:K236 F241:F244 K241:K244 F225:F228 K225:K228 F257:F260 K257:K260 F209:F212 K209:K212 F249:F252 K249:K252 F217:F220 K217:K220 F308:F311 K308:K311 F292:F295 K292:K295 F324:F327 K324:K327 F276:F279 K276:K279 F316:F319 K316:K319 F284:F287 K284:K287 F16:F19 K16:K19 F99:F102 K99:K102 F107:F110 K107:K110 F91:F94 K91:K94 F123:F126 K123:K126 F75:F78 K75:K78 F115:F118 K115:K118 F83:F86 K83:K86 F166:F169 K166:K169 F174:F177 K174:K177 F158:F161 K158:K161 F190:F193 K190:K193 F142:F145 K142:K145 F182:F185 K182:K185 F150:F153 K150:K153 F367:F370 K367:K370 F375:F378 K375:K378 F359:F362 K359:K362 F391:F394 K391:K394 F343:F346 K343:K346 F383:F386 K383:K386 F351:F354 K351:K354">
      <formula1>"00,15,30,45"</formula1>
    </dataValidation>
    <dataValidation type="whole" imeMode="halfAlpha" allowBlank="1" showInputMessage="1" showErrorMessage="1" errorTitle="24時間制で入力" error="入力できる数字は 0 ～ 23 のみです" sqref="D324:D327 D56:D59 D32:D35 I32:I35 D40:D43 I40:I43 D24:D27 I24:I27 D300:D303 I56:I59 D8:D11 I8:I11 D48:D51 I48:I51 D257:D260 D233:D236 I233:I236 D241:D244 I241:I244 D225:D228 I225:I228 I257:I260 D209:D212 I209:I212 D249:D252 I249:I252 D217:D220 I217:I220 I300:I303 D308:D311 I308:I311 D292:D295 I292:I295 I324:I327 D276:D279 I276:I279 D316:D319 I316:I319 D284:D287 I284:I287 D16:D19 I16:I19 D123:D126 D99:D102 I99:I102 D107:D110 I107:I110 D91:D94 I91:I94 I123:I126 D75:D78 I75:I78 D115:D118 I115:I118 D83:D86 I83:I86 D190:D193 D166:D169 I166:I169 D174:D177 I174:I177 D158:D161 I158:I161 I190:I193 D142:D145 I142:I145 D182:D185 I182:I185 D150:D153 I150:I153 D391:D394 D367:D370 I367:I370 D375:D378 I375:I378 D359:D362 I359:I362 I391:I394 D343:D346 I343:I346 D383:D386 I383:I386 D351:D354 I351:I354">
      <formula1>0</formula1>
      <formula2>23</formula2>
    </dataValidation>
    <dataValidation type="custom" allowBlank="1" showInputMessage="1" showErrorMessage="1" error="時間は15分単位で入力してください。" sqref="O300:O303 O32:O35 O40:O43 O24:O27 O56:O59 O8:O11 O48:O51 O233:O236 O241:O244 O225:O228 O257:O260 O209:O212 O249:O252 O217:O220 O308:O311 O292:O295 O324:O327 O276:O279 O316:O319 O284:O287 O16:O19 O99:O102 O107:O110 O91:O94 O123:O126 O75:O78 O115:O118 O83:O86 O166:O169 O174:O177 O158:O161 O190:O193 O142:O145 O182:O185 O150:O153 O367:O370 O375:O378 O359:O362 O391:O394 O343:O346 O383:O386 O351:O354">
      <formula1>MOD(O8,15)=0</formula1>
    </dataValidation>
  </dataValidations>
  <printOptions horizontalCentered="1"/>
  <pageMargins left="0.19685039370078741" right="0.19685039370078741" top="0.31496062992125984"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6" manualBreakCount="6">
    <brk id="73" max="16383" man="1"/>
    <brk id="140" max="16383" man="1"/>
    <brk id="207" max="16383" man="1"/>
    <brk id="274" max="16383" man="1"/>
    <brk id="341" max="16383" man="1"/>
    <brk id="408" max="2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sheetPr>
  <dimension ref="A1:AT431"/>
  <sheetViews>
    <sheetView showGridLines="0" view="pageBreakPreview" zoomScale="70" zoomScaleNormal="70" zoomScaleSheetLayoutView="70" workbookViewId="0"/>
  </sheetViews>
  <sheetFormatPr defaultRowHeight="13.5"/>
  <cols>
    <col min="1" max="2" width="3.125" style="11" customWidth="1"/>
    <col min="3" max="3" width="8.625" style="11" customWidth="1"/>
    <col min="4" max="4" width="5.625" style="11" customWidth="1"/>
    <col min="5" max="5" width="3.625" style="11" customWidth="1"/>
    <col min="6" max="6" width="5.625" style="11" customWidth="1"/>
    <col min="7" max="8" width="3.625" style="11" customWidth="1"/>
    <col min="9" max="9" width="5.625" style="11" customWidth="1"/>
    <col min="10" max="10" width="3.625" style="11" customWidth="1"/>
    <col min="11" max="11" width="5.625" style="11" customWidth="1"/>
    <col min="12" max="13" width="3.625" style="11" customWidth="1"/>
    <col min="14" max="15" width="5.75" style="11" customWidth="1"/>
    <col min="16" max="16" width="13.625" style="11" customWidth="1"/>
    <col min="17" max="17" width="3.875" style="11" customWidth="1"/>
    <col min="18" max="18" width="4.625" style="11" customWidth="1"/>
    <col min="19" max="19" width="3.625" style="11" customWidth="1"/>
    <col min="20" max="20" width="3.375" style="11" customWidth="1"/>
    <col min="21" max="21" width="2.625" style="11" customWidth="1"/>
    <col min="22" max="23" width="3.375" style="11" customWidth="1"/>
    <col min="24" max="25" width="2.125" style="11" customWidth="1"/>
    <col min="26" max="26" width="1.625" style="17" customWidth="1"/>
    <col min="27" max="27" width="3.625" style="231" customWidth="1"/>
    <col min="28" max="28" width="40.625" style="17" customWidth="1"/>
    <col min="29" max="30" width="3.625" style="17" hidden="1" customWidth="1"/>
    <col min="31" max="31" width="2.375" style="17" hidden="1" customWidth="1"/>
    <col min="32" max="32" width="15" style="239" hidden="1" customWidth="1"/>
    <col min="33" max="33" width="16.5" style="240" hidden="1" customWidth="1"/>
    <col min="34" max="34" width="5" style="17" hidden="1" customWidth="1"/>
    <col min="35" max="35" width="16.25" style="17" customWidth="1"/>
    <col min="36" max="36" width="4.25" style="17" customWidth="1"/>
    <col min="37" max="37" width="3" style="17" customWidth="1"/>
    <col min="38" max="38" width="3.125" style="17" customWidth="1"/>
    <col min="39" max="39" width="5" style="17" customWidth="1"/>
    <col min="40" max="41" width="3.125" style="17" customWidth="1"/>
    <col min="42" max="42" width="17.125" style="17" customWidth="1"/>
    <col min="43" max="44" width="9" style="17" customWidth="1"/>
    <col min="45" max="16384" width="9" style="17"/>
  </cols>
  <sheetData>
    <row r="1" spans="1:46" ht="16.5" customHeight="1">
      <c r="A1" s="156"/>
    </row>
    <row r="2" spans="1:46" ht="122.25" customHeight="1">
      <c r="AE2" s="266" t="e">
        <f>WEEKDAY(AF2)</f>
        <v>#VALUE!</v>
      </c>
      <c r="AF2" s="267" t="str">
        <f>'10号'!T28</f>
        <v/>
      </c>
      <c r="AG2" s="268" t="e">
        <f>WEEKDAY(AF2)</f>
        <v>#VALUE!</v>
      </c>
      <c r="AH2" s="269" t="e">
        <f>IF(AG2=1,"日",IF(AG2=2,"月",IF(AG2=3,"火",IF(AG2=4,"水",IF(AG2=5,"木",IF(AG2=6,"金",IF(AG2=7,"土","")))))))</f>
        <v>#VALUE!</v>
      </c>
    </row>
    <row r="3" spans="1:46" ht="17.25">
      <c r="A3" s="9"/>
      <c r="B3" s="9"/>
      <c r="C3" s="138"/>
      <c r="D3" s="139"/>
      <c r="E3" s="139"/>
      <c r="F3" s="139"/>
      <c r="G3" s="9"/>
      <c r="H3" s="139"/>
      <c r="I3" s="140"/>
      <c r="J3" s="141"/>
      <c r="K3" s="141"/>
      <c r="L3" s="141"/>
      <c r="M3" s="141"/>
      <c r="N3" s="141"/>
      <c r="O3" s="141"/>
      <c r="P3" s="169"/>
      <c r="Q3" s="9"/>
      <c r="R3" s="9"/>
      <c r="S3" s="9"/>
      <c r="T3" s="9"/>
      <c r="U3" s="9"/>
      <c r="V3" s="9"/>
      <c r="W3" s="9"/>
      <c r="X3" s="169"/>
      <c r="Y3" s="142" t="str">
        <f>'10号'!$P$3</f>
        <v>〈平成２８年度第５回〉</v>
      </c>
      <c r="AA3" s="326"/>
      <c r="AF3" s="240"/>
    </row>
    <row r="4" spans="1:46" ht="21">
      <c r="A4" s="9"/>
      <c r="B4" s="9"/>
      <c r="C4" s="87" t="str">
        <f>IF(COUNTIF('10号'!$A$4,"*被*"),"様式被第１１号－２","様式研第１１号－２")</f>
        <v>様式研第１１号－２</v>
      </c>
      <c r="D4" s="139"/>
      <c r="E4" s="139"/>
      <c r="F4" s="139"/>
      <c r="G4" s="139"/>
      <c r="H4" s="139"/>
      <c r="I4" s="9"/>
      <c r="J4" s="9"/>
      <c r="K4" s="9"/>
      <c r="L4" s="9"/>
      <c r="M4" s="9"/>
      <c r="N4" s="9"/>
      <c r="O4" s="9"/>
      <c r="P4" s="143"/>
      <c r="Q4" s="143"/>
      <c r="R4" s="9"/>
      <c r="S4" s="9"/>
      <c r="T4" s="9"/>
      <c r="U4" s="9"/>
      <c r="V4" s="9"/>
      <c r="W4" s="9"/>
      <c r="X4" s="169"/>
      <c r="Y4" s="9"/>
      <c r="AA4" s="327"/>
      <c r="AF4" s="240"/>
    </row>
    <row r="5" spans="1:46" ht="17.25" customHeight="1">
      <c r="A5" s="9"/>
      <c r="B5" s="9"/>
      <c r="C5" s="144" t="s">
        <v>148</v>
      </c>
      <c r="D5" s="145"/>
      <c r="E5" s="145"/>
      <c r="F5" s="145"/>
      <c r="G5" s="145"/>
      <c r="H5" s="145"/>
      <c r="I5" s="9"/>
      <c r="J5" s="874" t="str">
        <f>IF(MIN(A12:B60)=0,"（ 平成　　年　　月 ）",IF('10号'!T25="","（ 平成　　年　　月 ）",'10号'!T28))</f>
        <v>（ 平成　　年　　月 ）</v>
      </c>
      <c r="K5" s="874"/>
      <c r="L5" s="874"/>
      <c r="M5" s="874"/>
      <c r="N5" s="874"/>
      <c r="O5" s="874"/>
      <c r="P5" s="874"/>
      <c r="Q5" s="145"/>
      <c r="R5" s="9"/>
      <c r="S5" s="9"/>
      <c r="T5" s="9"/>
      <c r="U5" s="9"/>
      <c r="V5" s="9"/>
      <c r="W5" s="9"/>
      <c r="X5" s="169"/>
      <c r="Y5" s="9"/>
      <c r="AA5" s="232"/>
      <c r="AF5" s="240"/>
    </row>
    <row r="6" spans="1:46" ht="5.0999999999999996" customHeight="1">
      <c r="A6" s="9"/>
      <c r="B6" s="9"/>
      <c r="C6" s="146"/>
      <c r="D6" s="147"/>
      <c r="E6" s="147"/>
      <c r="F6" s="147"/>
      <c r="G6" s="147"/>
      <c r="H6" s="147"/>
      <c r="I6" s="147"/>
      <c r="J6" s="148"/>
      <c r="K6" s="147"/>
      <c r="L6" s="147"/>
      <c r="M6" s="147"/>
      <c r="N6" s="147"/>
      <c r="O6" s="147"/>
      <c r="P6" s="147"/>
      <c r="Q6" s="147"/>
      <c r="R6" s="9"/>
      <c r="S6" s="9"/>
      <c r="T6" s="9"/>
      <c r="U6" s="9"/>
      <c r="V6" s="9"/>
      <c r="W6" s="9"/>
      <c r="X6" s="169"/>
      <c r="Y6" s="9"/>
      <c r="AA6" s="233"/>
      <c r="AF6" s="240"/>
      <c r="AG6" s="239"/>
      <c r="AH6" s="244"/>
    </row>
    <row r="7" spans="1:46" ht="15.75" customHeight="1">
      <c r="A7" s="9"/>
      <c r="B7" s="9"/>
      <c r="C7" s="382" t="str">
        <f>IF('10号'!$E$18="","",'10号'!$E$18)</f>
        <v/>
      </c>
      <c r="D7" s="9"/>
      <c r="E7" s="9"/>
      <c r="F7" s="9"/>
      <c r="G7" s="9"/>
      <c r="H7" s="9"/>
      <c r="I7" s="9"/>
      <c r="J7" s="9"/>
      <c r="K7" s="9"/>
      <c r="L7" s="9"/>
      <c r="M7" s="9"/>
      <c r="N7" s="9"/>
      <c r="O7" s="9"/>
      <c r="P7" s="169"/>
      <c r="Q7" s="9"/>
      <c r="R7" s="873" t="str">
        <f>IF(MIN(A12:B60)=0,"平成　　年　　月分",MIN(A12:B60))</f>
        <v>平成　　年　　月分</v>
      </c>
      <c r="S7" s="873"/>
      <c r="T7" s="873"/>
      <c r="U7" s="873"/>
      <c r="V7" s="873"/>
      <c r="W7" s="9"/>
      <c r="X7" s="169"/>
      <c r="Y7" s="149" t="s">
        <v>139</v>
      </c>
      <c r="AA7" s="233"/>
      <c r="AF7" s="240"/>
      <c r="AP7" s="245"/>
    </row>
    <row r="8" spans="1:46" ht="9" customHeight="1">
      <c r="A8" s="211"/>
      <c r="B8" s="212"/>
      <c r="C8" s="711" t="s">
        <v>221</v>
      </c>
      <c r="D8" s="714"/>
      <c r="E8" s="716" t="s">
        <v>222</v>
      </c>
      <c r="F8" s="714"/>
      <c r="G8" s="716" t="s">
        <v>223</v>
      </c>
      <c r="H8" s="716"/>
      <c r="I8" s="714"/>
      <c r="J8" s="716" t="s">
        <v>222</v>
      </c>
      <c r="K8" s="714"/>
      <c r="L8" s="716" t="s">
        <v>224</v>
      </c>
      <c r="M8" s="734"/>
      <c r="N8" s="760" t="s">
        <v>225</v>
      </c>
      <c r="O8" s="763"/>
      <c r="P8" s="719">
        <f>IF(OR(A12="",D8="",I8=""),0,FLOOR(IF(I8&lt;D8,TIME(I8,K8,1)+1,TIME(I8,K8,1))-TIME(D8,F8,0)-TIME(0,O8,0),"0:15"))</f>
        <v>0</v>
      </c>
      <c r="Q8" s="711" t="s">
        <v>226</v>
      </c>
      <c r="R8" s="739"/>
      <c r="S8" s="742"/>
      <c r="T8" s="757" t="s">
        <v>142</v>
      </c>
      <c r="U8" s="711" t="s">
        <v>228</v>
      </c>
      <c r="V8" s="739"/>
      <c r="W8" s="739"/>
      <c r="X8" s="213"/>
      <c r="Y8" s="214"/>
      <c r="AA8" s="233"/>
      <c r="AF8" s="240"/>
    </row>
    <row r="9" spans="1:46" ht="6" customHeight="1">
      <c r="A9" s="356"/>
      <c r="B9" s="357"/>
      <c r="C9" s="712"/>
      <c r="D9" s="715"/>
      <c r="E9" s="717"/>
      <c r="F9" s="715"/>
      <c r="G9" s="717"/>
      <c r="H9" s="717"/>
      <c r="I9" s="715"/>
      <c r="J9" s="717"/>
      <c r="K9" s="715"/>
      <c r="L9" s="717"/>
      <c r="M9" s="735"/>
      <c r="N9" s="761"/>
      <c r="O9" s="764"/>
      <c r="P9" s="720"/>
      <c r="Q9" s="712"/>
      <c r="R9" s="740"/>
      <c r="S9" s="743"/>
      <c r="T9" s="758"/>
      <c r="U9" s="712"/>
      <c r="V9" s="740"/>
      <c r="W9" s="740"/>
      <c r="X9" s="755" t="str">
        <f>IF(A12="","",IF(OR(S8&gt;1,S10&gt;1),"ü",""))</f>
        <v/>
      </c>
      <c r="Y9" s="215"/>
      <c r="AA9" s="233"/>
      <c r="AF9" s="240"/>
    </row>
    <row r="10" spans="1:46" ht="6" customHeight="1">
      <c r="A10" s="356"/>
      <c r="B10" s="216"/>
      <c r="C10" s="712"/>
      <c r="D10" s="715"/>
      <c r="E10" s="717"/>
      <c r="F10" s="715"/>
      <c r="G10" s="717"/>
      <c r="H10" s="717"/>
      <c r="I10" s="715"/>
      <c r="J10" s="717"/>
      <c r="K10" s="715"/>
      <c r="L10" s="717"/>
      <c r="M10" s="735"/>
      <c r="N10" s="761"/>
      <c r="O10" s="765"/>
      <c r="P10" s="720">
        <f>IF(OR(A12="",D10="",I10=""),0,FLOOR(IF(I10&lt;D10,TIME(I10,K10,1)+1,TIME(I10,K10,1))-TIME(D10,F10,0)-TIME(0,O10,0),"0:15"))</f>
        <v>0</v>
      </c>
      <c r="Q10" s="712"/>
      <c r="R10" s="740"/>
      <c r="S10" s="737"/>
      <c r="T10" s="758"/>
      <c r="U10" s="712"/>
      <c r="V10" s="740"/>
      <c r="W10" s="740"/>
      <c r="X10" s="756"/>
      <c r="Y10" s="215"/>
      <c r="AA10" s="233"/>
      <c r="AF10" s="240"/>
    </row>
    <row r="11" spans="1:46" ht="9" customHeight="1">
      <c r="A11" s="356"/>
      <c r="B11" s="216"/>
      <c r="C11" s="713"/>
      <c r="D11" s="733"/>
      <c r="E11" s="718"/>
      <c r="F11" s="733"/>
      <c r="G11" s="718"/>
      <c r="H11" s="718"/>
      <c r="I11" s="733"/>
      <c r="J11" s="718"/>
      <c r="K11" s="733"/>
      <c r="L11" s="718"/>
      <c r="M11" s="736"/>
      <c r="N11" s="762"/>
      <c r="O11" s="766"/>
      <c r="P11" s="744"/>
      <c r="Q11" s="713"/>
      <c r="R11" s="741"/>
      <c r="S11" s="738"/>
      <c r="T11" s="759"/>
      <c r="U11" s="713"/>
      <c r="V11" s="741"/>
      <c r="W11" s="741"/>
      <c r="X11" s="217"/>
      <c r="Y11" s="218"/>
      <c r="AA11" s="233"/>
      <c r="AF11" s="17"/>
      <c r="AH11" s="246"/>
    </row>
    <row r="12" spans="1:46" ht="18" customHeight="1">
      <c r="A12" s="745" t="str">
        <f>IF(ISERROR(AG12),"",AG12)</f>
        <v/>
      </c>
      <c r="B12" s="746"/>
      <c r="C12" s="747" t="s">
        <v>247</v>
      </c>
      <c r="D12" s="748"/>
      <c r="E12" s="748"/>
      <c r="F12" s="748"/>
      <c r="G12" s="748"/>
      <c r="H12" s="748"/>
      <c r="I12" s="748"/>
      <c r="J12" s="748"/>
      <c r="K12" s="748"/>
      <c r="L12" s="749" t="str">
        <f>IF(A12="","",IF(OR(AND(P8&gt;0,S8=""),AND(P10&gt;0,S10="")),"研修人数を入力してください",""))</f>
        <v/>
      </c>
      <c r="M12" s="749"/>
      <c r="N12" s="749"/>
      <c r="O12" s="749"/>
      <c r="P12" s="749"/>
      <c r="Q12" s="749"/>
      <c r="R12" s="749"/>
      <c r="S12" s="749"/>
      <c r="T12" s="749"/>
      <c r="U12" s="749"/>
      <c r="V12" s="749"/>
      <c r="W12" s="749"/>
      <c r="X12" s="749"/>
      <c r="Y12" s="750"/>
      <c r="AA12" s="237"/>
      <c r="AD12" s="234" t="str">
        <f>IF(AE12=1,"日",IF(AE12=2,"月",IF(AE12=3,"火",IF(AE12=4,"水",IF(AE12=5,"木",IF(AE12=6,"金",IF(AE12=7,"土","")))))))</f>
        <v>月</v>
      </c>
      <c r="AE12" s="247">
        <v>2</v>
      </c>
      <c r="AF12" s="248" t="str">
        <f>IF(ISERROR(VLOOKUP(AE12,$AE$2:$AH$2,2,0)),"",VLOOKUP(AE12,$AE$2:$AH$2,2,0))</f>
        <v/>
      </c>
      <c r="AG12" s="249" t="str">
        <f>AF12</f>
        <v/>
      </c>
      <c r="AH12" s="246"/>
      <c r="AP12" s="250"/>
      <c r="AQ12" s="251"/>
      <c r="AR12" s="252"/>
      <c r="AT12" s="252"/>
    </row>
    <row r="13" spans="1:46" ht="18" customHeight="1">
      <c r="A13" s="751" t="str">
        <f>IF(A12="","","日")</f>
        <v/>
      </c>
      <c r="B13" s="752"/>
      <c r="C13" s="724"/>
      <c r="D13" s="725"/>
      <c r="E13" s="725"/>
      <c r="F13" s="725"/>
      <c r="G13" s="725"/>
      <c r="H13" s="725"/>
      <c r="I13" s="725"/>
      <c r="J13" s="725"/>
      <c r="K13" s="725"/>
      <c r="L13" s="725"/>
      <c r="M13" s="725"/>
      <c r="N13" s="725"/>
      <c r="O13" s="725"/>
      <c r="P13" s="725"/>
      <c r="Q13" s="725"/>
      <c r="R13" s="725"/>
      <c r="S13" s="725"/>
      <c r="T13" s="725"/>
      <c r="U13" s="725"/>
      <c r="V13" s="725"/>
      <c r="W13" s="725"/>
      <c r="X13" s="725"/>
      <c r="Y13" s="726"/>
      <c r="AA13" s="237"/>
      <c r="AD13" s="234" t="str">
        <f t="shared" ref="AD13:AD18" si="0">IF(AE13=1,"日",IF(AE13=2,"月",IF(AE13=3,"火",IF(AE13=4,"水",IF(AE13=5,"木",IF(AE13=6,"金",IF(AE13=7,"土","")))))))</f>
        <v>火</v>
      </c>
      <c r="AE13" s="247">
        <v>3</v>
      </c>
      <c r="AF13" s="248" t="str">
        <f t="shared" ref="AF13:AF18" si="1">IF(ISERROR(VLOOKUP(AE13,$AE$2:$AH$2,2,0)),"",VLOOKUP(AE13,$AE$2:$AH$2,2,0))</f>
        <v/>
      </c>
      <c r="AG13" s="249" t="str">
        <f t="shared" ref="AG13:AG18" si="2">IF(AND(AF12="",AG12="",AF13=""),"",IF(AG12&lt;&gt;"",(AG12+1),AF13))</f>
        <v/>
      </c>
      <c r="AH13" s="246"/>
      <c r="AP13" s="250"/>
      <c r="AQ13" s="253"/>
      <c r="AR13" s="252"/>
      <c r="AT13" s="252"/>
    </row>
    <row r="14" spans="1:46" ht="18" customHeight="1">
      <c r="A14" s="753" t="s">
        <v>230</v>
      </c>
      <c r="B14" s="754"/>
      <c r="C14" s="724"/>
      <c r="D14" s="725"/>
      <c r="E14" s="725"/>
      <c r="F14" s="725"/>
      <c r="G14" s="725"/>
      <c r="H14" s="725"/>
      <c r="I14" s="725"/>
      <c r="J14" s="725"/>
      <c r="K14" s="725"/>
      <c r="L14" s="725"/>
      <c r="M14" s="725"/>
      <c r="N14" s="725"/>
      <c r="O14" s="725"/>
      <c r="P14" s="725"/>
      <c r="Q14" s="725"/>
      <c r="R14" s="725"/>
      <c r="S14" s="725"/>
      <c r="T14" s="725"/>
      <c r="U14" s="725"/>
      <c r="V14" s="725"/>
      <c r="W14" s="725"/>
      <c r="X14" s="725"/>
      <c r="Y14" s="726"/>
      <c r="AA14" s="237"/>
      <c r="AD14" s="234" t="str">
        <f t="shared" si="0"/>
        <v>水</v>
      </c>
      <c r="AE14" s="247">
        <v>4</v>
      </c>
      <c r="AF14" s="248" t="str">
        <f t="shared" si="1"/>
        <v/>
      </c>
      <c r="AG14" s="249" t="str">
        <f t="shared" si="2"/>
        <v/>
      </c>
      <c r="AH14" s="246"/>
      <c r="AP14" s="250"/>
      <c r="AQ14" s="253"/>
      <c r="AR14" s="252"/>
      <c r="AT14" s="252"/>
    </row>
    <row r="15" spans="1:46" ht="9.9499999999999993" customHeight="1">
      <c r="A15" s="219"/>
      <c r="B15" s="220"/>
      <c r="C15" s="727"/>
      <c r="D15" s="728"/>
      <c r="E15" s="728"/>
      <c r="F15" s="728"/>
      <c r="G15" s="728"/>
      <c r="H15" s="728"/>
      <c r="I15" s="728"/>
      <c r="J15" s="728"/>
      <c r="K15" s="728"/>
      <c r="L15" s="728"/>
      <c r="M15" s="728"/>
      <c r="N15" s="728"/>
      <c r="O15" s="728"/>
      <c r="P15" s="728"/>
      <c r="Q15" s="728"/>
      <c r="R15" s="728"/>
      <c r="S15" s="728"/>
      <c r="T15" s="728"/>
      <c r="U15" s="728"/>
      <c r="V15" s="728"/>
      <c r="W15" s="728"/>
      <c r="X15" s="728"/>
      <c r="Y15" s="729"/>
      <c r="AA15" s="237"/>
      <c r="AD15" s="234" t="str">
        <f t="shared" si="0"/>
        <v>木</v>
      </c>
      <c r="AE15" s="247">
        <v>5</v>
      </c>
      <c r="AF15" s="248" t="str">
        <f t="shared" si="1"/>
        <v/>
      </c>
      <c r="AG15" s="249" t="str">
        <f t="shared" si="2"/>
        <v/>
      </c>
      <c r="AH15" s="246"/>
      <c r="AP15" s="250"/>
      <c r="AQ15" s="253"/>
      <c r="AR15" s="252"/>
      <c r="AT15" s="252"/>
    </row>
    <row r="16" spans="1:46" ht="9" customHeight="1">
      <c r="A16" s="211"/>
      <c r="B16" s="212"/>
      <c r="C16" s="711" t="s">
        <v>221</v>
      </c>
      <c r="D16" s="714"/>
      <c r="E16" s="716" t="s">
        <v>222</v>
      </c>
      <c r="F16" s="714"/>
      <c r="G16" s="716" t="s">
        <v>223</v>
      </c>
      <c r="H16" s="716"/>
      <c r="I16" s="714"/>
      <c r="J16" s="716" t="s">
        <v>222</v>
      </c>
      <c r="K16" s="714"/>
      <c r="L16" s="716" t="s">
        <v>224</v>
      </c>
      <c r="M16" s="734"/>
      <c r="N16" s="760" t="s">
        <v>225</v>
      </c>
      <c r="O16" s="763"/>
      <c r="P16" s="719">
        <f>IF(OR(A20="",D16="",I16=""),0,FLOOR(IF(I16&lt;D16,TIME(I16,K16,1)+1,TIME(I16,K16,1))-TIME(D16,F16,0)-TIME(0,O16,0),"0:15"))</f>
        <v>0</v>
      </c>
      <c r="Q16" s="711" t="s">
        <v>226</v>
      </c>
      <c r="R16" s="739"/>
      <c r="S16" s="742"/>
      <c r="T16" s="757" t="s">
        <v>142</v>
      </c>
      <c r="U16" s="711" t="s">
        <v>228</v>
      </c>
      <c r="V16" s="739"/>
      <c r="W16" s="739"/>
      <c r="X16" s="213"/>
      <c r="Y16" s="214"/>
      <c r="AA16" s="233"/>
      <c r="AD16" s="234" t="str">
        <f t="shared" si="0"/>
        <v>金</v>
      </c>
      <c r="AE16" s="247">
        <v>6</v>
      </c>
      <c r="AF16" s="248" t="str">
        <f t="shared" si="1"/>
        <v/>
      </c>
      <c r="AG16" s="249" t="str">
        <f t="shared" si="2"/>
        <v/>
      </c>
      <c r="AH16" s="246"/>
      <c r="AP16" s="250"/>
      <c r="AQ16" s="253"/>
      <c r="AR16" s="252"/>
      <c r="AT16" s="252"/>
    </row>
    <row r="17" spans="1:46" ht="6" customHeight="1">
      <c r="A17" s="356"/>
      <c r="B17" s="357"/>
      <c r="C17" s="712"/>
      <c r="D17" s="715"/>
      <c r="E17" s="717"/>
      <c r="F17" s="715"/>
      <c r="G17" s="717"/>
      <c r="H17" s="717"/>
      <c r="I17" s="715"/>
      <c r="J17" s="717"/>
      <c r="K17" s="715"/>
      <c r="L17" s="717"/>
      <c r="M17" s="735"/>
      <c r="N17" s="761"/>
      <c r="O17" s="764"/>
      <c r="P17" s="720"/>
      <c r="Q17" s="712"/>
      <c r="R17" s="740"/>
      <c r="S17" s="743"/>
      <c r="T17" s="758"/>
      <c r="U17" s="712"/>
      <c r="V17" s="740"/>
      <c r="W17" s="740"/>
      <c r="X17" s="755" t="str">
        <f>IF(A20="","",IF(OR(S16&gt;1,S18&gt;1),"ü",""))</f>
        <v/>
      </c>
      <c r="Y17" s="215"/>
      <c r="AA17" s="233"/>
      <c r="AD17" s="234" t="str">
        <f t="shared" si="0"/>
        <v>土</v>
      </c>
      <c r="AE17" s="247">
        <v>7</v>
      </c>
      <c r="AF17" s="248" t="str">
        <f t="shared" si="1"/>
        <v/>
      </c>
      <c r="AG17" s="249" t="str">
        <f t="shared" si="2"/>
        <v/>
      </c>
      <c r="AH17" s="246"/>
      <c r="AP17" s="250"/>
      <c r="AQ17" s="253"/>
      <c r="AR17" s="252"/>
      <c r="AT17" s="252"/>
    </row>
    <row r="18" spans="1:46" ht="6" customHeight="1">
      <c r="A18" s="356"/>
      <c r="B18" s="216"/>
      <c r="C18" s="712"/>
      <c r="D18" s="715"/>
      <c r="E18" s="717"/>
      <c r="F18" s="715"/>
      <c r="G18" s="717"/>
      <c r="H18" s="717"/>
      <c r="I18" s="715"/>
      <c r="J18" s="717"/>
      <c r="K18" s="715"/>
      <c r="L18" s="717"/>
      <c r="M18" s="735"/>
      <c r="N18" s="761"/>
      <c r="O18" s="765"/>
      <c r="P18" s="720">
        <f>IF(OR(A20="",D18="",I18=""),0,FLOOR(IF(I18&lt;D18,TIME(I18,K18,1)+1,TIME(I18,K18,1))-TIME(D18,F18,0)-TIME(0,O18,0),"0:15"))</f>
        <v>0</v>
      </c>
      <c r="Q18" s="712"/>
      <c r="R18" s="740"/>
      <c r="S18" s="737"/>
      <c r="T18" s="758"/>
      <c r="U18" s="712"/>
      <c r="V18" s="740"/>
      <c r="W18" s="740"/>
      <c r="X18" s="756"/>
      <c r="Y18" s="215"/>
      <c r="AA18" s="233"/>
      <c r="AD18" s="234" t="str">
        <f t="shared" si="0"/>
        <v>日</v>
      </c>
      <c r="AE18" s="247">
        <v>1</v>
      </c>
      <c r="AF18" s="248" t="str">
        <f t="shared" si="1"/>
        <v/>
      </c>
      <c r="AG18" s="249" t="str">
        <f t="shared" si="2"/>
        <v/>
      </c>
      <c r="AP18" s="250"/>
      <c r="AQ18" s="253"/>
      <c r="AR18" s="252"/>
      <c r="AT18" s="252"/>
    </row>
    <row r="19" spans="1:46" ht="9" customHeight="1">
      <c r="A19" s="356"/>
      <c r="B19" s="216"/>
      <c r="C19" s="713"/>
      <c r="D19" s="733"/>
      <c r="E19" s="718"/>
      <c r="F19" s="733"/>
      <c r="G19" s="718"/>
      <c r="H19" s="718"/>
      <c r="I19" s="733"/>
      <c r="J19" s="718"/>
      <c r="K19" s="733"/>
      <c r="L19" s="718"/>
      <c r="M19" s="736"/>
      <c r="N19" s="762"/>
      <c r="O19" s="766"/>
      <c r="P19" s="744"/>
      <c r="Q19" s="713"/>
      <c r="R19" s="741"/>
      <c r="S19" s="738"/>
      <c r="T19" s="759"/>
      <c r="U19" s="713"/>
      <c r="V19" s="741"/>
      <c r="W19" s="741"/>
      <c r="X19" s="217"/>
      <c r="Y19" s="218"/>
      <c r="AA19" s="233"/>
    </row>
    <row r="20" spans="1:46" ht="18" customHeight="1">
      <c r="A20" s="745" t="str">
        <f>IF(ISERROR(AG13),"",AG13)</f>
        <v/>
      </c>
      <c r="B20" s="746"/>
      <c r="C20" s="747" t="s">
        <v>247</v>
      </c>
      <c r="D20" s="748"/>
      <c r="E20" s="748"/>
      <c r="F20" s="748"/>
      <c r="G20" s="748"/>
      <c r="H20" s="748"/>
      <c r="I20" s="748"/>
      <c r="J20" s="748"/>
      <c r="K20" s="748"/>
      <c r="L20" s="749" t="str">
        <f>IF(A20="","",IF(OR(AND(P16&gt;0,S16=""),AND(P18&gt;0,S18="")),"研修人数を入力してください",""))</f>
        <v/>
      </c>
      <c r="M20" s="749"/>
      <c r="N20" s="749"/>
      <c r="O20" s="749"/>
      <c r="P20" s="749"/>
      <c r="Q20" s="749"/>
      <c r="R20" s="749"/>
      <c r="S20" s="749"/>
      <c r="T20" s="749"/>
      <c r="U20" s="749"/>
      <c r="V20" s="749"/>
      <c r="W20" s="749"/>
      <c r="X20" s="749"/>
      <c r="Y20" s="750"/>
      <c r="AA20" s="237"/>
    </row>
    <row r="21" spans="1:46" ht="18" customHeight="1">
      <c r="A21" s="751" t="str">
        <f>IF(A20="","","日")</f>
        <v/>
      </c>
      <c r="B21" s="752"/>
      <c r="C21" s="724"/>
      <c r="D21" s="725"/>
      <c r="E21" s="725"/>
      <c r="F21" s="725"/>
      <c r="G21" s="725"/>
      <c r="H21" s="725"/>
      <c r="I21" s="725"/>
      <c r="J21" s="725"/>
      <c r="K21" s="725"/>
      <c r="L21" s="725"/>
      <c r="M21" s="725"/>
      <c r="N21" s="725"/>
      <c r="O21" s="725"/>
      <c r="P21" s="725"/>
      <c r="Q21" s="725"/>
      <c r="R21" s="725"/>
      <c r="S21" s="725"/>
      <c r="T21" s="725"/>
      <c r="U21" s="725"/>
      <c r="V21" s="725"/>
      <c r="W21" s="725"/>
      <c r="X21" s="725"/>
      <c r="Y21" s="726"/>
      <c r="AA21" s="237"/>
    </row>
    <row r="22" spans="1:46" ht="18" customHeight="1">
      <c r="A22" s="753" t="s">
        <v>231</v>
      </c>
      <c r="B22" s="754"/>
      <c r="C22" s="724"/>
      <c r="D22" s="725"/>
      <c r="E22" s="725"/>
      <c r="F22" s="725"/>
      <c r="G22" s="725"/>
      <c r="H22" s="725"/>
      <c r="I22" s="725"/>
      <c r="J22" s="725"/>
      <c r="K22" s="725"/>
      <c r="L22" s="725"/>
      <c r="M22" s="725"/>
      <c r="N22" s="725"/>
      <c r="O22" s="725"/>
      <c r="P22" s="725"/>
      <c r="Q22" s="725"/>
      <c r="R22" s="725"/>
      <c r="S22" s="725"/>
      <c r="T22" s="725"/>
      <c r="U22" s="725"/>
      <c r="V22" s="725"/>
      <c r="W22" s="725"/>
      <c r="X22" s="725"/>
      <c r="Y22" s="726"/>
    </row>
    <row r="23" spans="1:46" ht="9.9499999999999993" customHeight="1">
      <c r="A23" s="219"/>
      <c r="B23" s="220"/>
      <c r="C23" s="727"/>
      <c r="D23" s="728"/>
      <c r="E23" s="728"/>
      <c r="F23" s="728"/>
      <c r="G23" s="728"/>
      <c r="H23" s="728"/>
      <c r="I23" s="728"/>
      <c r="J23" s="728"/>
      <c r="K23" s="728"/>
      <c r="L23" s="728"/>
      <c r="M23" s="728"/>
      <c r="N23" s="728"/>
      <c r="O23" s="728"/>
      <c r="P23" s="728"/>
      <c r="Q23" s="728"/>
      <c r="R23" s="728"/>
      <c r="S23" s="728"/>
      <c r="T23" s="728"/>
      <c r="U23" s="728"/>
      <c r="V23" s="728"/>
      <c r="W23" s="728"/>
      <c r="X23" s="728"/>
      <c r="Y23" s="729"/>
    </row>
    <row r="24" spans="1:46" ht="9" customHeight="1">
      <c r="A24" s="211"/>
      <c r="B24" s="212"/>
      <c r="C24" s="711" t="s">
        <v>221</v>
      </c>
      <c r="D24" s="714"/>
      <c r="E24" s="716" t="s">
        <v>222</v>
      </c>
      <c r="F24" s="714"/>
      <c r="G24" s="716" t="s">
        <v>223</v>
      </c>
      <c r="H24" s="716"/>
      <c r="I24" s="714"/>
      <c r="J24" s="716" t="s">
        <v>222</v>
      </c>
      <c r="K24" s="714"/>
      <c r="L24" s="716" t="s">
        <v>224</v>
      </c>
      <c r="M24" s="734"/>
      <c r="N24" s="760" t="s">
        <v>225</v>
      </c>
      <c r="O24" s="763"/>
      <c r="P24" s="719">
        <f>IF(OR(A28="",D24="",I24=""),0,FLOOR(IF(I24&lt;D24,TIME(I24,K24,1)+1,TIME(I24,K24,1))-TIME(D24,F24,0)-TIME(0,O24,0),"0:15"))</f>
        <v>0</v>
      </c>
      <c r="Q24" s="711" t="s">
        <v>226</v>
      </c>
      <c r="R24" s="739"/>
      <c r="S24" s="742"/>
      <c r="T24" s="757" t="s">
        <v>142</v>
      </c>
      <c r="U24" s="711" t="s">
        <v>228</v>
      </c>
      <c r="V24" s="739"/>
      <c r="W24" s="739"/>
      <c r="X24" s="213"/>
      <c r="Y24" s="214"/>
    </row>
    <row r="25" spans="1:46" ht="6" customHeight="1">
      <c r="A25" s="356"/>
      <c r="B25" s="357"/>
      <c r="C25" s="712"/>
      <c r="D25" s="715"/>
      <c r="E25" s="717"/>
      <c r="F25" s="715"/>
      <c r="G25" s="717"/>
      <c r="H25" s="717"/>
      <c r="I25" s="715"/>
      <c r="J25" s="717"/>
      <c r="K25" s="715"/>
      <c r="L25" s="717"/>
      <c r="M25" s="735"/>
      <c r="N25" s="761"/>
      <c r="O25" s="764"/>
      <c r="P25" s="720"/>
      <c r="Q25" s="712"/>
      <c r="R25" s="740"/>
      <c r="S25" s="743"/>
      <c r="T25" s="758"/>
      <c r="U25" s="712"/>
      <c r="V25" s="740"/>
      <c r="W25" s="740"/>
      <c r="X25" s="755" t="str">
        <f>IF(A28="","",IF(OR(S24&gt;1,S26&gt;1),"ü",""))</f>
        <v/>
      </c>
      <c r="Y25" s="215"/>
    </row>
    <row r="26" spans="1:46" ht="6" customHeight="1">
      <c r="A26" s="356"/>
      <c r="B26" s="216"/>
      <c r="C26" s="712"/>
      <c r="D26" s="715"/>
      <c r="E26" s="717"/>
      <c r="F26" s="715"/>
      <c r="G26" s="717"/>
      <c r="H26" s="717"/>
      <c r="I26" s="715"/>
      <c r="J26" s="717"/>
      <c r="K26" s="715"/>
      <c r="L26" s="717"/>
      <c r="M26" s="735"/>
      <c r="N26" s="761"/>
      <c r="O26" s="765"/>
      <c r="P26" s="720">
        <f>IF(OR(A28="",D26="",I26=""),0,FLOOR(IF(I26&lt;D26,TIME(I26,K26,1)+1,TIME(I26,K26,1))-TIME(D26,F26,0)-TIME(0,O26,0),"0:15"))</f>
        <v>0</v>
      </c>
      <c r="Q26" s="712"/>
      <c r="R26" s="740"/>
      <c r="S26" s="737"/>
      <c r="T26" s="758"/>
      <c r="U26" s="712"/>
      <c r="V26" s="740"/>
      <c r="W26" s="740"/>
      <c r="X26" s="756"/>
      <c r="Y26" s="215"/>
    </row>
    <row r="27" spans="1:46" ht="9" customHeight="1">
      <c r="A27" s="356"/>
      <c r="B27" s="216"/>
      <c r="C27" s="713"/>
      <c r="D27" s="733"/>
      <c r="E27" s="718"/>
      <c r="F27" s="733"/>
      <c r="G27" s="718"/>
      <c r="H27" s="718"/>
      <c r="I27" s="733"/>
      <c r="J27" s="718"/>
      <c r="K27" s="733"/>
      <c r="L27" s="718"/>
      <c r="M27" s="736"/>
      <c r="N27" s="762"/>
      <c r="O27" s="766"/>
      <c r="P27" s="744"/>
      <c r="Q27" s="713"/>
      <c r="R27" s="741"/>
      <c r="S27" s="738"/>
      <c r="T27" s="759"/>
      <c r="U27" s="713"/>
      <c r="V27" s="741"/>
      <c r="W27" s="741"/>
      <c r="X27" s="217"/>
      <c r="Y27" s="218"/>
    </row>
    <row r="28" spans="1:46" ht="18" customHeight="1">
      <c r="A28" s="745" t="str">
        <f>IF(ISERROR(AG14),"",AG14)</f>
        <v/>
      </c>
      <c r="B28" s="746"/>
      <c r="C28" s="747" t="s">
        <v>247</v>
      </c>
      <c r="D28" s="748"/>
      <c r="E28" s="748"/>
      <c r="F28" s="748"/>
      <c r="G28" s="748"/>
      <c r="H28" s="748"/>
      <c r="I28" s="748"/>
      <c r="J28" s="748"/>
      <c r="K28" s="748"/>
      <c r="L28" s="749" t="str">
        <f>IF(A28="","",IF(OR(AND(P24&gt;0,S24=""),AND(P26&gt;0,S26="")),"研修人数を入力してください",""))</f>
        <v/>
      </c>
      <c r="M28" s="749"/>
      <c r="N28" s="749"/>
      <c r="O28" s="749"/>
      <c r="P28" s="749"/>
      <c r="Q28" s="749"/>
      <c r="R28" s="749"/>
      <c r="S28" s="749"/>
      <c r="T28" s="749"/>
      <c r="U28" s="749"/>
      <c r="V28" s="749"/>
      <c r="W28" s="749"/>
      <c r="X28" s="749"/>
      <c r="Y28" s="750"/>
    </row>
    <row r="29" spans="1:46" ht="18" customHeight="1">
      <c r="A29" s="751" t="str">
        <f>IF(A28="","","日")</f>
        <v/>
      </c>
      <c r="B29" s="752"/>
      <c r="C29" s="724"/>
      <c r="D29" s="725"/>
      <c r="E29" s="725"/>
      <c r="F29" s="725"/>
      <c r="G29" s="725"/>
      <c r="H29" s="725"/>
      <c r="I29" s="725"/>
      <c r="J29" s="725"/>
      <c r="K29" s="725"/>
      <c r="L29" s="725"/>
      <c r="M29" s="725"/>
      <c r="N29" s="725"/>
      <c r="O29" s="725"/>
      <c r="P29" s="725"/>
      <c r="Q29" s="725"/>
      <c r="R29" s="725"/>
      <c r="S29" s="725"/>
      <c r="T29" s="725"/>
      <c r="U29" s="725"/>
      <c r="V29" s="725"/>
      <c r="W29" s="725"/>
      <c r="X29" s="725"/>
      <c r="Y29" s="726"/>
    </row>
    <row r="30" spans="1:46" ht="18" customHeight="1">
      <c r="A30" s="753" t="s">
        <v>234</v>
      </c>
      <c r="B30" s="754"/>
      <c r="C30" s="724"/>
      <c r="D30" s="725"/>
      <c r="E30" s="725"/>
      <c r="F30" s="725"/>
      <c r="G30" s="725"/>
      <c r="H30" s="725"/>
      <c r="I30" s="725"/>
      <c r="J30" s="725"/>
      <c r="K30" s="725"/>
      <c r="L30" s="725"/>
      <c r="M30" s="725"/>
      <c r="N30" s="725"/>
      <c r="O30" s="725"/>
      <c r="P30" s="725"/>
      <c r="Q30" s="725"/>
      <c r="R30" s="725"/>
      <c r="S30" s="725"/>
      <c r="T30" s="725"/>
      <c r="U30" s="725"/>
      <c r="V30" s="725"/>
      <c r="W30" s="725"/>
      <c r="X30" s="725"/>
      <c r="Y30" s="726"/>
    </row>
    <row r="31" spans="1:46" ht="9.9499999999999993" customHeight="1">
      <c r="A31" s="219"/>
      <c r="B31" s="220"/>
      <c r="C31" s="727"/>
      <c r="D31" s="728"/>
      <c r="E31" s="728"/>
      <c r="F31" s="728"/>
      <c r="G31" s="728"/>
      <c r="H31" s="728"/>
      <c r="I31" s="728"/>
      <c r="J31" s="728"/>
      <c r="K31" s="728"/>
      <c r="L31" s="728"/>
      <c r="M31" s="728"/>
      <c r="N31" s="728"/>
      <c r="O31" s="728"/>
      <c r="P31" s="728"/>
      <c r="Q31" s="728"/>
      <c r="R31" s="728"/>
      <c r="S31" s="728"/>
      <c r="T31" s="728"/>
      <c r="U31" s="728"/>
      <c r="V31" s="728"/>
      <c r="W31" s="728"/>
      <c r="X31" s="728"/>
      <c r="Y31" s="729"/>
    </row>
    <row r="32" spans="1:46" ht="9" customHeight="1">
      <c r="A32" s="211"/>
      <c r="B32" s="212"/>
      <c r="C32" s="711" t="s">
        <v>221</v>
      </c>
      <c r="D32" s="714"/>
      <c r="E32" s="716" t="s">
        <v>222</v>
      </c>
      <c r="F32" s="714"/>
      <c r="G32" s="716" t="s">
        <v>223</v>
      </c>
      <c r="H32" s="716"/>
      <c r="I32" s="714"/>
      <c r="J32" s="716" t="s">
        <v>222</v>
      </c>
      <c r="K32" s="714"/>
      <c r="L32" s="716" t="s">
        <v>224</v>
      </c>
      <c r="M32" s="734"/>
      <c r="N32" s="760" t="s">
        <v>225</v>
      </c>
      <c r="O32" s="763"/>
      <c r="P32" s="719">
        <f>IF(OR(A36="",D32="",I32=""),0,FLOOR(IF(I32&lt;D32,TIME(I32,K32,1)+1,TIME(I32,K32,1))-TIME(D32,F32,0)-TIME(0,O32,0),"0:15"))</f>
        <v>0</v>
      </c>
      <c r="Q32" s="711" t="s">
        <v>226</v>
      </c>
      <c r="R32" s="739"/>
      <c r="S32" s="742"/>
      <c r="T32" s="757" t="s">
        <v>142</v>
      </c>
      <c r="U32" s="711" t="s">
        <v>228</v>
      </c>
      <c r="V32" s="739"/>
      <c r="W32" s="739"/>
      <c r="X32" s="213"/>
      <c r="Y32" s="214"/>
    </row>
    <row r="33" spans="1:27" ht="6" customHeight="1">
      <c r="A33" s="356"/>
      <c r="B33" s="357"/>
      <c r="C33" s="712"/>
      <c r="D33" s="715"/>
      <c r="E33" s="717"/>
      <c r="F33" s="715"/>
      <c r="G33" s="717"/>
      <c r="H33" s="717"/>
      <c r="I33" s="715"/>
      <c r="J33" s="717"/>
      <c r="K33" s="715"/>
      <c r="L33" s="717"/>
      <c r="M33" s="735"/>
      <c r="N33" s="761"/>
      <c r="O33" s="764"/>
      <c r="P33" s="720"/>
      <c r="Q33" s="712"/>
      <c r="R33" s="740"/>
      <c r="S33" s="743"/>
      <c r="T33" s="758"/>
      <c r="U33" s="712"/>
      <c r="V33" s="740"/>
      <c r="W33" s="740"/>
      <c r="X33" s="755" t="str">
        <f>IF(A36="","",IF(OR(S32&gt;1,S34&gt;1),"ü",""))</f>
        <v/>
      </c>
      <c r="Y33" s="215"/>
    </row>
    <row r="34" spans="1:27" ht="6" customHeight="1">
      <c r="A34" s="356"/>
      <c r="B34" s="216"/>
      <c r="C34" s="712"/>
      <c r="D34" s="715"/>
      <c r="E34" s="717"/>
      <c r="F34" s="715"/>
      <c r="G34" s="717"/>
      <c r="H34" s="717"/>
      <c r="I34" s="715"/>
      <c r="J34" s="717"/>
      <c r="K34" s="715"/>
      <c r="L34" s="717"/>
      <c r="M34" s="735"/>
      <c r="N34" s="761"/>
      <c r="O34" s="765"/>
      <c r="P34" s="720">
        <f>IF(OR(A36="",D34="",I34=""),0,FLOOR(IF(I34&lt;D34,TIME(I34,K34,1)+1,TIME(I34,K34,1))-TIME(D34,F34,0)-TIME(0,O34,0),"0:15"))</f>
        <v>0</v>
      </c>
      <c r="Q34" s="712"/>
      <c r="R34" s="740"/>
      <c r="S34" s="737"/>
      <c r="T34" s="758"/>
      <c r="U34" s="712"/>
      <c r="V34" s="740"/>
      <c r="W34" s="740"/>
      <c r="X34" s="756"/>
      <c r="Y34" s="215"/>
    </row>
    <row r="35" spans="1:27" ht="9" customHeight="1">
      <c r="A35" s="356"/>
      <c r="B35" s="216"/>
      <c r="C35" s="713"/>
      <c r="D35" s="733"/>
      <c r="E35" s="718"/>
      <c r="F35" s="733"/>
      <c r="G35" s="718"/>
      <c r="H35" s="718"/>
      <c r="I35" s="733"/>
      <c r="J35" s="718"/>
      <c r="K35" s="733"/>
      <c r="L35" s="718"/>
      <c r="M35" s="736"/>
      <c r="N35" s="762"/>
      <c r="O35" s="766"/>
      <c r="P35" s="744"/>
      <c r="Q35" s="713"/>
      <c r="R35" s="741"/>
      <c r="S35" s="738"/>
      <c r="T35" s="759"/>
      <c r="U35" s="713"/>
      <c r="V35" s="741"/>
      <c r="W35" s="741"/>
      <c r="X35" s="217"/>
      <c r="Y35" s="218"/>
    </row>
    <row r="36" spans="1:27" ht="18" customHeight="1">
      <c r="A36" s="745" t="str">
        <f>IF(ISERROR(AG15),"",AG15)</f>
        <v/>
      </c>
      <c r="B36" s="746"/>
      <c r="C36" s="747" t="s">
        <v>247</v>
      </c>
      <c r="D36" s="748"/>
      <c r="E36" s="748"/>
      <c r="F36" s="748"/>
      <c r="G36" s="748"/>
      <c r="H36" s="748"/>
      <c r="I36" s="748"/>
      <c r="J36" s="748"/>
      <c r="K36" s="748"/>
      <c r="L36" s="749" t="str">
        <f>IF(A36="","",IF(OR(AND(P32&gt;0,S32=""),AND(P34&gt;0,S34="")),"研修人数を入力してください",""))</f>
        <v/>
      </c>
      <c r="M36" s="749"/>
      <c r="N36" s="749"/>
      <c r="O36" s="749"/>
      <c r="P36" s="749"/>
      <c r="Q36" s="749"/>
      <c r="R36" s="749"/>
      <c r="S36" s="749"/>
      <c r="T36" s="749"/>
      <c r="U36" s="749"/>
      <c r="V36" s="749"/>
      <c r="W36" s="749"/>
      <c r="X36" s="749"/>
      <c r="Y36" s="750"/>
    </row>
    <row r="37" spans="1:27" ht="18" customHeight="1">
      <c r="A37" s="751" t="str">
        <f>IF(A36="","","日")</f>
        <v/>
      </c>
      <c r="B37" s="752"/>
      <c r="C37" s="724"/>
      <c r="D37" s="725"/>
      <c r="E37" s="725"/>
      <c r="F37" s="725"/>
      <c r="G37" s="725"/>
      <c r="H37" s="725"/>
      <c r="I37" s="725"/>
      <c r="J37" s="725"/>
      <c r="K37" s="725"/>
      <c r="L37" s="725"/>
      <c r="M37" s="725"/>
      <c r="N37" s="725"/>
      <c r="O37" s="725"/>
      <c r="P37" s="725"/>
      <c r="Q37" s="725"/>
      <c r="R37" s="725"/>
      <c r="S37" s="725"/>
      <c r="T37" s="725"/>
      <c r="U37" s="725"/>
      <c r="V37" s="725"/>
      <c r="W37" s="725"/>
      <c r="X37" s="725"/>
      <c r="Y37" s="726"/>
    </row>
    <row r="38" spans="1:27" ht="18" customHeight="1">
      <c r="A38" s="753" t="s">
        <v>236</v>
      </c>
      <c r="B38" s="754"/>
      <c r="C38" s="724"/>
      <c r="D38" s="725"/>
      <c r="E38" s="725"/>
      <c r="F38" s="725"/>
      <c r="G38" s="725"/>
      <c r="H38" s="725"/>
      <c r="I38" s="725"/>
      <c r="J38" s="725"/>
      <c r="K38" s="725"/>
      <c r="L38" s="725"/>
      <c r="M38" s="725"/>
      <c r="N38" s="725"/>
      <c r="O38" s="725"/>
      <c r="P38" s="725"/>
      <c r="Q38" s="725"/>
      <c r="R38" s="725"/>
      <c r="S38" s="725"/>
      <c r="T38" s="725"/>
      <c r="U38" s="725"/>
      <c r="V38" s="725"/>
      <c r="W38" s="725"/>
      <c r="X38" s="725"/>
      <c r="Y38" s="726"/>
    </row>
    <row r="39" spans="1:27" ht="9.9499999999999993" customHeight="1">
      <c r="A39" s="219"/>
      <c r="B39" s="220"/>
      <c r="C39" s="727"/>
      <c r="D39" s="728"/>
      <c r="E39" s="728"/>
      <c r="F39" s="728"/>
      <c r="G39" s="728"/>
      <c r="H39" s="728"/>
      <c r="I39" s="728"/>
      <c r="J39" s="728"/>
      <c r="K39" s="728"/>
      <c r="L39" s="728"/>
      <c r="M39" s="728"/>
      <c r="N39" s="728"/>
      <c r="O39" s="728"/>
      <c r="P39" s="728"/>
      <c r="Q39" s="728"/>
      <c r="R39" s="728"/>
      <c r="S39" s="728"/>
      <c r="T39" s="728"/>
      <c r="U39" s="728"/>
      <c r="V39" s="728"/>
      <c r="W39" s="728"/>
      <c r="X39" s="728"/>
      <c r="Y39" s="729"/>
    </row>
    <row r="40" spans="1:27" ht="9" customHeight="1">
      <c r="A40" s="211"/>
      <c r="B40" s="212"/>
      <c r="C40" s="711" t="s">
        <v>221</v>
      </c>
      <c r="D40" s="714"/>
      <c r="E40" s="716" t="s">
        <v>222</v>
      </c>
      <c r="F40" s="714"/>
      <c r="G40" s="716" t="s">
        <v>223</v>
      </c>
      <c r="H40" s="716"/>
      <c r="I40" s="714"/>
      <c r="J40" s="716" t="s">
        <v>222</v>
      </c>
      <c r="K40" s="714"/>
      <c r="L40" s="716" t="s">
        <v>224</v>
      </c>
      <c r="M40" s="734"/>
      <c r="N40" s="760" t="s">
        <v>225</v>
      </c>
      <c r="O40" s="763"/>
      <c r="P40" s="719">
        <f>IF(OR(A44="",D40="",I40=""),0,FLOOR(IF(I40&lt;D40,TIME(I40,K40,1)+1,TIME(I40,K40,1))-TIME(D40,F40,0)-TIME(0,O40,0),"0:15"))</f>
        <v>0</v>
      </c>
      <c r="Q40" s="711" t="s">
        <v>226</v>
      </c>
      <c r="R40" s="739"/>
      <c r="S40" s="742"/>
      <c r="T40" s="757" t="s">
        <v>142</v>
      </c>
      <c r="U40" s="711" t="s">
        <v>228</v>
      </c>
      <c r="V40" s="739"/>
      <c r="W40" s="739"/>
      <c r="X40" s="213"/>
      <c r="Y40" s="214"/>
    </row>
    <row r="41" spans="1:27" ht="6" customHeight="1">
      <c r="A41" s="356"/>
      <c r="B41" s="357"/>
      <c r="C41" s="712"/>
      <c r="D41" s="715"/>
      <c r="E41" s="717"/>
      <c r="F41" s="715"/>
      <c r="G41" s="717"/>
      <c r="H41" s="717"/>
      <c r="I41" s="715"/>
      <c r="J41" s="717"/>
      <c r="K41" s="715"/>
      <c r="L41" s="717"/>
      <c r="M41" s="735"/>
      <c r="N41" s="761"/>
      <c r="O41" s="764"/>
      <c r="P41" s="720"/>
      <c r="Q41" s="712"/>
      <c r="R41" s="740"/>
      <c r="S41" s="743"/>
      <c r="T41" s="758"/>
      <c r="U41" s="712"/>
      <c r="V41" s="740"/>
      <c r="W41" s="740"/>
      <c r="X41" s="755" t="str">
        <f>IF(A44="","",IF(OR(S40&gt;1,S42&gt;1),"ü",""))</f>
        <v/>
      </c>
      <c r="Y41" s="215"/>
    </row>
    <row r="42" spans="1:27" ht="6" customHeight="1">
      <c r="A42" s="356"/>
      <c r="B42" s="216"/>
      <c r="C42" s="712"/>
      <c r="D42" s="715"/>
      <c r="E42" s="717"/>
      <c r="F42" s="715"/>
      <c r="G42" s="717"/>
      <c r="H42" s="717"/>
      <c r="I42" s="715"/>
      <c r="J42" s="717"/>
      <c r="K42" s="715"/>
      <c r="L42" s="717"/>
      <c r="M42" s="735"/>
      <c r="N42" s="761"/>
      <c r="O42" s="765"/>
      <c r="P42" s="720">
        <f>IF(OR(A44="",D42="",I42=""),0,FLOOR(IF(I42&lt;D42,TIME(I42,K42,1)+1,TIME(I42,K42,1))-TIME(D42,F42,0)-TIME(0,O42,0),"0:15"))</f>
        <v>0</v>
      </c>
      <c r="Q42" s="712"/>
      <c r="R42" s="740"/>
      <c r="S42" s="737"/>
      <c r="T42" s="758"/>
      <c r="U42" s="712"/>
      <c r="V42" s="740"/>
      <c r="W42" s="740"/>
      <c r="X42" s="756"/>
      <c r="Y42" s="215"/>
    </row>
    <row r="43" spans="1:27" ht="9" customHeight="1">
      <c r="A43" s="356"/>
      <c r="B43" s="216"/>
      <c r="C43" s="713"/>
      <c r="D43" s="733"/>
      <c r="E43" s="718"/>
      <c r="F43" s="733"/>
      <c r="G43" s="718"/>
      <c r="H43" s="718"/>
      <c r="I43" s="733"/>
      <c r="J43" s="718"/>
      <c r="K43" s="733"/>
      <c r="L43" s="718"/>
      <c r="M43" s="736"/>
      <c r="N43" s="762"/>
      <c r="O43" s="766"/>
      <c r="P43" s="744"/>
      <c r="Q43" s="713"/>
      <c r="R43" s="741"/>
      <c r="S43" s="738"/>
      <c r="T43" s="759"/>
      <c r="U43" s="713"/>
      <c r="V43" s="741"/>
      <c r="W43" s="741"/>
      <c r="X43" s="217"/>
      <c r="Y43" s="218"/>
      <c r="AA43" s="233"/>
    </row>
    <row r="44" spans="1:27" ht="18" customHeight="1">
      <c r="A44" s="745" t="str">
        <f>IF(ISERROR(AG16),"",AG16)</f>
        <v/>
      </c>
      <c r="B44" s="746"/>
      <c r="C44" s="747" t="s">
        <v>247</v>
      </c>
      <c r="D44" s="748"/>
      <c r="E44" s="748"/>
      <c r="F44" s="748"/>
      <c r="G44" s="748"/>
      <c r="H44" s="748"/>
      <c r="I44" s="748"/>
      <c r="J44" s="748"/>
      <c r="K44" s="748"/>
      <c r="L44" s="749" t="str">
        <f>IF(A44="","",IF(OR(AND(P40&gt;0,S40=""),AND(P42&gt;0,S42="")),"研修人数を入力してください",""))</f>
        <v/>
      </c>
      <c r="M44" s="749"/>
      <c r="N44" s="749"/>
      <c r="O44" s="749"/>
      <c r="P44" s="749"/>
      <c r="Q44" s="749"/>
      <c r="R44" s="749"/>
      <c r="S44" s="749"/>
      <c r="T44" s="749"/>
      <c r="U44" s="749"/>
      <c r="V44" s="749"/>
      <c r="W44" s="749"/>
      <c r="X44" s="749"/>
      <c r="Y44" s="750"/>
    </row>
    <row r="45" spans="1:27" ht="18" customHeight="1">
      <c r="A45" s="751" t="str">
        <f>IF(A44="","","日")</f>
        <v/>
      </c>
      <c r="B45" s="752"/>
      <c r="C45" s="724"/>
      <c r="D45" s="725"/>
      <c r="E45" s="725"/>
      <c r="F45" s="725"/>
      <c r="G45" s="725"/>
      <c r="H45" s="725"/>
      <c r="I45" s="725"/>
      <c r="J45" s="725"/>
      <c r="K45" s="725"/>
      <c r="L45" s="725"/>
      <c r="M45" s="725"/>
      <c r="N45" s="725"/>
      <c r="O45" s="725"/>
      <c r="P45" s="725"/>
      <c r="Q45" s="725"/>
      <c r="R45" s="725"/>
      <c r="S45" s="725"/>
      <c r="T45" s="725"/>
      <c r="U45" s="725"/>
      <c r="V45" s="725"/>
      <c r="W45" s="725"/>
      <c r="X45" s="725"/>
      <c r="Y45" s="726"/>
      <c r="AA45" s="233"/>
    </row>
    <row r="46" spans="1:27" ht="18" customHeight="1">
      <c r="A46" s="753" t="s">
        <v>239</v>
      </c>
      <c r="B46" s="754"/>
      <c r="C46" s="724"/>
      <c r="D46" s="725"/>
      <c r="E46" s="725"/>
      <c r="F46" s="725"/>
      <c r="G46" s="725"/>
      <c r="H46" s="725"/>
      <c r="I46" s="725"/>
      <c r="J46" s="725"/>
      <c r="K46" s="725"/>
      <c r="L46" s="725"/>
      <c r="M46" s="725"/>
      <c r="N46" s="725"/>
      <c r="O46" s="725"/>
      <c r="P46" s="725"/>
      <c r="Q46" s="725"/>
      <c r="R46" s="725"/>
      <c r="S46" s="725"/>
      <c r="T46" s="725"/>
      <c r="U46" s="725"/>
      <c r="V46" s="725"/>
      <c r="W46" s="725"/>
      <c r="X46" s="725"/>
      <c r="Y46" s="726"/>
    </row>
    <row r="47" spans="1:27" ht="9.9499999999999993" customHeight="1">
      <c r="A47" s="219"/>
      <c r="B47" s="220"/>
      <c r="C47" s="727"/>
      <c r="D47" s="728"/>
      <c r="E47" s="728"/>
      <c r="F47" s="728"/>
      <c r="G47" s="728"/>
      <c r="H47" s="728"/>
      <c r="I47" s="728"/>
      <c r="J47" s="728"/>
      <c r="K47" s="728"/>
      <c r="L47" s="728"/>
      <c r="M47" s="728"/>
      <c r="N47" s="728"/>
      <c r="O47" s="728"/>
      <c r="P47" s="728"/>
      <c r="Q47" s="728"/>
      <c r="R47" s="728"/>
      <c r="S47" s="728"/>
      <c r="T47" s="728"/>
      <c r="U47" s="728"/>
      <c r="V47" s="728"/>
      <c r="W47" s="728"/>
      <c r="X47" s="728"/>
      <c r="Y47" s="729"/>
    </row>
    <row r="48" spans="1:27" ht="9" customHeight="1">
      <c r="A48" s="211"/>
      <c r="B48" s="212"/>
      <c r="C48" s="711" t="s">
        <v>221</v>
      </c>
      <c r="D48" s="714"/>
      <c r="E48" s="716" t="s">
        <v>222</v>
      </c>
      <c r="F48" s="714"/>
      <c r="G48" s="716" t="s">
        <v>223</v>
      </c>
      <c r="H48" s="716"/>
      <c r="I48" s="714"/>
      <c r="J48" s="716" t="s">
        <v>222</v>
      </c>
      <c r="K48" s="714"/>
      <c r="L48" s="716" t="s">
        <v>224</v>
      </c>
      <c r="M48" s="734"/>
      <c r="N48" s="760" t="s">
        <v>225</v>
      </c>
      <c r="O48" s="763"/>
      <c r="P48" s="719">
        <f>IF(OR(A52="",D48="",I48=""),0,FLOOR(IF(I48&lt;D48,TIME(I48,K48,1)+1,TIME(I48,K48,1))-TIME(D48,F48,0)-TIME(0,O48,0),"0:15"))</f>
        <v>0</v>
      </c>
      <c r="Q48" s="711" t="s">
        <v>226</v>
      </c>
      <c r="R48" s="739"/>
      <c r="S48" s="742"/>
      <c r="T48" s="757" t="s">
        <v>142</v>
      </c>
      <c r="U48" s="711" t="s">
        <v>228</v>
      </c>
      <c r="V48" s="739"/>
      <c r="W48" s="739"/>
      <c r="X48" s="213"/>
      <c r="Y48" s="214"/>
      <c r="AA48" s="233"/>
    </row>
    <row r="49" spans="1:34" ht="6" customHeight="1">
      <c r="A49" s="356"/>
      <c r="B49" s="357"/>
      <c r="C49" s="712"/>
      <c r="D49" s="715"/>
      <c r="E49" s="717"/>
      <c r="F49" s="715"/>
      <c r="G49" s="717"/>
      <c r="H49" s="717"/>
      <c r="I49" s="715"/>
      <c r="J49" s="717"/>
      <c r="K49" s="715"/>
      <c r="L49" s="717"/>
      <c r="M49" s="735"/>
      <c r="N49" s="761"/>
      <c r="O49" s="764"/>
      <c r="P49" s="720"/>
      <c r="Q49" s="712"/>
      <c r="R49" s="740"/>
      <c r="S49" s="743"/>
      <c r="T49" s="758"/>
      <c r="U49" s="712"/>
      <c r="V49" s="740"/>
      <c r="W49" s="740"/>
      <c r="X49" s="755" t="str">
        <f>IF(A52="","",IF(OR(S48&gt;1,S50&gt;1),"ü",""))</f>
        <v/>
      </c>
      <c r="Y49" s="215"/>
      <c r="AA49" s="233"/>
      <c r="AG49" s="254"/>
      <c r="AH49" s="235"/>
    </row>
    <row r="50" spans="1:34" ht="6" customHeight="1">
      <c r="A50" s="356"/>
      <c r="B50" s="216"/>
      <c r="C50" s="712"/>
      <c r="D50" s="715"/>
      <c r="E50" s="717"/>
      <c r="F50" s="715"/>
      <c r="G50" s="717"/>
      <c r="H50" s="717"/>
      <c r="I50" s="715"/>
      <c r="J50" s="717"/>
      <c r="K50" s="715"/>
      <c r="L50" s="717"/>
      <c r="M50" s="735"/>
      <c r="N50" s="761"/>
      <c r="O50" s="765"/>
      <c r="P50" s="720">
        <f>IF(OR(A52="",D50="",I50=""),0,FLOOR(IF(I50&lt;D50,TIME(I50,K50,1)+1,TIME(I50,K50,1))-TIME(D50,F50,0)-TIME(0,O50,0),"0:15"))</f>
        <v>0</v>
      </c>
      <c r="Q50" s="712"/>
      <c r="R50" s="740"/>
      <c r="S50" s="737"/>
      <c r="T50" s="758"/>
      <c r="U50" s="712"/>
      <c r="V50" s="740"/>
      <c r="W50" s="740"/>
      <c r="X50" s="756"/>
      <c r="Y50" s="215"/>
      <c r="AA50" s="233"/>
      <c r="AG50" s="254"/>
      <c r="AH50" s="235"/>
    </row>
    <row r="51" spans="1:34" ht="9" customHeight="1">
      <c r="A51" s="356"/>
      <c r="B51" s="216"/>
      <c r="C51" s="713"/>
      <c r="D51" s="733"/>
      <c r="E51" s="718"/>
      <c r="F51" s="733"/>
      <c r="G51" s="718"/>
      <c r="H51" s="718"/>
      <c r="I51" s="733"/>
      <c r="J51" s="718"/>
      <c r="K51" s="733"/>
      <c r="L51" s="718"/>
      <c r="M51" s="736"/>
      <c r="N51" s="762"/>
      <c r="O51" s="766"/>
      <c r="P51" s="744"/>
      <c r="Q51" s="713"/>
      <c r="R51" s="741"/>
      <c r="S51" s="738"/>
      <c r="T51" s="759"/>
      <c r="U51" s="713"/>
      <c r="V51" s="741"/>
      <c r="W51" s="741"/>
      <c r="X51" s="217"/>
      <c r="Y51" s="218"/>
      <c r="AA51" s="233"/>
      <c r="AG51" s="254"/>
      <c r="AH51" s="235"/>
    </row>
    <row r="52" spans="1:34" ht="18" customHeight="1">
      <c r="A52" s="745" t="str">
        <f>IF(ISERROR(AG17),"",AG17)</f>
        <v/>
      </c>
      <c r="B52" s="746"/>
      <c r="C52" s="747" t="s">
        <v>247</v>
      </c>
      <c r="D52" s="748"/>
      <c r="E52" s="748"/>
      <c r="F52" s="748"/>
      <c r="G52" s="748"/>
      <c r="H52" s="748"/>
      <c r="I52" s="748"/>
      <c r="J52" s="748"/>
      <c r="K52" s="748"/>
      <c r="L52" s="749" t="str">
        <f>IF(A52="","",IF(OR(AND(P48&gt;0,S48=""),AND(P50&gt;0,S50="")),"研修人数を入力してください",""))</f>
        <v/>
      </c>
      <c r="M52" s="749"/>
      <c r="N52" s="749"/>
      <c r="O52" s="749"/>
      <c r="P52" s="749"/>
      <c r="Q52" s="749"/>
      <c r="R52" s="749"/>
      <c r="S52" s="749"/>
      <c r="T52" s="749"/>
      <c r="U52" s="749"/>
      <c r="V52" s="749"/>
      <c r="W52" s="749"/>
      <c r="X52" s="749"/>
      <c r="Y52" s="750"/>
      <c r="AD52" s="235"/>
      <c r="AE52" s="235"/>
      <c r="AF52" s="255"/>
      <c r="AG52" s="256"/>
      <c r="AH52" s="235"/>
    </row>
    <row r="53" spans="1:34" ht="18" customHeight="1">
      <c r="A53" s="751" t="str">
        <f>IF(A52="","","日")</f>
        <v/>
      </c>
      <c r="B53" s="752"/>
      <c r="C53" s="724"/>
      <c r="D53" s="725"/>
      <c r="E53" s="725"/>
      <c r="F53" s="725"/>
      <c r="G53" s="725"/>
      <c r="H53" s="725"/>
      <c r="I53" s="725"/>
      <c r="J53" s="725"/>
      <c r="K53" s="725"/>
      <c r="L53" s="725"/>
      <c r="M53" s="725"/>
      <c r="N53" s="725"/>
      <c r="O53" s="725"/>
      <c r="P53" s="725"/>
      <c r="Q53" s="725"/>
      <c r="R53" s="725"/>
      <c r="S53" s="725"/>
      <c r="T53" s="725"/>
      <c r="U53" s="725"/>
      <c r="V53" s="725"/>
      <c r="W53" s="725"/>
      <c r="X53" s="725"/>
      <c r="Y53" s="726"/>
      <c r="AG53" s="254"/>
      <c r="AH53" s="235"/>
    </row>
    <row r="54" spans="1:34" ht="18" customHeight="1">
      <c r="A54" s="753" t="s">
        <v>240</v>
      </c>
      <c r="B54" s="754"/>
      <c r="C54" s="724"/>
      <c r="D54" s="725"/>
      <c r="E54" s="725"/>
      <c r="F54" s="725"/>
      <c r="G54" s="725"/>
      <c r="H54" s="725"/>
      <c r="I54" s="725"/>
      <c r="J54" s="725"/>
      <c r="K54" s="725"/>
      <c r="L54" s="725"/>
      <c r="M54" s="725"/>
      <c r="N54" s="725"/>
      <c r="O54" s="725"/>
      <c r="P54" s="725"/>
      <c r="Q54" s="725"/>
      <c r="R54" s="725"/>
      <c r="S54" s="725"/>
      <c r="T54" s="725"/>
      <c r="U54" s="725"/>
      <c r="V54" s="725"/>
      <c r="W54" s="725"/>
      <c r="X54" s="725"/>
      <c r="Y54" s="726"/>
      <c r="AG54" s="254"/>
      <c r="AH54" s="235"/>
    </row>
    <row r="55" spans="1:34" ht="9.9499999999999993" customHeight="1">
      <c r="A55" s="219"/>
      <c r="B55" s="220"/>
      <c r="C55" s="727"/>
      <c r="D55" s="728"/>
      <c r="E55" s="728"/>
      <c r="F55" s="728"/>
      <c r="G55" s="728"/>
      <c r="H55" s="728"/>
      <c r="I55" s="728"/>
      <c r="J55" s="728"/>
      <c r="K55" s="728"/>
      <c r="L55" s="728"/>
      <c r="M55" s="728"/>
      <c r="N55" s="728"/>
      <c r="O55" s="728"/>
      <c r="P55" s="728"/>
      <c r="Q55" s="728"/>
      <c r="R55" s="728"/>
      <c r="S55" s="728"/>
      <c r="T55" s="728"/>
      <c r="U55" s="728"/>
      <c r="V55" s="728"/>
      <c r="W55" s="728"/>
      <c r="X55" s="728"/>
      <c r="Y55" s="729"/>
    </row>
    <row r="56" spans="1:34" ht="9" customHeight="1">
      <c r="A56" s="211"/>
      <c r="B56" s="212"/>
      <c r="C56" s="711" t="s">
        <v>221</v>
      </c>
      <c r="D56" s="714"/>
      <c r="E56" s="716" t="s">
        <v>222</v>
      </c>
      <c r="F56" s="714"/>
      <c r="G56" s="716" t="s">
        <v>223</v>
      </c>
      <c r="H56" s="716"/>
      <c r="I56" s="714"/>
      <c r="J56" s="716" t="s">
        <v>222</v>
      </c>
      <c r="K56" s="714"/>
      <c r="L56" s="716" t="s">
        <v>224</v>
      </c>
      <c r="M56" s="734"/>
      <c r="N56" s="760" t="s">
        <v>225</v>
      </c>
      <c r="O56" s="763"/>
      <c r="P56" s="719">
        <f>IF(OR(A60="",D56="",I56=""),0,FLOOR(IF(I56&lt;D56,TIME(I56,K56,1)+1,TIME(I56,K56,1))-TIME(D56,F56,0)-TIME(0,O56,0),"0:15"))</f>
        <v>0</v>
      </c>
      <c r="Q56" s="711" t="s">
        <v>226</v>
      </c>
      <c r="R56" s="739"/>
      <c r="S56" s="742"/>
      <c r="T56" s="757" t="s">
        <v>142</v>
      </c>
      <c r="U56" s="711" t="s">
        <v>228</v>
      </c>
      <c r="V56" s="739"/>
      <c r="W56" s="739"/>
      <c r="X56" s="213"/>
      <c r="Y56" s="214"/>
      <c r="AA56" s="233"/>
    </row>
    <row r="57" spans="1:34" ht="6" customHeight="1">
      <c r="A57" s="356"/>
      <c r="B57" s="357"/>
      <c r="C57" s="712"/>
      <c r="D57" s="715"/>
      <c r="E57" s="717"/>
      <c r="F57" s="715"/>
      <c r="G57" s="717"/>
      <c r="H57" s="717"/>
      <c r="I57" s="715"/>
      <c r="J57" s="717"/>
      <c r="K57" s="715"/>
      <c r="L57" s="717"/>
      <c r="M57" s="735"/>
      <c r="N57" s="761"/>
      <c r="O57" s="764"/>
      <c r="P57" s="720"/>
      <c r="Q57" s="712"/>
      <c r="R57" s="740"/>
      <c r="S57" s="743"/>
      <c r="T57" s="758"/>
      <c r="U57" s="712"/>
      <c r="V57" s="740"/>
      <c r="W57" s="740"/>
      <c r="X57" s="755" t="str">
        <f>IF(A60="","",IF(OR(S56&gt;1,S58&gt;1),"ü",""))</f>
        <v/>
      </c>
      <c r="Y57" s="215"/>
      <c r="AA57" s="233"/>
    </row>
    <row r="58" spans="1:34" ht="6" customHeight="1">
      <c r="A58" s="356"/>
      <c r="B58" s="216"/>
      <c r="C58" s="712"/>
      <c r="D58" s="715"/>
      <c r="E58" s="717"/>
      <c r="F58" s="715"/>
      <c r="G58" s="717"/>
      <c r="H58" s="717"/>
      <c r="I58" s="715"/>
      <c r="J58" s="717"/>
      <c r="K58" s="715"/>
      <c r="L58" s="717"/>
      <c r="M58" s="735"/>
      <c r="N58" s="761"/>
      <c r="O58" s="765"/>
      <c r="P58" s="720">
        <f>IF(OR(A60="",D58="",I58=""),0,FLOOR(IF(I58&lt;D58,TIME(I58,K58,1)+1,TIME(I58,K58,1))-TIME(D58,F58,0)-TIME(0,O58,0),"0:15"))</f>
        <v>0</v>
      </c>
      <c r="Q58" s="712"/>
      <c r="R58" s="740"/>
      <c r="S58" s="737"/>
      <c r="T58" s="758"/>
      <c r="U58" s="712"/>
      <c r="V58" s="740"/>
      <c r="W58" s="740"/>
      <c r="X58" s="756"/>
      <c r="Y58" s="215"/>
      <c r="AA58" s="233"/>
    </row>
    <row r="59" spans="1:34" ht="9" customHeight="1">
      <c r="A59" s="356"/>
      <c r="B59" s="216"/>
      <c r="C59" s="713"/>
      <c r="D59" s="733"/>
      <c r="E59" s="718"/>
      <c r="F59" s="733"/>
      <c r="G59" s="718"/>
      <c r="H59" s="718"/>
      <c r="I59" s="733"/>
      <c r="J59" s="718"/>
      <c r="K59" s="733"/>
      <c r="L59" s="718"/>
      <c r="M59" s="736"/>
      <c r="N59" s="762"/>
      <c r="O59" s="766"/>
      <c r="P59" s="744"/>
      <c r="Q59" s="713"/>
      <c r="R59" s="741"/>
      <c r="S59" s="738"/>
      <c r="T59" s="759"/>
      <c r="U59" s="713"/>
      <c r="V59" s="741"/>
      <c r="W59" s="741"/>
      <c r="X59" s="217"/>
      <c r="Y59" s="218"/>
      <c r="AA59" s="233"/>
    </row>
    <row r="60" spans="1:34" ht="18" customHeight="1">
      <c r="A60" s="745" t="str">
        <f>IF(ISERROR(AG18),"",AG18)</f>
        <v/>
      </c>
      <c r="B60" s="746"/>
      <c r="C60" s="747" t="s">
        <v>247</v>
      </c>
      <c r="D60" s="748"/>
      <c r="E60" s="748"/>
      <c r="F60" s="748"/>
      <c r="G60" s="748"/>
      <c r="H60" s="748"/>
      <c r="I60" s="748"/>
      <c r="J60" s="748"/>
      <c r="K60" s="748"/>
      <c r="L60" s="749" t="str">
        <f>IF(A60="","",IF(OR(AND(P56&gt;0,S56=""),AND(P58&gt;0,S58="")),"研修人数を入力してください",""))</f>
        <v/>
      </c>
      <c r="M60" s="749"/>
      <c r="N60" s="749"/>
      <c r="O60" s="749"/>
      <c r="P60" s="749"/>
      <c r="Q60" s="749"/>
      <c r="R60" s="749"/>
      <c r="S60" s="749"/>
      <c r="T60" s="749"/>
      <c r="U60" s="749"/>
      <c r="V60" s="749"/>
      <c r="W60" s="749"/>
      <c r="X60" s="749"/>
      <c r="Y60" s="750"/>
    </row>
    <row r="61" spans="1:34" ht="18" customHeight="1">
      <c r="A61" s="751" t="str">
        <f>IF(A60="","","日")</f>
        <v/>
      </c>
      <c r="B61" s="752"/>
      <c r="C61" s="724"/>
      <c r="D61" s="725"/>
      <c r="E61" s="725"/>
      <c r="F61" s="725"/>
      <c r="G61" s="725"/>
      <c r="H61" s="725"/>
      <c r="I61" s="725"/>
      <c r="J61" s="725"/>
      <c r="K61" s="725"/>
      <c r="L61" s="725"/>
      <c r="M61" s="725"/>
      <c r="N61" s="725"/>
      <c r="O61" s="725"/>
      <c r="P61" s="725"/>
      <c r="Q61" s="725"/>
      <c r="R61" s="725"/>
      <c r="S61" s="725"/>
      <c r="T61" s="725"/>
      <c r="U61" s="725"/>
      <c r="V61" s="725"/>
      <c r="W61" s="725"/>
      <c r="X61" s="725"/>
      <c r="Y61" s="726"/>
      <c r="AF61" s="257"/>
    </row>
    <row r="62" spans="1:34" ht="18" customHeight="1">
      <c r="A62" s="753" t="s">
        <v>248</v>
      </c>
      <c r="B62" s="754"/>
      <c r="C62" s="724"/>
      <c r="D62" s="725"/>
      <c r="E62" s="725"/>
      <c r="F62" s="725"/>
      <c r="G62" s="725"/>
      <c r="H62" s="725"/>
      <c r="I62" s="725"/>
      <c r="J62" s="725"/>
      <c r="K62" s="725"/>
      <c r="L62" s="725"/>
      <c r="M62" s="725"/>
      <c r="N62" s="725"/>
      <c r="O62" s="725"/>
      <c r="P62" s="725"/>
      <c r="Q62" s="725"/>
      <c r="R62" s="725"/>
      <c r="S62" s="725"/>
      <c r="T62" s="725"/>
      <c r="U62" s="725"/>
      <c r="V62" s="725"/>
      <c r="W62" s="725"/>
      <c r="X62" s="725"/>
      <c r="Y62" s="726"/>
    </row>
    <row r="63" spans="1:34" ht="9.9499999999999993" customHeight="1">
      <c r="A63" s="219"/>
      <c r="B63" s="220"/>
      <c r="C63" s="727"/>
      <c r="D63" s="728"/>
      <c r="E63" s="728"/>
      <c r="F63" s="728"/>
      <c r="G63" s="728"/>
      <c r="H63" s="728"/>
      <c r="I63" s="728"/>
      <c r="J63" s="728"/>
      <c r="K63" s="728"/>
      <c r="L63" s="728"/>
      <c r="M63" s="728"/>
      <c r="N63" s="728"/>
      <c r="O63" s="728"/>
      <c r="P63" s="728"/>
      <c r="Q63" s="728"/>
      <c r="R63" s="728"/>
      <c r="S63" s="728"/>
      <c r="T63" s="728"/>
      <c r="U63" s="728"/>
      <c r="V63" s="728"/>
      <c r="W63" s="728"/>
      <c r="X63" s="728"/>
      <c r="Y63" s="729"/>
    </row>
    <row r="64" spans="1:34" ht="5.0999999999999996" customHeight="1">
      <c r="A64" s="169"/>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row>
    <row r="65" spans="1:46" ht="18" customHeight="1">
      <c r="A65" s="169" t="s">
        <v>242</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AA65" s="237"/>
    </row>
    <row r="66" spans="1:46" ht="87.75" customHeight="1">
      <c r="A66" s="721"/>
      <c r="B66" s="722"/>
      <c r="C66" s="722"/>
      <c r="D66" s="722"/>
      <c r="E66" s="722"/>
      <c r="F66" s="722"/>
      <c r="G66" s="722"/>
      <c r="H66" s="722"/>
      <c r="I66" s="722"/>
      <c r="J66" s="722"/>
      <c r="K66" s="722"/>
      <c r="L66" s="722"/>
      <c r="M66" s="722"/>
      <c r="N66" s="722"/>
      <c r="O66" s="722"/>
      <c r="P66" s="722"/>
      <c r="Q66" s="722"/>
      <c r="R66" s="722"/>
      <c r="S66" s="722"/>
      <c r="T66" s="722"/>
      <c r="U66" s="722"/>
      <c r="V66" s="722"/>
      <c r="W66" s="722"/>
      <c r="X66" s="722"/>
      <c r="Y66" s="723"/>
    </row>
    <row r="67" spans="1:46" ht="18" customHeight="1">
      <c r="A67" s="169" t="s">
        <v>243</v>
      </c>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AA67" s="237"/>
    </row>
    <row r="68" spans="1:46" ht="87.75" customHeight="1">
      <c r="A68" s="721"/>
      <c r="B68" s="722"/>
      <c r="C68" s="722"/>
      <c r="D68" s="722"/>
      <c r="E68" s="722"/>
      <c r="F68" s="722"/>
      <c r="G68" s="722"/>
      <c r="H68" s="722"/>
      <c r="I68" s="722"/>
      <c r="J68" s="722"/>
      <c r="K68" s="722"/>
      <c r="L68" s="722"/>
      <c r="M68" s="722"/>
      <c r="N68" s="722"/>
      <c r="O68" s="722"/>
      <c r="P68" s="722"/>
      <c r="Q68" s="722"/>
      <c r="R68" s="722"/>
      <c r="S68" s="722"/>
      <c r="T68" s="722"/>
      <c r="U68" s="722"/>
      <c r="V68" s="722"/>
      <c r="W68" s="722"/>
      <c r="X68" s="722"/>
      <c r="Y68" s="723"/>
    </row>
    <row r="69" spans="1:46" ht="18" customHeight="1">
      <c r="A69" s="169"/>
      <c r="B69" s="354" t="s">
        <v>156</v>
      </c>
      <c r="C69" s="155">
        <f>IF(SUMIF($S8:$S59,1,$P8:$P59)=0,0,SUMIF($S8:$S59,1,$P8:$P59))</f>
        <v>0</v>
      </c>
      <c r="D69" s="767">
        <f>IF(C69=0,0,C69*2400*24)</f>
        <v>0</v>
      </c>
      <c r="E69" s="767"/>
      <c r="F69" s="364" t="str">
        <f>IF(OR(L60&lt;&gt;"",L52&lt;&gt;"",L44&lt;&gt;"",L36&lt;&gt;"",L28&lt;&gt;"",L20&lt;&gt;"",L12&lt;&gt;""),"研修人数が未入力のセルがあります","")</f>
        <v/>
      </c>
      <c r="G69" s="169"/>
      <c r="H69" s="169"/>
      <c r="I69" s="169"/>
      <c r="J69" s="169"/>
      <c r="K69" s="169"/>
      <c r="L69" s="169"/>
      <c r="M69" s="169"/>
      <c r="N69" s="169"/>
      <c r="O69" s="169"/>
      <c r="P69" s="169"/>
      <c r="Q69" s="169"/>
      <c r="R69" s="169"/>
      <c r="S69" s="169"/>
      <c r="T69" s="169"/>
      <c r="U69" s="169"/>
      <c r="V69" s="169"/>
      <c r="W69" s="169"/>
      <c r="X69" s="169"/>
      <c r="Y69" s="169"/>
    </row>
    <row r="70" spans="1:46" ht="18" customHeight="1">
      <c r="A70" s="169"/>
      <c r="B70" s="354" t="s">
        <v>157</v>
      </c>
      <c r="C70" s="155">
        <f>IF(SUMIF($S8:$S59,2,$P8:$P59)=0,0,SUMIF($S8:$S59,2,$P8:$P59))</f>
        <v>0</v>
      </c>
      <c r="D70" s="730">
        <f>IF(C70=0,0,C70*1200*24)</f>
        <v>0</v>
      </c>
      <c r="E70" s="730"/>
      <c r="F70" s="169"/>
      <c r="G70" s="355"/>
      <c r="H70" s="355"/>
      <c r="I70" s="732" t="s">
        <v>244</v>
      </c>
      <c r="J70" s="732"/>
      <c r="K70" s="732"/>
      <c r="L70" s="732"/>
      <c r="M70" s="732"/>
      <c r="N70" s="355"/>
      <c r="O70" s="355"/>
      <c r="P70" s="221"/>
      <c r="Q70" s="221"/>
      <c r="R70" s="217"/>
      <c r="S70" s="217"/>
      <c r="T70" s="217"/>
      <c r="U70" s="217"/>
      <c r="V70" s="217"/>
      <c r="W70" s="217"/>
      <c r="X70" s="217"/>
      <c r="Y70" s="217"/>
    </row>
    <row r="71" spans="1:46" ht="18" customHeight="1">
      <c r="A71" s="169"/>
      <c r="B71" s="354" t="s">
        <v>158</v>
      </c>
      <c r="C71" s="155">
        <f>IF(SUMIF($S8:$S59,3,$P8:$P59)=0,0,SUMIF($S8:$S59,3,$P8:$P59))</f>
        <v>0</v>
      </c>
      <c r="D71" s="730">
        <f>IF(C71=0,0,C71*800*24)</f>
        <v>0</v>
      </c>
      <c r="E71" s="730"/>
      <c r="F71" s="169"/>
      <c r="G71" s="169"/>
      <c r="H71" s="169"/>
      <c r="I71" s="169"/>
      <c r="J71" s="169"/>
      <c r="K71" s="169"/>
      <c r="L71" s="169"/>
      <c r="M71" s="169"/>
      <c r="N71" s="169"/>
      <c r="O71" s="169"/>
      <c r="P71" s="169"/>
      <c r="Q71" s="169"/>
      <c r="R71" s="169"/>
      <c r="S71" s="169"/>
      <c r="T71" s="169"/>
      <c r="U71" s="169"/>
      <c r="V71" s="169"/>
      <c r="W71" s="169"/>
      <c r="X71" s="169"/>
      <c r="Y71" s="169"/>
    </row>
    <row r="72" spans="1:46" ht="18" customHeight="1">
      <c r="A72" s="169"/>
      <c r="B72" s="222"/>
      <c r="C72" s="155">
        <f>SUM(C69:C71)</f>
        <v>0</v>
      </c>
      <c r="D72" s="730">
        <f>SUM(D69:D71)</f>
        <v>0</v>
      </c>
      <c r="E72" s="731"/>
      <c r="F72" s="169"/>
      <c r="G72" s="355"/>
      <c r="H72" s="355"/>
      <c r="I72" s="732" t="s">
        <v>245</v>
      </c>
      <c r="J72" s="732"/>
      <c r="K72" s="732"/>
      <c r="L72" s="732"/>
      <c r="M72" s="732"/>
      <c r="N72" s="355"/>
      <c r="O72" s="355"/>
      <c r="P72" s="221"/>
      <c r="Q72" s="221"/>
      <c r="R72" s="217"/>
      <c r="S72" s="217"/>
      <c r="T72" s="217"/>
      <c r="U72" s="217"/>
      <c r="V72" s="217"/>
      <c r="W72" s="217"/>
      <c r="X72" s="217"/>
      <c r="Y72" s="217"/>
    </row>
    <row r="73" spans="1:46" s="235" customFormat="1" ht="6" customHeight="1">
      <c r="A73" s="223"/>
      <c r="B73" s="223"/>
      <c r="C73" s="223"/>
      <c r="D73" s="223"/>
      <c r="E73" s="223"/>
      <c r="F73" s="223"/>
      <c r="G73" s="224"/>
      <c r="H73" s="224"/>
      <c r="I73" s="224"/>
      <c r="J73" s="224"/>
      <c r="K73" s="224"/>
      <c r="L73" s="224"/>
      <c r="M73" s="224"/>
      <c r="N73" s="224"/>
      <c r="O73" s="224"/>
      <c r="P73" s="224"/>
      <c r="Q73" s="224"/>
      <c r="R73" s="223"/>
      <c r="S73" s="223"/>
      <c r="T73" s="223"/>
      <c r="U73" s="223"/>
      <c r="V73" s="223"/>
      <c r="W73" s="223"/>
      <c r="X73" s="223"/>
      <c r="Y73" s="223"/>
      <c r="AA73" s="236"/>
      <c r="AB73" s="17"/>
      <c r="AF73" s="258"/>
      <c r="AG73" s="254"/>
    </row>
    <row r="74" spans="1:46" ht="42" customHeight="1">
      <c r="A74" s="169"/>
      <c r="B74" s="169"/>
      <c r="C74" s="382" t="str">
        <f>IF('10号'!$E$18="","",'10号'!$E$18)</f>
        <v/>
      </c>
      <c r="D74" s="169"/>
      <c r="E74" s="169"/>
      <c r="F74" s="169"/>
      <c r="G74" s="169"/>
      <c r="H74" s="169"/>
      <c r="I74" s="169"/>
      <c r="J74" s="169"/>
      <c r="K74" s="169"/>
      <c r="L74" s="169"/>
      <c r="M74" s="169"/>
      <c r="N74" s="169"/>
      <c r="O74" s="169"/>
      <c r="P74" s="169"/>
      <c r="Q74" s="169"/>
      <c r="R74" s="710" t="str">
        <f>IF(MIN(A79:B127)=0,"平成　　年　　月分",MIN(A79:B127))</f>
        <v>平成　　年　　月分</v>
      </c>
      <c r="S74" s="710"/>
      <c r="T74" s="710"/>
      <c r="U74" s="710"/>
      <c r="V74" s="710"/>
      <c r="W74" s="169"/>
      <c r="X74" s="169"/>
      <c r="Y74" s="225" t="s">
        <v>272</v>
      </c>
    </row>
    <row r="75" spans="1:46" ht="9" customHeight="1">
      <c r="A75" s="211"/>
      <c r="B75" s="212"/>
      <c r="C75" s="711" t="s">
        <v>221</v>
      </c>
      <c r="D75" s="714"/>
      <c r="E75" s="716" t="s">
        <v>222</v>
      </c>
      <c r="F75" s="714"/>
      <c r="G75" s="716" t="s">
        <v>223</v>
      </c>
      <c r="H75" s="716"/>
      <c r="I75" s="714"/>
      <c r="J75" s="716" t="s">
        <v>222</v>
      </c>
      <c r="K75" s="714"/>
      <c r="L75" s="716" t="s">
        <v>224</v>
      </c>
      <c r="M75" s="734"/>
      <c r="N75" s="760" t="s">
        <v>225</v>
      </c>
      <c r="O75" s="763"/>
      <c r="P75" s="719">
        <f>IF(OR(A79="",D75="",I75=""),0,FLOOR(IF(I75&lt;D75,TIME(I75,K75,1)+1,TIME(I75,K75,1))-TIME(D75,F75,0)-TIME(0,O75,0),"0:15"))</f>
        <v>0</v>
      </c>
      <c r="Q75" s="711" t="s">
        <v>226</v>
      </c>
      <c r="R75" s="739"/>
      <c r="S75" s="742"/>
      <c r="T75" s="757" t="s">
        <v>142</v>
      </c>
      <c r="U75" s="711" t="s">
        <v>228</v>
      </c>
      <c r="V75" s="739"/>
      <c r="W75" s="739"/>
      <c r="X75" s="213"/>
      <c r="Y75" s="214"/>
      <c r="AA75" s="233"/>
    </row>
    <row r="76" spans="1:46" ht="6" customHeight="1">
      <c r="A76" s="356"/>
      <c r="B76" s="357"/>
      <c r="C76" s="712"/>
      <c r="D76" s="715"/>
      <c r="E76" s="717"/>
      <c r="F76" s="715"/>
      <c r="G76" s="717"/>
      <c r="H76" s="717"/>
      <c r="I76" s="715"/>
      <c r="J76" s="717"/>
      <c r="K76" s="715"/>
      <c r="L76" s="717"/>
      <c r="M76" s="735"/>
      <c r="N76" s="761"/>
      <c r="O76" s="764"/>
      <c r="P76" s="720"/>
      <c r="Q76" s="712"/>
      <c r="R76" s="740"/>
      <c r="S76" s="743"/>
      <c r="T76" s="758"/>
      <c r="U76" s="712"/>
      <c r="V76" s="740"/>
      <c r="W76" s="740"/>
      <c r="X76" s="755" t="str">
        <f>IF(A79="","",IF(OR(S75&gt;1,S77&gt;1),"ü",""))</f>
        <v/>
      </c>
      <c r="Y76" s="215"/>
      <c r="AA76" s="233"/>
    </row>
    <row r="77" spans="1:46" ht="6" customHeight="1">
      <c r="A77" s="356"/>
      <c r="B77" s="216"/>
      <c r="C77" s="712"/>
      <c r="D77" s="715"/>
      <c r="E77" s="717"/>
      <c r="F77" s="715"/>
      <c r="G77" s="717"/>
      <c r="H77" s="717"/>
      <c r="I77" s="715"/>
      <c r="J77" s="717"/>
      <c r="K77" s="715"/>
      <c r="L77" s="717"/>
      <c r="M77" s="735"/>
      <c r="N77" s="761"/>
      <c r="O77" s="765"/>
      <c r="P77" s="720">
        <f>IF(OR(A79="",D77="",I77=""),0,FLOOR(IF(I77&lt;D77,TIME(I77,K77,1)+1,TIME(I77,K77,1))-TIME(D77,F77,0)-TIME(0,O77,0),"0:15"))</f>
        <v>0</v>
      </c>
      <c r="Q77" s="712"/>
      <c r="R77" s="740"/>
      <c r="S77" s="737"/>
      <c r="T77" s="758"/>
      <c r="U77" s="712"/>
      <c r="V77" s="740"/>
      <c r="W77" s="740"/>
      <c r="X77" s="756"/>
      <c r="Y77" s="215"/>
      <c r="AA77" s="233"/>
    </row>
    <row r="78" spans="1:46" ht="9" customHeight="1">
      <c r="A78" s="356"/>
      <c r="B78" s="216"/>
      <c r="C78" s="713"/>
      <c r="D78" s="733"/>
      <c r="E78" s="718"/>
      <c r="F78" s="733"/>
      <c r="G78" s="718"/>
      <c r="H78" s="718"/>
      <c r="I78" s="733"/>
      <c r="J78" s="718"/>
      <c r="K78" s="733"/>
      <c r="L78" s="718"/>
      <c r="M78" s="736"/>
      <c r="N78" s="762"/>
      <c r="O78" s="766"/>
      <c r="P78" s="744"/>
      <c r="Q78" s="713"/>
      <c r="R78" s="741"/>
      <c r="S78" s="738"/>
      <c r="T78" s="759"/>
      <c r="U78" s="713"/>
      <c r="V78" s="741"/>
      <c r="W78" s="741"/>
      <c r="X78" s="217"/>
      <c r="Y78" s="218"/>
      <c r="AA78" s="233"/>
    </row>
    <row r="79" spans="1:46" ht="18" customHeight="1">
      <c r="A79" s="745" t="str">
        <f>IF(ISERROR(AG79),"",AG79)</f>
        <v/>
      </c>
      <c r="B79" s="746"/>
      <c r="C79" s="747" t="s">
        <v>247</v>
      </c>
      <c r="D79" s="748"/>
      <c r="E79" s="748"/>
      <c r="F79" s="748"/>
      <c r="G79" s="748"/>
      <c r="H79" s="748"/>
      <c r="I79" s="748"/>
      <c r="J79" s="748"/>
      <c r="K79" s="748"/>
      <c r="L79" s="749" t="str">
        <f>IF(A79="","",IF(OR(AND(P75&gt;0,S75=""),AND(P77&gt;0,S77="")),"研修人数を入力してください",""))</f>
        <v/>
      </c>
      <c r="M79" s="749"/>
      <c r="N79" s="749"/>
      <c r="O79" s="749"/>
      <c r="P79" s="749"/>
      <c r="Q79" s="749"/>
      <c r="R79" s="749"/>
      <c r="S79" s="749"/>
      <c r="T79" s="749"/>
      <c r="U79" s="749"/>
      <c r="V79" s="749"/>
      <c r="W79" s="749"/>
      <c r="X79" s="749"/>
      <c r="Y79" s="750"/>
      <c r="AG79" s="259" t="e">
        <f>AG18+1</f>
        <v>#VALUE!</v>
      </c>
      <c r="AP79" s="250"/>
      <c r="AQ79" s="260"/>
      <c r="AR79" s="252"/>
      <c r="AT79" s="252"/>
    </row>
    <row r="80" spans="1:46" ht="18" customHeight="1">
      <c r="A80" s="751" t="str">
        <f>IF(A79="","","日")</f>
        <v/>
      </c>
      <c r="B80" s="752"/>
      <c r="C80" s="724"/>
      <c r="D80" s="725"/>
      <c r="E80" s="725"/>
      <c r="F80" s="725"/>
      <c r="G80" s="725"/>
      <c r="H80" s="725"/>
      <c r="I80" s="725"/>
      <c r="J80" s="725"/>
      <c r="K80" s="725"/>
      <c r="L80" s="725"/>
      <c r="M80" s="725"/>
      <c r="N80" s="725"/>
      <c r="O80" s="725"/>
      <c r="P80" s="725"/>
      <c r="Q80" s="725"/>
      <c r="R80" s="725"/>
      <c r="S80" s="725"/>
      <c r="T80" s="725"/>
      <c r="U80" s="725"/>
      <c r="V80" s="725"/>
      <c r="W80" s="725"/>
      <c r="X80" s="725"/>
      <c r="Y80" s="726"/>
      <c r="AG80" s="259" t="e">
        <f t="shared" ref="AG80:AG85" si="3">AG79+1</f>
        <v>#VALUE!</v>
      </c>
      <c r="AP80" s="250"/>
      <c r="AQ80" s="260"/>
      <c r="AR80" s="252"/>
      <c r="AT80" s="252"/>
    </row>
    <row r="81" spans="1:46" ht="18" customHeight="1">
      <c r="A81" s="753" t="s">
        <v>230</v>
      </c>
      <c r="B81" s="754"/>
      <c r="C81" s="724"/>
      <c r="D81" s="725"/>
      <c r="E81" s="725"/>
      <c r="F81" s="725"/>
      <c r="G81" s="725"/>
      <c r="H81" s="725"/>
      <c r="I81" s="725"/>
      <c r="J81" s="725"/>
      <c r="K81" s="725"/>
      <c r="L81" s="725"/>
      <c r="M81" s="725"/>
      <c r="N81" s="725"/>
      <c r="O81" s="725"/>
      <c r="P81" s="725"/>
      <c r="Q81" s="725"/>
      <c r="R81" s="725"/>
      <c r="S81" s="725"/>
      <c r="T81" s="725"/>
      <c r="U81" s="725"/>
      <c r="V81" s="725"/>
      <c r="W81" s="725"/>
      <c r="X81" s="725"/>
      <c r="Y81" s="726"/>
      <c r="AG81" s="259" t="e">
        <f t="shared" si="3"/>
        <v>#VALUE!</v>
      </c>
      <c r="AP81" s="250"/>
      <c r="AQ81" s="260"/>
      <c r="AR81" s="252"/>
      <c r="AT81" s="252"/>
    </row>
    <row r="82" spans="1:46" ht="9.9499999999999993" customHeight="1">
      <c r="A82" s="219"/>
      <c r="B82" s="220"/>
      <c r="C82" s="727"/>
      <c r="D82" s="728"/>
      <c r="E82" s="728"/>
      <c r="F82" s="728"/>
      <c r="G82" s="728"/>
      <c r="H82" s="728"/>
      <c r="I82" s="728"/>
      <c r="J82" s="728"/>
      <c r="K82" s="728"/>
      <c r="L82" s="728"/>
      <c r="M82" s="728"/>
      <c r="N82" s="728"/>
      <c r="O82" s="728"/>
      <c r="P82" s="728"/>
      <c r="Q82" s="728"/>
      <c r="R82" s="728"/>
      <c r="S82" s="728"/>
      <c r="T82" s="728"/>
      <c r="U82" s="728"/>
      <c r="V82" s="728"/>
      <c r="W82" s="728"/>
      <c r="X82" s="728"/>
      <c r="Y82" s="729"/>
      <c r="AG82" s="259" t="e">
        <f t="shared" si="3"/>
        <v>#VALUE!</v>
      </c>
      <c r="AP82" s="250"/>
      <c r="AQ82" s="260"/>
      <c r="AR82" s="252"/>
      <c r="AT82" s="252"/>
    </row>
    <row r="83" spans="1:46" ht="9" customHeight="1">
      <c r="A83" s="211"/>
      <c r="B83" s="212"/>
      <c r="C83" s="711" t="s">
        <v>221</v>
      </c>
      <c r="D83" s="714"/>
      <c r="E83" s="716" t="s">
        <v>222</v>
      </c>
      <c r="F83" s="714"/>
      <c r="G83" s="716" t="s">
        <v>223</v>
      </c>
      <c r="H83" s="716"/>
      <c r="I83" s="714"/>
      <c r="J83" s="716" t="s">
        <v>222</v>
      </c>
      <c r="K83" s="714"/>
      <c r="L83" s="716" t="s">
        <v>224</v>
      </c>
      <c r="M83" s="734"/>
      <c r="N83" s="760" t="s">
        <v>225</v>
      </c>
      <c r="O83" s="763"/>
      <c r="P83" s="719">
        <f>IF(OR(A87="",D83="",I83=""),0,FLOOR(IF(I83&lt;D83,TIME(I83,K83,1)+1,TIME(I83,K83,1))-TIME(D83,F83,0)-TIME(0,O83,0),"0:15"))</f>
        <v>0</v>
      </c>
      <c r="Q83" s="711" t="s">
        <v>226</v>
      </c>
      <c r="R83" s="739"/>
      <c r="S83" s="742"/>
      <c r="T83" s="757" t="s">
        <v>142</v>
      </c>
      <c r="U83" s="711" t="s">
        <v>228</v>
      </c>
      <c r="V83" s="739"/>
      <c r="W83" s="739"/>
      <c r="X83" s="213"/>
      <c r="Y83" s="214"/>
      <c r="AG83" s="259" t="e">
        <f t="shared" si="3"/>
        <v>#VALUE!</v>
      </c>
      <c r="AP83" s="250"/>
      <c r="AQ83" s="260"/>
    </row>
    <row r="84" spans="1:46" ht="6" customHeight="1">
      <c r="A84" s="356"/>
      <c r="B84" s="357"/>
      <c r="C84" s="712"/>
      <c r="D84" s="715"/>
      <c r="E84" s="717"/>
      <c r="F84" s="715"/>
      <c r="G84" s="717"/>
      <c r="H84" s="717"/>
      <c r="I84" s="715"/>
      <c r="J84" s="717"/>
      <c r="K84" s="715"/>
      <c r="L84" s="717"/>
      <c r="M84" s="735"/>
      <c r="N84" s="761"/>
      <c r="O84" s="764"/>
      <c r="P84" s="720"/>
      <c r="Q84" s="712"/>
      <c r="R84" s="740"/>
      <c r="S84" s="743"/>
      <c r="T84" s="758"/>
      <c r="U84" s="712"/>
      <c r="V84" s="740"/>
      <c r="W84" s="740"/>
      <c r="X84" s="755" t="str">
        <f>IF(A87="","",IF(OR(S83&gt;1,S85&gt;1),"ü",""))</f>
        <v/>
      </c>
      <c r="Y84" s="215"/>
      <c r="AG84" s="259" t="e">
        <f t="shared" si="3"/>
        <v>#VALUE!</v>
      </c>
      <c r="AP84" s="250"/>
      <c r="AQ84" s="260"/>
    </row>
    <row r="85" spans="1:46" ht="6" customHeight="1">
      <c r="A85" s="356"/>
      <c r="B85" s="216"/>
      <c r="C85" s="712"/>
      <c r="D85" s="715"/>
      <c r="E85" s="717"/>
      <c r="F85" s="715"/>
      <c r="G85" s="717"/>
      <c r="H85" s="717"/>
      <c r="I85" s="715"/>
      <c r="J85" s="717"/>
      <c r="K85" s="715"/>
      <c r="L85" s="717"/>
      <c r="M85" s="735"/>
      <c r="N85" s="761"/>
      <c r="O85" s="765"/>
      <c r="P85" s="720">
        <f>IF(OR(A87="",D85="",I85=""),0,FLOOR(IF(I85&lt;D85,TIME(I85,K85,1)+1,TIME(I85,K85,1))-TIME(D85,F85,0)-TIME(0,O85,0),"0:15"))</f>
        <v>0</v>
      </c>
      <c r="Q85" s="712"/>
      <c r="R85" s="740"/>
      <c r="S85" s="737"/>
      <c r="T85" s="758"/>
      <c r="U85" s="712"/>
      <c r="V85" s="740"/>
      <c r="W85" s="740"/>
      <c r="X85" s="756"/>
      <c r="Y85" s="215"/>
      <c r="AG85" s="259" t="e">
        <f t="shared" si="3"/>
        <v>#VALUE!</v>
      </c>
      <c r="AP85" s="250"/>
      <c r="AQ85" s="260"/>
    </row>
    <row r="86" spans="1:46" ht="9" customHeight="1">
      <c r="A86" s="356"/>
      <c r="B86" s="216"/>
      <c r="C86" s="713"/>
      <c r="D86" s="733"/>
      <c r="E86" s="718"/>
      <c r="F86" s="733"/>
      <c r="G86" s="718"/>
      <c r="H86" s="718"/>
      <c r="I86" s="733"/>
      <c r="J86" s="718"/>
      <c r="K86" s="733"/>
      <c r="L86" s="718"/>
      <c r="M86" s="736"/>
      <c r="N86" s="762"/>
      <c r="O86" s="766"/>
      <c r="P86" s="744"/>
      <c r="Q86" s="713"/>
      <c r="R86" s="741"/>
      <c r="S86" s="738"/>
      <c r="T86" s="759"/>
      <c r="U86" s="713"/>
      <c r="V86" s="741"/>
      <c r="W86" s="741"/>
      <c r="X86" s="217"/>
      <c r="Y86" s="218"/>
      <c r="AQ86" s="261"/>
    </row>
    <row r="87" spans="1:46" ht="18" customHeight="1">
      <c r="A87" s="745" t="str">
        <f>IF(ISERROR(AG80),"",AG80)</f>
        <v/>
      </c>
      <c r="B87" s="746"/>
      <c r="C87" s="747" t="s">
        <v>247</v>
      </c>
      <c r="D87" s="748"/>
      <c r="E87" s="748"/>
      <c r="F87" s="748"/>
      <c r="G87" s="748"/>
      <c r="H87" s="748"/>
      <c r="I87" s="748"/>
      <c r="J87" s="748"/>
      <c r="K87" s="748"/>
      <c r="L87" s="749" t="str">
        <f>IF(A87="","",IF(OR(AND(P83&gt;0,S83=""),AND(P85&gt;0,S85="")),"研修人数を入力してください",""))</f>
        <v/>
      </c>
      <c r="M87" s="749"/>
      <c r="N87" s="749"/>
      <c r="O87" s="749"/>
      <c r="P87" s="749"/>
      <c r="Q87" s="749"/>
      <c r="R87" s="749"/>
      <c r="S87" s="749"/>
      <c r="T87" s="749"/>
      <c r="U87" s="749"/>
      <c r="V87" s="749"/>
      <c r="W87" s="749"/>
      <c r="X87" s="749"/>
      <c r="Y87" s="750"/>
      <c r="AA87" s="237"/>
      <c r="AP87" s="262"/>
      <c r="AQ87" s="263"/>
      <c r="AR87" s="252"/>
      <c r="AT87" s="252"/>
    </row>
    <row r="88" spans="1:46" ht="18" customHeight="1">
      <c r="A88" s="751" t="str">
        <f>IF(A87="","","日")</f>
        <v/>
      </c>
      <c r="B88" s="752"/>
      <c r="C88" s="724"/>
      <c r="D88" s="725"/>
      <c r="E88" s="725"/>
      <c r="F88" s="725"/>
      <c r="G88" s="725"/>
      <c r="H88" s="725"/>
      <c r="I88" s="725"/>
      <c r="J88" s="725"/>
      <c r="K88" s="725"/>
      <c r="L88" s="725"/>
      <c r="M88" s="725"/>
      <c r="N88" s="725"/>
      <c r="O88" s="725"/>
      <c r="P88" s="725"/>
      <c r="Q88" s="725"/>
      <c r="R88" s="725"/>
      <c r="S88" s="725"/>
      <c r="T88" s="725"/>
      <c r="U88" s="725"/>
      <c r="V88" s="725"/>
      <c r="W88" s="725"/>
      <c r="X88" s="725"/>
      <c r="Y88" s="726"/>
      <c r="AA88" s="237"/>
      <c r="AP88" s="262"/>
      <c r="AQ88" s="263"/>
      <c r="AR88" s="252"/>
      <c r="AT88" s="252"/>
    </row>
    <row r="89" spans="1:46" ht="18" customHeight="1">
      <c r="A89" s="753" t="s">
        <v>231</v>
      </c>
      <c r="B89" s="754"/>
      <c r="C89" s="724"/>
      <c r="D89" s="725"/>
      <c r="E89" s="725"/>
      <c r="F89" s="725"/>
      <c r="G89" s="725"/>
      <c r="H89" s="725"/>
      <c r="I89" s="725"/>
      <c r="J89" s="725"/>
      <c r="K89" s="725"/>
      <c r="L89" s="725"/>
      <c r="M89" s="725"/>
      <c r="N89" s="725"/>
      <c r="O89" s="725"/>
      <c r="P89" s="725"/>
      <c r="Q89" s="725"/>
      <c r="R89" s="725"/>
      <c r="S89" s="725"/>
      <c r="T89" s="725"/>
      <c r="U89" s="725"/>
      <c r="V89" s="725"/>
      <c r="W89" s="725"/>
      <c r="X89" s="725"/>
      <c r="Y89" s="726"/>
      <c r="AA89" s="237"/>
    </row>
    <row r="90" spans="1:46" ht="9.9499999999999993" customHeight="1">
      <c r="A90" s="219"/>
      <c r="B90" s="220"/>
      <c r="C90" s="727"/>
      <c r="D90" s="728"/>
      <c r="E90" s="728"/>
      <c r="F90" s="728"/>
      <c r="G90" s="728"/>
      <c r="H90" s="728"/>
      <c r="I90" s="728"/>
      <c r="J90" s="728"/>
      <c r="K90" s="728"/>
      <c r="L90" s="728"/>
      <c r="M90" s="728"/>
      <c r="N90" s="728"/>
      <c r="O90" s="728"/>
      <c r="P90" s="728"/>
      <c r="Q90" s="728"/>
      <c r="R90" s="728"/>
      <c r="S90" s="728"/>
      <c r="T90" s="728"/>
      <c r="U90" s="728"/>
      <c r="V90" s="728"/>
      <c r="W90" s="728"/>
      <c r="X90" s="728"/>
      <c r="Y90" s="729"/>
      <c r="AA90" s="237"/>
    </row>
    <row r="91" spans="1:46" ht="9" customHeight="1">
      <c r="A91" s="211"/>
      <c r="B91" s="212"/>
      <c r="C91" s="711" t="s">
        <v>221</v>
      </c>
      <c r="D91" s="714"/>
      <c r="E91" s="716" t="s">
        <v>222</v>
      </c>
      <c r="F91" s="714"/>
      <c r="G91" s="716" t="s">
        <v>223</v>
      </c>
      <c r="H91" s="716"/>
      <c r="I91" s="714"/>
      <c r="J91" s="716" t="s">
        <v>222</v>
      </c>
      <c r="K91" s="714"/>
      <c r="L91" s="716" t="s">
        <v>224</v>
      </c>
      <c r="M91" s="734"/>
      <c r="N91" s="760" t="s">
        <v>225</v>
      </c>
      <c r="O91" s="763"/>
      <c r="P91" s="719">
        <f>IF(OR(A95="",D91="",I91=""),0,FLOOR(IF(I91&lt;D91,TIME(I91,K91,1)+1,TIME(I91,K91,1))-TIME(D91,F91,0)-TIME(0,O91,0),"0:15"))</f>
        <v>0</v>
      </c>
      <c r="Q91" s="711" t="s">
        <v>226</v>
      </c>
      <c r="R91" s="739"/>
      <c r="S91" s="742"/>
      <c r="T91" s="757" t="s">
        <v>142</v>
      </c>
      <c r="U91" s="711" t="s">
        <v>228</v>
      </c>
      <c r="V91" s="739"/>
      <c r="W91" s="739"/>
      <c r="X91" s="213"/>
      <c r="Y91" s="214"/>
    </row>
    <row r="92" spans="1:46" ht="6" customHeight="1">
      <c r="A92" s="356"/>
      <c r="B92" s="357"/>
      <c r="C92" s="712"/>
      <c r="D92" s="715"/>
      <c r="E92" s="717"/>
      <c r="F92" s="715"/>
      <c r="G92" s="717"/>
      <c r="H92" s="717"/>
      <c r="I92" s="715"/>
      <c r="J92" s="717"/>
      <c r="K92" s="715"/>
      <c r="L92" s="717"/>
      <c r="M92" s="735"/>
      <c r="N92" s="761"/>
      <c r="O92" s="764"/>
      <c r="P92" s="720"/>
      <c r="Q92" s="712"/>
      <c r="R92" s="740"/>
      <c r="S92" s="743"/>
      <c r="T92" s="758"/>
      <c r="U92" s="712"/>
      <c r="V92" s="740"/>
      <c r="W92" s="740"/>
      <c r="X92" s="755" t="str">
        <f>IF(A95="","",IF(OR(S91&gt;1,S93&gt;1),"ü",""))</f>
        <v/>
      </c>
      <c r="Y92" s="215"/>
    </row>
    <row r="93" spans="1:46" ht="6" customHeight="1">
      <c r="A93" s="356"/>
      <c r="B93" s="216"/>
      <c r="C93" s="712"/>
      <c r="D93" s="715"/>
      <c r="E93" s="717"/>
      <c r="F93" s="715"/>
      <c r="G93" s="717"/>
      <c r="H93" s="717"/>
      <c r="I93" s="715"/>
      <c r="J93" s="717"/>
      <c r="K93" s="715"/>
      <c r="L93" s="717"/>
      <c r="M93" s="735"/>
      <c r="N93" s="761"/>
      <c r="O93" s="765"/>
      <c r="P93" s="720">
        <f>IF(OR(A95="",D93="",I93=""),0,FLOOR(IF(I93&lt;D93,TIME(I93,K93,1)+1,TIME(I93,K93,1))-TIME(D93,F93,0)-TIME(0,O93,0),"0:15"))</f>
        <v>0</v>
      </c>
      <c r="Q93" s="712"/>
      <c r="R93" s="740"/>
      <c r="S93" s="737"/>
      <c r="T93" s="758"/>
      <c r="U93" s="712"/>
      <c r="V93" s="740"/>
      <c r="W93" s="740"/>
      <c r="X93" s="756"/>
      <c r="Y93" s="215"/>
    </row>
    <row r="94" spans="1:46" ht="9" customHeight="1">
      <c r="A94" s="356"/>
      <c r="B94" s="216"/>
      <c r="C94" s="713"/>
      <c r="D94" s="733"/>
      <c r="E94" s="718"/>
      <c r="F94" s="733"/>
      <c r="G94" s="718"/>
      <c r="H94" s="718"/>
      <c r="I94" s="733"/>
      <c r="J94" s="718"/>
      <c r="K94" s="733"/>
      <c r="L94" s="718"/>
      <c r="M94" s="736"/>
      <c r="N94" s="762"/>
      <c r="O94" s="766"/>
      <c r="P94" s="744"/>
      <c r="Q94" s="713"/>
      <c r="R94" s="741"/>
      <c r="S94" s="738"/>
      <c r="T94" s="759"/>
      <c r="U94" s="713"/>
      <c r="V94" s="741"/>
      <c r="W94" s="741"/>
      <c r="X94" s="217"/>
      <c r="Y94" s="218"/>
    </row>
    <row r="95" spans="1:46" ht="18" customHeight="1">
      <c r="A95" s="745" t="str">
        <f>IF(ISERROR(AG81),"",AG81)</f>
        <v/>
      </c>
      <c r="B95" s="746"/>
      <c r="C95" s="747" t="s">
        <v>247</v>
      </c>
      <c r="D95" s="748"/>
      <c r="E95" s="748"/>
      <c r="F95" s="748"/>
      <c r="G95" s="748"/>
      <c r="H95" s="748"/>
      <c r="I95" s="748"/>
      <c r="J95" s="748"/>
      <c r="K95" s="748"/>
      <c r="L95" s="749" t="str">
        <f>IF(A95="","",IF(OR(AND(P91&gt;0,S91=""),AND(P93&gt;0,S93="")),"研修人数を入力してください",""))</f>
        <v/>
      </c>
      <c r="M95" s="749"/>
      <c r="N95" s="749"/>
      <c r="O95" s="749"/>
      <c r="P95" s="749"/>
      <c r="Q95" s="749"/>
      <c r="R95" s="749"/>
      <c r="S95" s="749"/>
      <c r="T95" s="749"/>
      <c r="U95" s="749"/>
      <c r="V95" s="749"/>
      <c r="W95" s="749"/>
      <c r="X95" s="749"/>
      <c r="Y95" s="750"/>
      <c r="AA95" s="237"/>
    </row>
    <row r="96" spans="1:46" ht="18" customHeight="1">
      <c r="A96" s="751" t="str">
        <f>IF(A95="","","日")</f>
        <v/>
      </c>
      <c r="B96" s="752"/>
      <c r="C96" s="724"/>
      <c r="D96" s="725"/>
      <c r="E96" s="725"/>
      <c r="F96" s="725"/>
      <c r="G96" s="725"/>
      <c r="H96" s="725"/>
      <c r="I96" s="725"/>
      <c r="J96" s="725"/>
      <c r="K96" s="725"/>
      <c r="L96" s="725"/>
      <c r="M96" s="725"/>
      <c r="N96" s="725"/>
      <c r="O96" s="725"/>
      <c r="P96" s="725"/>
      <c r="Q96" s="725"/>
      <c r="R96" s="725"/>
      <c r="S96" s="725"/>
      <c r="T96" s="725"/>
      <c r="U96" s="725"/>
      <c r="V96" s="725"/>
      <c r="W96" s="725"/>
      <c r="X96" s="725"/>
      <c r="Y96" s="726"/>
      <c r="AA96" s="237"/>
    </row>
    <row r="97" spans="1:27" ht="18" customHeight="1">
      <c r="A97" s="753" t="s">
        <v>234</v>
      </c>
      <c r="B97" s="754"/>
      <c r="C97" s="724"/>
      <c r="D97" s="725"/>
      <c r="E97" s="725"/>
      <c r="F97" s="725"/>
      <c r="G97" s="725"/>
      <c r="H97" s="725"/>
      <c r="I97" s="725"/>
      <c r="J97" s="725"/>
      <c r="K97" s="725"/>
      <c r="L97" s="725"/>
      <c r="M97" s="725"/>
      <c r="N97" s="725"/>
      <c r="O97" s="725"/>
      <c r="P97" s="725"/>
      <c r="Q97" s="725"/>
      <c r="R97" s="725"/>
      <c r="S97" s="725"/>
      <c r="T97" s="725"/>
      <c r="U97" s="725"/>
      <c r="V97" s="725"/>
      <c r="W97" s="725"/>
      <c r="X97" s="725"/>
      <c r="Y97" s="726"/>
    </row>
    <row r="98" spans="1:27" ht="9.9499999999999993" customHeight="1">
      <c r="A98" s="219"/>
      <c r="B98" s="220"/>
      <c r="C98" s="727"/>
      <c r="D98" s="728"/>
      <c r="E98" s="728"/>
      <c r="F98" s="728"/>
      <c r="G98" s="728"/>
      <c r="H98" s="728"/>
      <c r="I98" s="728"/>
      <c r="J98" s="728"/>
      <c r="K98" s="728"/>
      <c r="L98" s="728"/>
      <c r="M98" s="728"/>
      <c r="N98" s="728"/>
      <c r="O98" s="728"/>
      <c r="P98" s="728"/>
      <c r="Q98" s="728"/>
      <c r="R98" s="728"/>
      <c r="S98" s="728"/>
      <c r="T98" s="728"/>
      <c r="U98" s="728"/>
      <c r="V98" s="728"/>
      <c r="W98" s="728"/>
      <c r="X98" s="728"/>
      <c r="Y98" s="729"/>
    </row>
    <row r="99" spans="1:27" ht="9" customHeight="1">
      <c r="A99" s="211"/>
      <c r="B99" s="212"/>
      <c r="C99" s="711" t="s">
        <v>221</v>
      </c>
      <c r="D99" s="714"/>
      <c r="E99" s="716" t="s">
        <v>222</v>
      </c>
      <c r="F99" s="714"/>
      <c r="G99" s="716" t="s">
        <v>223</v>
      </c>
      <c r="H99" s="716"/>
      <c r="I99" s="714"/>
      <c r="J99" s="716" t="s">
        <v>222</v>
      </c>
      <c r="K99" s="714"/>
      <c r="L99" s="716" t="s">
        <v>224</v>
      </c>
      <c r="M99" s="734"/>
      <c r="N99" s="760" t="s">
        <v>225</v>
      </c>
      <c r="O99" s="763"/>
      <c r="P99" s="719">
        <f>IF(OR(A103="",D99="",I99=""),0,FLOOR(IF(I99&lt;D99,TIME(I99,K99,1)+1,TIME(I99,K99,1))-TIME(D99,F99,0)-TIME(0,O99,0),"0:15"))</f>
        <v>0</v>
      </c>
      <c r="Q99" s="711" t="s">
        <v>226</v>
      </c>
      <c r="R99" s="739"/>
      <c r="S99" s="742"/>
      <c r="T99" s="757" t="s">
        <v>142</v>
      </c>
      <c r="U99" s="711" t="s">
        <v>228</v>
      </c>
      <c r="V99" s="739"/>
      <c r="W99" s="739"/>
      <c r="X99" s="213"/>
      <c r="Y99" s="214"/>
      <c r="AA99" s="233"/>
    </row>
    <row r="100" spans="1:27" ht="6" customHeight="1">
      <c r="A100" s="356"/>
      <c r="B100" s="357"/>
      <c r="C100" s="712"/>
      <c r="D100" s="715"/>
      <c r="E100" s="717"/>
      <c r="F100" s="715"/>
      <c r="G100" s="717"/>
      <c r="H100" s="717"/>
      <c r="I100" s="715"/>
      <c r="J100" s="717"/>
      <c r="K100" s="715"/>
      <c r="L100" s="717"/>
      <c r="M100" s="735"/>
      <c r="N100" s="761"/>
      <c r="O100" s="764"/>
      <c r="P100" s="720"/>
      <c r="Q100" s="712"/>
      <c r="R100" s="740"/>
      <c r="S100" s="743"/>
      <c r="T100" s="758"/>
      <c r="U100" s="712"/>
      <c r="V100" s="740"/>
      <c r="W100" s="740"/>
      <c r="X100" s="755" t="str">
        <f>IF(A103="","",IF(OR(S99&gt;1,S101&gt;1),"ü",""))</f>
        <v/>
      </c>
      <c r="Y100" s="215"/>
      <c r="AA100" s="233"/>
    </row>
    <row r="101" spans="1:27" ht="6" customHeight="1">
      <c r="A101" s="356"/>
      <c r="B101" s="216"/>
      <c r="C101" s="712"/>
      <c r="D101" s="715"/>
      <c r="E101" s="717"/>
      <c r="F101" s="715"/>
      <c r="G101" s="717"/>
      <c r="H101" s="717"/>
      <c r="I101" s="715"/>
      <c r="J101" s="717"/>
      <c r="K101" s="715"/>
      <c r="L101" s="717"/>
      <c r="M101" s="735"/>
      <c r="N101" s="761"/>
      <c r="O101" s="765"/>
      <c r="P101" s="720">
        <f>IF(OR(A103="",D101="",I101=""),0,FLOOR(IF(I101&lt;D101,TIME(I101,K101,1)+1,TIME(I101,K101,1))-TIME(D101,F101,0)-TIME(0,O101,0),"0:15"))</f>
        <v>0</v>
      </c>
      <c r="Q101" s="712"/>
      <c r="R101" s="740"/>
      <c r="S101" s="737"/>
      <c r="T101" s="758"/>
      <c r="U101" s="712"/>
      <c r="V101" s="740"/>
      <c r="W101" s="740"/>
      <c r="X101" s="756"/>
      <c r="Y101" s="215"/>
      <c r="AA101" s="233"/>
    </row>
    <row r="102" spans="1:27" ht="9" customHeight="1">
      <c r="A102" s="356"/>
      <c r="B102" s="216"/>
      <c r="C102" s="713"/>
      <c r="D102" s="733"/>
      <c r="E102" s="718"/>
      <c r="F102" s="733"/>
      <c r="G102" s="718"/>
      <c r="H102" s="718"/>
      <c r="I102" s="733"/>
      <c r="J102" s="718"/>
      <c r="K102" s="733"/>
      <c r="L102" s="718"/>
      <c r="M102" s="736"/>
      <c r="N102" s="762"/>
      <c r="O102" s="766"/>
      <c r="P102" s="744"/>
      <c r="Q102" s="713"/>
      <c r="R102" s="741"/>
      <c r="S102" s="738"/>
      <c r="T102" s="759"/>
      <c r="U102" s="713"/>
      <c r="V102" s="741"/>
      <c r="W102" s="741"/>
      <c r="X102" s="217"/>
      <c r="Y102" s="218"/>
      <c r="AA102" s="233"/>
    </row>
    <row r="103" spans="1:27" ht="18" customHeight="1">
      <c r="A103" s="745" t="str">
        <f>IF(ISERROR(AG82),"",AG82)</f>
        <v/>
      </c>
      <c r="B103" s="746"/>
      <c r="C103" s="747" t="s">
        <v>247</v>
      </c>
      <c r="D103" s="748"/>
      <c r="E103" s="748"/>
      <c r="F103" s="748"/>
      <c r="G103" s="748"/>
      <c r="H103" s="748"/>
      <c r="I103" s="748"/>
      <c r="J103" s="748"/>
      <c r="K103" s="748"/>
      <c r="L103" s="749" t="str">
        <f>IF(A103="","",IF(OR(AND(P99&gt;0,S99=""),AND(P101&gt;0,S101="")),"研修人数を入力してください",""))</f>
        <v/>
      </c>
      <c r="M103" s="749"/>
      <c r="N103" s="749"/>
      <c r="O103" s="749"/>
      <c r="P103" s="749"/>
      <c r="Q103" s="749"/>
      <c r="R103" s="749"/>
      <c r="S103" s="749"/>
      <c r="T103" s="749"/>
      <c r="U103" s="749"/>
      <c r="V103" s="749"/>
      <c r="W103" s="749"/>
      <c r="X103" s="749"/>
      <c r="Y103" s="750"/>
    </row>
    <row r="104" spans="1:27" ht="18" customHeight="1">
      <c r="A104" s="751" t="str">
        <f>IF(A103="","","日")</f>
        <v/>
      </c>
      <c r="B104" s="752"/>
      <c r="C104" s="724"/>
      <c r="D104" s="725"/>
      <c r="E104" s="725"/>
      <c r="F104" s="725"/>
      <c r="G104" s="725"/>
      <c r="H104" s="725"/>
      <c r="I104" s="725"/>
      <c r="J104" s="725"/>
      <c r="K104" s="725"/>
      <c r="L104" s="725"/>
      <c r="M104" s="725"/>
      <c r="N104" s="725"/>
      <c r="O104" s="725"/>
      <c r="P104" s="725"/>
      <c r="Q104" s="725"/>
      <c r="R104" s="725"/>
      <c r="S104" s="725"/>
      <c r="T104" s="725"/>
      <c r="U104" s="725"/>
      <c r="V104" s="725"/>
      <c r="W104" s="725"/>
      <c r="X104" s="725"/>
      <c r="Y104" s="726"/>
    </row>
    <row r="105" spans="1:27" ht="18" customHeight="1">
      <c r="A105" s="753" t="s">
        <v>236</v>
      </c>
      <c r="B105" s="754"/>
      <c r="C105" s="724"/>
      <c r="D105" s="725"/>
      <c r="E105" s="725"/>
      <c r="F105" s="725"/>
      <c r="G105" s="725"/>
      <c r="H105" s="725"/>
      <c r="I105" s="725"/>
      <c r="J105" s="725"/>
      <c r="K105" s="725"/>
      <c r="L105" s="725"/>
      <c r="M105" s="725"/>
      <c r="N105" s="725"/>
      <c r="O105" s="725"/>
      <c r="P105" s="725"/>
      <c r="Q105" s="725"/>
      <c r="R105" s="725"/>
      <c r="S105" s="725"/>
      <c r="T105" s="725"/>
      <c r="U105" s="725"/>
      <c r="V105" s="725"/>
      <c r="W105" s="725"/>
      <c r="X105" s="725"/>
      <c r="Y105" s="726"/>
    </row>
    <row r="106" spans="1:27" ht="9.9499999999999993" customHeight="1">
      <c r="A106" s="219"/>
      <c r="B106" s="220"/>
      <c r="C106" s="727"/>
      <c r="D106" s="728"/>
      <c r="E106" s="728"/>
      <c r="F106" s="728"/>
      <c r="G106" s="728"/>
      <c r="H106" s="728"/>
      <c r="I106" s="728"/>
      <c r="J106" s="728"/>
      <c r="K106" s="728"/>
      <c r="L106" s="728"/>
      <c r="M106" s="728"/>
      <c r="N106" s="728"/>
      <c r="O106" s="728"/>
      <c r="P106" s="728"/>
      <c r="Q106" s="728"/>
      <c r="R106" s="728"/>
      <c r="S106" s="728"/>
      <c r="T106" s="728"/>
      <c r="U106" s="728"/>
      <c r="V106" s="728"/>
      <c r="W106" s="728"/>
      <c r="X106" s="728"/>
      <c r="Y106" s="729"/>
    </row>
    <row r="107" spans="1:27" ht="9" customHeight="1">
      <c r="A107" s="211"/>
      <c r="B107" s="212"/>
      <c r="C107" s="711" t="s">
        <v>221</v>
      </c>
      <c r="D107" s="714"/>
      <c r="E107" s="716" t="s">
        <v>222</v>
      </c>
      <c r="F107" s="714"/>
      <c r="G107" s="716" t="s">
        <v>223</v>
      </c>
      <c r="H107" s="716"/>
      <c r="I107" s="714"/>
      <c r="J107" s="716" t="s">
        <v>222</v>
      </c>
      <c r="K107" s="714"/>
      <c r="L107" s="716" t="s">
        <v>224</v>
      </c>
      <c r="M107" s="734"/>
      <c r="N107" s="760" t="s">
        <v>225</v>
      </c>
      <c r="O107" s="763"/>
      <c r="P107" s="719">
        <f>IF(OR(A111="",D107="",I107=""),0,FLOOR(IF(I107&lt;D107,TIME(I107,K107,1)+1,TIME(I107,K107,1))-TIME(D107,F107,0)-TIME(0,O107,0),"0:15"))</f>
        <v>0</v>
      </c>
      <c r="Q107" s="711" t="s">
        <v>226</v>
      </c>
      <c r="R107" s="739"/>
      <c r="S107" s="742"/>
      <c r="T107" s="757" t="s">
        <v>142</v>
      </c>
      <c r="U107" s="711" t="s">
        <v>228</v>
      </c>
      <c r="V107" s="739"/>
      <c r="W107" s="739"/>
      <c r="X107" s="213"/>
      <c r="Y107" s="214"/>
      <c r="AA107" s="233"/>
    </row>
    <row r="108" spans="1:27" ht="6" customHeight="1">
      <c r="A108" s="356"/>
      <c r="B108" s="357"/>
      <c r="C108" s="712"/>
      <c r="D108" s="715"/>
      <c r="E108" s="717"/>
      <c r="F108" s="715"/>
      <c r="G108" s="717"/>
      <c r="H108" s="717"/>
      <c r="I108" s="715"/>
      <c r="J108" s="717"/>
      <c r="K108" s="715"/>
      <c r="L108" s="717"/>
      <c r="M108" s="735"/>
      <c r="N108" s="761"/>
      <c r="O108" s="764"/>
      <c r="P108" s="720"/>
      <c r="Q108" s="712"/>
      <c r="R108" s="740"/>
      <c r="S108" s="743"/>
      <c r="T108" s="758"/>
      <c r="U108" s="712"/>
      <c r="V108" s="740"/>
      <c r="W108" s="740"/>
      <c r="X108" s="755" t="str">
        <f>IF(A111="","",IF(OR(S107&gt;1,S109&gt;1),"ü",""))</f>
        <v/>
      </c>
      <c r="Y108" s="215"/>
      <c r="AA108" s="233"/>
    </row>
    <row r="109" spans="1:27" ht="6" customHeight="1">
      <c r="A109" s="356"/>
      <c r="B109" s="216"/>
      <c r="C109" s="712"/>
      <c r="D109" s="715"/>
      <c r="E109" s="717"/>
      <c r="F109" s="715"/>
      <c r="G109" s="717"/>
      <c r="H109" s="717"/>
      <c r="I109" s="715"/>
      <c r="J109" s="717"/>
      <c r="K109" s="715"/>
      <c r="L109" s="717"/>
      <c r="M109" s="735"/>
      <c r="N109" s="761"/>
      <c r="O109" s="765"/>
      <c r="P109" s="720">
        <f>IF(OR(A111="",D109="",I109=""),0,FLOOR(IF(I109&lt;D109,TIME(I109,K109,1)+1,TIME(I109,K109,1))-TIME(D109,F109,0)-TIME(0,O109,0),"0:15"))</f>
        <v>0</v>
      </c>
      <c r="Q109" s="712"/>
      <c r="R109" s="740"/>
      <c r="S109" s="737"/>
      <c r="T109" s="758"/>
      <c r="U109" s="712"/>
      <c r="V109" s="740"/>
      <c r="W109" s="740"/>
      <c r="X109" s="756"/>
      <c r="Y109" s="215"/>
      <c r="AA109" s="233"/>
    </row>
    <row r="110" spans="1:27" ht="9" customHeight="1">
      <c r="A110" s="356"/>
      <c r="B110" s="216"/>
      <c r="C110" s="713"/>
      <c r="D110" s="733"/>
      <c r="E110" s="718"/>
      <c r="F110" s="733"/>
      <c r="G110" s="718"/>
      <c r="H110" s="718"/>
      <c r="I110" s="733"/>
      <c r="J110" s="718"/>
      <c r="K110" s="733"/>
      <c r="L110" s="718"/>
      <c r="M110" s="736"/>
      <c r="N110" s="762"/>
      <c r="O110" s="766"/>
      <c r="P110" s="744"/>
      <c r="Q110" s="713"/>
      <c r="R110" s="741"/>
      <c r="S110" s="738"/>
      <c r="T110" s="759"/>
      <c r="U110" s="713"/>
      <c r="V110" s="741"/>
      <c r="W110" s="741"/>
      <c r="X110" s="217"/>
      <c r="Y110" s="218"/>
      <c r="AA110" s="233"/>
    </row>
    <row r="111" spans="1:27" ht="18" customHeight="1">
      <c r="A111" s="745" t="str">
        <f>IF(ISERROR(AG83),"",AG83)</f>
        <v/>
      </c>
      <c r="B111" s="746"/>
      <c r="C111" s="747" t="s">
        <v>247</v>
      </c>
      <c r="D111" s="748"/>
      <c r="E111" s="748"/>
      <c r="F111" s="748"/>
      <c r="G111" s="748"/>
      <c r="H111" s="748"/>
      <c r="I111" s="748"/>
      <c r="J111" s="748"/>
      <c r="K111" s="748"/>
      <c r="L111" s="749" t="str">
        <f>IF(A111="","",IF(OR(AND(P107&gt;0,S107=""),AND(P109&gt;0,S109="")),"研修人数を入力してください",""))</f>
        <v/>
      </c>
      <c r="M111" s="749"/>
      <c r="N111" s="749"/>
      <c r="O111" s="749"/>
      <c r="P111" s="749"/>
      <c r="Q111" s="749"/>
      <c r="R111" s="749"/>
      <c r="S111" s="749"/>
      <c r="T111" s="749"/>
      <c r="U111" s="749"/>
      <c r="V111" s="749"/>
      <c r="W111" s="749"/>
      <c r="X111" s="749"/>
      <c r="Y111" s="750"/>
    </row>
    <row r="112" spans="1:27" ht="18" customHeight="1">
      <c r="A112" s="751" t="str">
        <f>IF(A111="","","日")</f>
        <v/>
      </c>
      <c r="B112" s="752"/>
      <c r="C112" s="724"/>
      <c r="D112" s="725"/>
      <c r="E112" s="725"/>
      <c r="F112" s="725"/>
      <c r="G112" s="725"/>
      <c r="H112" s="725"/>
      <c r="I112" s="725"/>
      <c r="J112" s="725"/>
      <c r="K112" s="725"/>
      <c r="L112" s="725"/>
      <c r="M112" s="725"/>
      <c r="N112" s="725"/>
      <c r="O112" s="725"/>
      <c r="P112" s="725"/>
      <c r="Q112" s="725"/>
      <c r="R112" s="725"/>
      <c r="S112" s="725"/>
      <c r="T112" s="725"/>
      <c r="U112" s="725"/>
      <c r="V112" s="725"/>
      <c r="W112" s="725"/>
      <c r="X112" s="725"/>
      <c r="Y112" s="726"/>
    </row>
    <row r="113" spans="1:27" ht="18" customHeight="1">
      <c r="A113" s="753" t="s">
        <v>239</v>
      </c>
      <c r="B113" s="754"/>
      <c r="C113" s="724"/>
      <c r="D113" s="725"/>
      <c r="E113" s="725"/>
      <c r="F113" s="725"/>
      <c r="G113" s="725"/>
      <c r="H113" s="725"/>
      <c r="I113" s="725"/>
      <c r="J113" s="725"/>
      <c r="K113" s="725"/>
      <c r="L113" s="725"/>
      <c r="M113" s="725"/>
      <c r="N113" s="725"/>
      <c r="O113" s="725"/>
      <c r="P113" s="725"/>
      <c r="Q113" s="725"/>
      <c r="R113" s="725"/>
      <c r="S113" s="725"/>
      <c r="T113" s="725"/>
      <c r="U113" s="725"/>
      <c r="V113" s="725"/>
      <c r="W113" s="725"/>
      <c r="X113" s="725"/>
      <c r="Y113" s="726"/>
    </row>
    <row r="114" spans="1:27" ht="9.9499999999999993" customHeight="1">
      <c r="A114" s="219"/>
      <c r="B114" s="220"/>
      <c r="C114" s="727"/>
      <c r="D114" s="728"/>
      <c r="E114" s="728"/>
      <c r="F114" s="728"/>
      <c r="G114" s="728"/>
      <c r="H114" s="728"/>
      <c r="I114" s="728"/>
      <c r="J114" s="728"/>
      <c r="K114" s="728"/>
      <c r="L114" s="728"/>
      <c r="M114" s="728"/>
      <c r="N114" s="728"/>
      <c r="O114" s="728"/>
      <c r="P114" s="728"/>
      <c r="Q114" s="728"/>
      <c r="R114" s="728"/>
      <c r="S114" s="728"/>
      <c r="T114" s="728"/>
      <c r="U114" s="728"/>
      <c r="V114" s="728"/>
      <c r="W114" s="728"/>
      <c r="X114" s="728"/>
      <c r="Y114" s="729"/>
    </row>
    <row r="115" spans="1:27" ht="9" customHeight="1">
      <c r="A115" s="211"/>
      <c r="B115" s="212"/>
      <c r="C115" s="711" t="s">
        <v>221</v>
      </c>
      <c r="D115" s="714"/>
      <c r="E115" s="716" t="s">
        <v>222</v>
      </c>
      <c r="F115" s="714"/>
      <c r="G115" s="716" t="s">
        <v>223</v>
      </c>
      <c r="H115" s="716"/>
      <c r="I115" s="714"/>
      <c r="J115" s="716" t="s">
        <v>222</v>
      </c>
      <c r="K115" s="714"/>
      <c r="L115" s="716" t="s">
        <v>224</v>
      </c>
      <c r="M115" s="734"/>
      <c r="N115" s="760" t="s">
        <v>225</v>
      </c>
      <c r="O115" s="763"/>
      <c r="P115" s="719">
        <f>IF(OR(A119="",D115="",I115=""),0,FLOOR(IF(I115&lt;D115,TIME(I115,K115,1)+1,TIME(I115,K115,1))-TIME(D115,F115,0)-TIME(0,O115,0),"0:15"))</f>
        <v>0</v>
      </c>
      <c r="Q115" s="711" t="s">
        <v>226</v>
      </c>
      <c r="R115" s="739"/>
      <c r="S115" s="742"/>
      <c r="T115" s="757" t="s">
        <v>142</v>
      </c>
      <c r="U115" s="711" t="s">
        <v>228</v>
      </c>
      <c r="V115" s="739"/>
      <c r="W115" s="739"/>
      <c r="X115" s="213"/>
      <c r="Y115" s="214"/>
      <c r="AA115" s="233"/>
    </row>
    <row r="116" spans="1:27" ht="6" customHeight="1">
      <c r="A116" s="356"/>
      <c r="B116" s="357"/>
      <c r="C116" s="712"/>
      <c r="D116" s="715"/>
      <c r="E116" s="717"/>
      <c r="F116" s="715"/>
      <c r="G116" s="717"/>
      <c r="H116" s="717"/>
      <c r="I116" s="715"/>
      <c r="J116" s="717"/>
      <c r="K116" s="715"/>
      <c r="L116" s="717"/>
      <c r="M116" s="735"/>
      <c r="N116" s="761"/>
      <c r="O116" s="764"/>
      <c r="P116" s="720"/>
      <c r="Q116" s="712"/>
      <c r="R116" s="740"/>
      <c r="S116" s="743"/>
      <c r="T116" s="758"/>
      <c r="U116" s="712"/>
      <c r="V116" s="740"/>
      <c r="W116" s="740"/>
      <c r="X116" s="755" t="str">
        <f>IF(A119="","",IF(OR(S115&gt;1,S117&gt;1),"ü",""))</f>
        <v/>
      </c>
      <c r="Y116" s="215"/>
      <c r="AA116" s="233"/>
    </row>
    <row r="117" spans="1:27" ht="6" customHeight="1">
      <c r="A117" s="356"/>
      <c r="B117" s="216"/>
      <c r="C117" s="712"/>
      <c r="D117" s="715"/>
      <c r="E117" s="717"/>
      <c r="F117" s="715"/>
      <c r="G117" s="717"/>
      <c r="H117" s="717"/>
      <c r="I117" s="715"/>
      <c r="J117" s="717"/>
      <c r="K117" s="715"/>
      <c r="L117" s="717"/>
      <c r="M117" s="735"/>
      <c r="N117" s="761"/>
      <c r="O117" s="765"/>
      <c r="P117" s="720">
        <f>IF(OR(A119="",D117="",I117=""),0,FLOOR(IF(I117&lt;D117,TIME(I117,K117,1)+1,TIME(I117,K117,1))-TIME(D117,F117,0)-TIME(0,O117,0),"0:15"))</f>
        <v>0</v>
      </c>
      <c r="Q117" s="712"/>
      <c r="R117" s="740"/>
      <c r="S117" s="737"/>
      <c r="T117" s="758"/>
      <c r="U117" s="712"/>
      <c r="V117" s="740"/>
      <c r="W117" s="740"/>
      <c r="X117" s="756"/>
      <c r="Y117" s="215"/>
      <c r="AA117" s="233"/>
    </row>
    <row r="118" spans="1:27" ht="13.5" customHeight="1">
      <c r="A118" s="356"/>
      <c r="B118" s="216"/>
      <c r="C118" s="713"/>
      <c r="D118" s="733"/>
      <c r="E118" s="718"/>
      <c r="F118" s="733"/>
      <c r="G118" s="718"/>
      <c r="H118" s="718"/>
      <c r="I118" s="733"/>
      <c r="J118" s="718"/>
      <c r="K118" s="733"/>
      <c r="L118" s="718"/>
      <c r="M118" s="736"/>
      <c r="N118" s="762"/>
      <c r="O118" s="766"/>
      <c r="P118" s="744"/>
      <c r="Q118" s="713"/>
      <c r="R118" s="741"/>
      <c r="S118" s="738"/>
      <c r="T118" s="759"/>
      <c r="U118" s="713"/>
      <c r="V118" s="741"/>
      <c r="W118" s="741"/>
      <c r="X118" s="217"/>
      <c r="Y118" s="218"/>
      <c r="AA118" s="233"/>
    </row>
    <row r="119" spans="1:27" ht="18" customHeight="1">
      <c r="A119" s="745" t="str">
        <f>IF(ISERROR(AG84),"",AG84)</f>
        <v/>
      </c>
      <c r="B119" s="746"/>
      <c r="C119" s="747" t="s">
        <v>247</v>
      </c>
      <c r="D119" s="748"/>
      <c r="E119" s="748"/>
      <c r="F119" s="748"/>
      <c r="G119" s="748"/>
      <c r="H119" s="748"/>
      <c r="I119" s="748"/>
      <c r="J119" s="748"/>
      <c r="K119" s="748"/>
      <c r="L119" s="749" t="str">
        <f>IF(A119="","",IF(OR(AND(P115&gt;0,S115=""),AND(P117&gt;0,S117="")),"研修人数を入力してください",""))</f>
        <v/>
      </c>
      <c r="M119" s="749"/>
      <c r="N119" s="749"/>
      <c r="O119" s="749"/>
      <c r="P119" s="749"/>
      <c r="Q119" s="749"/>
      <c r="R119" s="749"/>
      <c r="S119" s="749"/>
      <c r="T119" s="749"/>
      <c r="U119" s="749"/>
      <c r="V119" s="749"/>
      <c r="W119" s="749"/>
      <c r="X119" s="749"/>
      <c r="Y119" s="750"/>
    </row>
    <row r="120" spans="1:27" ht="18" customHeight="1">
      <c r="A120" s="751" t="str">
        <f>IF(A119="","","日")</f>
        <v/>
      </c>
      <c r="B120" s="752"/>
      <c r="C120" s="724"/>
      <c r="D120" s="725"/>
      <c r="E120" s="725"/>
      <c r="F120" s="725"/>
      <c r="G120" s="725"/>
      <c r="H120" s="725"/>
      <c r="I120" s="725"/>
      <c r="J120" s="725"/>
      <c r="K120" s="725"/>
      <c r="L120" s="725"/>
      <c r="M120" s="725"/>
      <c r="N120" s="725"/>
      <c r="O120" s="725"/>
      <c r="P120" s="725"/>
      <c r="Q120" s="725"/>
      <c r="R120" s="725"/>
      <c r="S120" s="725"/>
      <c r="T120" s="725"/>
      <c r="U120" s="725"/>
      <c r="V120" s="725"/>
      <c r="W120" s="725"/>
      <c r="X120" s="725"/>
      <c r="Y120" s="726"/>
    </row>
    <row r="121" spans="1:27" ht="18" customHeight="1">
      <c r="A121" s="753" t="s">
        <v>240</v>
      </c>
      <c r="B121" s="754"/>
      <c r="C121" s="724"/>
      <c r="D121" s="725"/>
      <c r="E121" s="725"/>
      <c r="F121" s="725"/>
      <c r="G121" s="725"/>
      <c r="H121" s="725"/>
      <c r="I121" s="725"/>
      <c r="J121" s="725"/>
      <c r="K121" s="725"/>
      <c r="L121" s="725"/>
      <c r="M121" s="725"/>
      <c r="N121" s="725"/>
      <c r="O121" s="725"/>
      <c r="P121" s="725"/>
      <c r="Q121" s="725"/>
      <c r="R121" s="725"/>
      <c r="S121" s="725"/>
      <c r="T121" s="725"/>
      <c r="U121" s="725"/>
      <c r="V121" s="725"/>
      <c r="W121" s="725"/>
      <c r="X121" s="725"/>
      <c r="Y121" s="726"/>
    </row>
    <row r="122" spans="1:27" ht="9.9499999999999993" customHeight="1">
      <c r="A122" s="219"/>
      <c r="B122" s="220"/>
      <c r="C122" s="727"/>
      <c r="D122" s="728"/>
      <c r="E122" s="728"/>
      <c r="F122" s="728"/>
      <c r="G122" s="728"/>
      <c r="H122" s="728"/>
      <c r="I122" s="728"/>
      <c r="J122" s="728"/>
      <c r="K122" s="728"/>
      <c r="L122" s="728"/>
      <c r="M122" s="728"/>
      <c r="N122" s="728"/>
      <c r="O122" s="728"/>
      <c r="P122" s="728"/>
      <c r="Q122" s="728"/>
      <c r="R122" s="728"/>
      <c r="S122" s="728"/>
      <c r="T122" s="728"/>
      <c r="U122" s="728"/>
      <c r="V122" s="728"/>
      <c r="W122" s="728"/>
      <c r="X122" s="728"/>
      <c r="Y122" s="729"/>
    </row>
    <row r="123" spans="1:27" ht="9" customHeight="1">
      <c r="A123" s="211"/>
      <c r="B123" s="212"/>
      <c r="C123" s="711" t="s">
        <v>221</v>
      </c>
      <c r="D123" s="714"/>
      <c r="E123" s="716" t="s">
        <v>222</v>
      </c>
      <c r="F123" s="714"/>
      <c r="G123" s="716" t="s">
        <v>223</v>
      </c>
      <c r="H123" s="716"/>
      <c r="I123" s="714"/>
      <c r="J123" s="716" t="s">
        <v>222</v>
      </c>
      <c r="K123" s="714"/>
      <c r="L123" s="716" t="s">
        <v>224</v>
      </c>
      <c r="M123" s="734"/>
      <c r="N123" s="760" t="s">
        <v>225</v>
      </c>
      <c r="O123" s="763"/>
      <c r="P123" s="719">
        <f>IF(OR(A127="",D123="",I123=""),0,FLOOR(IF(I123&lt;D123,TIME(I123,K123,1)+1,TIME(I123,K123,1))-TIME(D123,F123,0)-TIME(0,O123,0),"0:15"))</f>
        <v>0</v>
      </c>
      <c r="Q123" s="711" t="s">
        <v>226</v>
      </c>
      <c r="R123" s="739"/>
      <c r="S123" s="742"/>
      <c r="T123" s="757" t="s">
        <v>142</v>
      </c>
      <c r="U123" s="711" t="s">
        <v>228</v>
      </c>
      <c r="V123" s="739"/>
      <c r="W123" s="739"/>
      <c r="X123" s="213"/>
      <c r="Y123" s="214"/>
      <c r="AA123" s="233"/>
    </row>
    <row r="124" spans="1:27" ht="6" customHeight="1">
      <c r="A124" s="356"/>
      <c r="B124" s="357"/>
      <c r="C124" s="712"/>
      <c r="D124" s="715"/>
      <c r="E124" s="717"/>
      <c r="F124" s="715"/>
      <c r="G124" s="717"/>
      <c r="H124" s="717"/>
      <c r="I124" s="715"/>
      <c r="J124" s="717"/>
      <c r="K124" s="715"/>
      <c r="L124" s="717"/>
      <c r="M124" s="735"/>
      <c r="N124" s="761"/>
      <c r="O124" s="764"/>
      <c r="P124" s="720"/>
      <c r="Q124" s="712"/>
      <c r="R124" s="740"/>
      <c r="S124" s="743"/>
      <c r="T124" s="758"/>
      <c r="U124" s="712"/>
      <c r="V124" s="740"/>
      <c r="W124" s="740"/>
      <c r="X124" s="755" t="str">
        <f>IF(A127="","",IF(OR(S123&gt;1,S125&gt;1),"ü",""))</f>
        <v/>
      </c>
      <c r="Y124" s="215"/>
      <c r="AA124" s="233"/>
    </row>
    <row r="125" spans="1:27" ht="6" customHeight="1">
      <c r="A125" s="356"/>
      <c r="B125" s="216"/>
      <c r="C125" s="712"/>
      <c r="D125" s="715"/>
      <c r="E125" s="717"/>
      <c r="F125" s="715"/>
      <c r="G125" s="717"/>
      <c r="H125" s="717"/>
      <c r="I125" s="715"/>
      <c r="J125" s="717"/>
      <c r="K125" s="715"/>
      <c r="L125" s="717"/>
      <c r="M125" s="735"/>
      <c r="N125" s="761"/>
      <c r="O125" s="765"/>
      <c r="P125" s="720">
        <f>IF(OR(A127="",D125="",I125=""),0,FLOOR(IF(I125&lt;D125,TIME(I125,K125,1)+1,TIME(I125,K125,1))-TIME(D125,F125,0)-TIME(0,O125,0),"0:15"))</f>
        <v>0</v>
      </c>
      <c r="Q125" s="712"/>
      <c r="R125" s="740"/>
      <c r="S125" s="737"/>
      <c r="T125" s="758"/>
      <c r="U125" s="712"/>
      <c r="V125" s="740"/>
      <c r="W125" s="740"/>
      <c r="X125" s="756"/>
      <c r="Y125" s="215"/>
      <c r="AA125" s="233"/>
    </row>
    <row r="126" spans="1:27" ht="9" customHeight="1">
      <c r="A126" s="356"/>
      <c r="B126" s="216"/>
      <c r="C126" s="713"/>
      <c r="D126" s="733"/>
      <c r="E126" s="718"/>
      <c r="F126" s="733"/>
      <c r="G126" s="718"/>
      <c r="H126" s="718"/>
      <c r="I126" s="733"/>
      <c r="J126" s="718"/>
      <c r="K126" s="733"/>
      <c r="L126" s="718"/>
      <c r="M126" s="736"/>
      <c r="N126" s="762"/>
      <c r="O126" s="766"/>
      <c r="P126" s="744"/>
      <c r="Q126" s="713"/>
      <c r="R126" s="741"/>
      <c r="S126" s="738"/>
      <c r="T126" s="759"/>
      <c r="U126" s="713"/>
      <c r="V126" s="741"/>
      <c r="W126" s="741"/>
      <c r="X126" s="217"/>
      <c r="Y126" s="218"/>
      <c r="AA126" s="233"/>
    </row>
    <row r="127" spans="1:27" ht="18" customHeight="1">
      <c r="A127" s="745" t="str">
        <f>IF(ISERROR(AG85),"",AG85)</f>
        <v/>
      </c>
      <c r="B127" s="746"/>
      <c r="C127" s="747" t="s">
        <v>247</v>
      </c>
      <c r="D127" s="748"/>
      <c r="E127" s="748"/>
      <c r="F127" s="748"/>
      <c r="G127" s="748"/>
      <c r="H127" s="748"/>
      <c r="I127" s="748"/>
      <c r="J127" s="748"/>
      <c r="K127" s="748"/>
      <c r="L127" s="749" t="str">
        <f>IF(A127="","",IF(OR(AND(P123&gt;0,S123=""),AND(P125&gt;0,S125="")),"研修人数を入力してください",""))</f>
        <v/>
      </c>
      <c r="M127" s="749"/>
      <c r="N127" s="749"/>
      <c r="O127" s="749"/>
      <c r="P127" s="749"/>
      <c r="Q127" s="749"/>
      <c r="R127" s="749"/>
      <c r="S127" s="749"/>
      <c r="T127" s="749"/>
      <c r="U127" s="749"/>
      <c r="V127" s="749"/>
      <c r="W127" s="749"/>
      <c r="X127" s="749"/>
      <c r="Y127" s="750"/>
    </row>
    <row r="128" spans="1:27" ht="18" customHeight="1">
      <c r="A128" s="751" t="str">
        <f>IF(A127="","","日")</f>
        <v/>
      </c>
      <c r="B128" s="752"/>
      <c r="C128" s="724"/>
      <c r="D128" s="725"/>
      <c r="E128" s="725"/>
      <c r="F128" s="725"/>
      <c r="G128" s="725"/>
      <c r="H128" s="725"/>
      <c r="I128" s="725"/>
      <c r="J128" s="725"/>
      <c r="K128" s="725"/>
      <c r="L128" s="725"/>
      <c r="M128" s="725"/>
      <c r="N128" s="725"/>
      <c r="O128" s="725"/>
      <c r="P128" s="725"/>
      <c r="Q128" s="725"/>
      <c r="R128" s="725"/>
      <c r="S128" s="725"/>
      <c r="T128" s="725"/>
      <c r="U128" s="725"/>
      <c r="V128" s="725"/>
      <c r="W128" s="725"/>
      <c r="X128" s="725"/>
      <c r="Y128" s="726"/>
    </row>
    <row r="129" spans="1:33" ht="18" customHeight="1">
      <c r="A129" s="753" t="s">
        <v>248</v>
      </c>
      <c r="B129" s="754"/>
      <c r="C129" s="724"/>
      <c r="D129" s="725"/>
      <c r="E129" s="725"/>
      <c r="F129" s="725"/>
      <c r="G129" s="725"/>
      <c r="H129" s="725"/>
      <c r="I129" s="725"/>
      <c r="J129" s="725"/>
      <c r="K129" s="725"/>
      <c r="L129" s="725"/>
      <c r="M129" s="725"/>
      <c r="N129" s="725"/>
      <c r="O129" s="725"/>
      <c r="P129" s="725"/>
      <c r="Q129" s="725"/>
      <c r="R129" s="725"/>
      <c r="S129" s="725"/>
      <c r="T129" s="725"/>
      <c r="U129" s="725"/>
      <c r="V129" s="725"/>
      <c r="W129" s="725"/>
      <c r="X129" s="725"/>
      <c r="Y129" s="726"/>
    </row>
    <row r="130" spans="1:33" ht="9.9499999999999993" customHeight="1">
      <c r="A130" s="219"/>
      <c r="B130" s="220"/>
      <c r="C130" s="727"/>
      <c r="D130" s="728"/>
      <c r="E130" s="728"/>
      <c r="F130" s="728"/>
      <c r="G130" s="728"/>
      <c r="H130" s="728"/>
      <c r="I130" s="728"/>
      <c r="J130" s="728"/>
      <c r="K130" s="728"/>
      <c r="L130" s="728"/>
      <c r="M130" s="728"/>
      <c r="N130" s="728"/>
      <c r="O130" s="728"/>
      <c r="P130" s="728"/>
      <c r="Q130" s="728"/>
      <c r="R130" s="728"/>
      <c r="S130" s="728"/>
      <c r="T130" s="728"/>
      <c r="U130" s="728"/>
      <c r="V130" s="728"/>
      <c r="W130" s="728"/>
      <c r="X130" s="728"/>
      <c r="Y130" s="729"/>
    </row>
    <row r="131" spans="1:33" ht="18" customHeight="1">
      <c r="A131" s="169"/>
      <c r="B131" s="169"/>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row>
    <row r="132" spans="1:33" ht="18" customHeight="1">
      <c r="A132" s="169" t="s">
        <v>242</v>
      </c>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AA132" s="237"/>
    </row>
    <row r="133" spans="1:33" ht="90" customHeight="1">
      <c r="A133" s="721"/>
      <c r="B133" s="722"/>
      <c r="C133" s="722"/>
      <c r="D133" s="722"/>
      <c r="E133" s="722"/>
      <c r="F133" s="722"/>
      <c r="G133" s="722"/>
      <c r="H133" s="722"/>
      <c r="I133" s="722"/>
      <c r="J133" s="722"/>
      <c r="K133" s="722"/>
      <c r="L133" s="722"/>
      <c r="M133" s="722"/>
      <c r="N133" s="722"/>
      <c r="O133" s="722"/>
      <c r="P133" s="722"/>
      <c r="Q133" s="722"/>
      <c r="R133" s="722"/>
      <c r="S133" s="722"/>
      <c r="T133" s="722"/>
      <c r="U133" s="722"/>
      <c r="V133" s="722"/>
      <c r="W133" s="722"/>
      <c r="X133" s="722"/>
      <c r="Y133" s="723"/>
    </row>
    <row r="134" spans="1:33" ht="18" customHeight="1">
      <c r="A134" s="169" t="s">
        <v>243</v>
      </c>
      <c r="B134" s="169"/>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AA134" s="237"/>
    </row>
    <row r="135" spans="1:33" ht="90" customHeight="1">
      <c r="A135" s="721"/>
      <c r="B135" s="722"/>
      <c r="C135" s="722"/>
      <c r="D135" s="722"/>
      <c r="E135" s="722"/>
      <c r="F135" s="722"/>
      <c r="G135" s="722"/>
      <c r="H135" s="722"/>
      <c r="I135" s="722"/>
      <c r="J135" s="722"/>
      <c r="K135" s="722"/>
      <c r="L135" s="722"/>
      <c r="M135" s="722"/>
      <c r="N135" s="722"/>
      <c r="O135" s="722"/>
      <c r="P135" s="722"/>
      <c r="Q135" s="722"/>
      <c r="R135" s="722"/>
      <c r="S135" s="722"/>
      <c r="T135" s="722"/>
      <c r="U135" s="722"/>
      <c r="V135" s="722"/>
      <c r="W135" s="722"/>
      <c r="X135" s="722"/>
      <c r="Y135" s="723"/>
    </row>
    <row r="136" spans="1:33" ht="18" customHeight="1">
      <c r="A136" s="169"/>
      <c r="B136" s="354" t="s">
        <v>156</v>
      </c>
      <c r="C136" s="155">
        <f>IF(SUMIF($S75:$S126,1,$P75:$P126)=0,0,SUMIF($S75:$S126,1,$P75:$P126))</f>
        <v>0</v>
      </c>
      <c r="D136" s="767">
        <f>IF(C136=0,0,C136*2400*24)</f>
        <v>0</v>
      </c>
      <c r="E136" s="767"/>
      <c r="F136" s="364" t="str">
        <f>IF(OR(L127&lt;&gt;"",L119&lt;&gt;"",L111&lt;&gt;"",L103&lt;&gt;"",L95&lt;&gt;"",L87&lt;&gt;"",L79&lt;&gt;""),"研修人数が未入力のセルがあります","")</f>
        <v/>
      </c>
      <c r="G136" s="169"/>
      <c r="H136" s="169"/>
      <c r="I136" s="169"/>
      <c r="J136" s="169"/>
      <c r="K136" s="169"/>
      <c r="L136" s="169"/>
      <c r="M136" s="169"/>
      <c r="N136" s="169"/>
      <c r="O136" s="169"/>
      <c r="P136" s="169"/>
      <c r="Q136" s="169"/>
      <c r="R136" s="169"/>
      <c r="S136" s="169"/>
      <c r="T136" s="169"/>
      <c r="U136" s="169"/>
      <c r="V136" s="169"/>
      <c r="W136" s="169"/>
      <c r="X136" s="169"/>
      <c r="Y136" s="169"/>
    </row>
    <row r="137" spans="1:33" ht="18" customHeight="1">
      <c r="A137" s="169"/>
      <c r="B137" s="354" t="s">
        <v>157</v>
      </c>
      <c r="C137" s="155">
        <f>IF(SUMIF($S75:$S126,2,$P75:$P126)=0,0,SUMIF($S75:$S126,2,$P75:$P126))</f>
        <v>0</v>
      </c>
      <c r="D137" s="730">
        <f>IF(C137=0,0,C137*1200*24)</f>
        <v>0</v>
      </c>
      <c r="E137" s="730"/>
      <c r="F137" s="169"/>
      <c r="G137" s="169"/>
      <c r="H137" s="169"/>
      <c r="I137" s="732" t="s">
        <v>244</v>
      </c>
      <c r="J137" s="732"/>
      <c r="K137" s="732"/>
      <c r="L137" s="732"/>
      <c r="M137" s="732"/>
      <c r="N137" s="355"/>
      <c r="O137" s="355"/>
      <c r="P137" s="221"/>
      <c r="Q137" s="221"/>
      <c r="R137" s="217"/>
      <c r="S137" s="217"/>
      <c r="T137" s="217"/>
      <c r="U137" s="217"/>
      <c r="V137" s="217"/>
      <c r="W137" s="217"/>
      <c r="X137" s="217"/>
      <c r="Y137" s="217"/>
    </row>
    <row r="138" spans="1:33" ht="18" customHeight="1">
      <c r="A138" s="169"/>
      <c r="B138" s="354" t="s">
        <v>158</v>
      </c>
      <c r="C138" s="155">
        <f>IF(SUMIF($S75:$S126,3,$P75:$P126)=0,0,SUMIF($S75:$S126,3,$P75:$P126))</f>
        <v>0</v>
      </c>
      <c r="D138" s="730">
        <f>IF(C138=0,0,C138*800*24)</f>
        <v>0</v>
      </c>
      <c r="E138" s="730"/>
      <c r="F138" s="169"/>
      <c r="G138" s="169"/>
      <c r="H138" s="169"/>
      <c r="I138" s="169"/>
      <c r="J138" s="169"/>
      <c r="K138" s="169"/>
      <c r="L138" s="169"/>
      <c r="M138" s="169"/>
      <c r="N138" s="169"/>
      <c r="O138" s="169"/>
      <c r="P138" s="169"/>
      <c r="Q138" s="169"/>
      <c r="R138" s="169"/>
      <c r="S138" s="169"/>
      <c r="T138" s="169"/>
      <c r="U138" s="169"/>
      <c r="V138" s="169"/>
      <c r="W138" s="169"/>
      <c r="X138" s="169"/>
      <c r="Y138" s="169"/>
    </row>
    <row r="139" spans="1:33" ht="18" customHeight="1">
      <c r="A139" s="169"/>
      <c r="B139" s="222"/>
      <c r="C139" s="155">
        <f>SUM(C136:C138)</f>
        <v>0</v>
      </c>
      <c r="D139" s="730">
        <f>SUM(D136:D138)</f>
        <v>0</v>
      </c>
      <c r="E139" s="731"/>
      <c r="F139" s="169"/>
      <c r="G139" s="169"/>
      <c r="H139" s="169"/>
      <c r="I139" s="732" t="s">
        <v>245</v>
      </c>
      <c r="J139" s="732"/>
      <c r="K139" s="732"/>
      <c r="L139" s="732"/>
      <c r="M139" s="732"/>
      <c r="N139" s="355"/>
      <c r="O139" s="355"/>
      <c r="P139" s="221"/>
      <c r="Q139" s="221"/>
      <c r="R139" s="217"/>
      <c r="S139" s="217"/>
      <c r="T139" s="217"/>
      <c r="U139" s="217"/>
      <c r="V139" s="217"/>
      <c r="W139" s="217"/>
      <c r="X139" s="217"/>
      <c r="Y139" s="217"/>
    </row>
    <row r="140" spans="1:33" s="235" customFormat="1" ht="6" customHeight="1">
      <c r="A140" s="223"/>
      <c r="B140" s="223"/>
      <c r="C140" s="223"/>
      <c r="D140" s="223"/>
      <c r="E140" s="223"/>
      <c r="F140" s="223"/>
      <c r="G140" s="224"/>
      <c r="H140" s="224"/>
      <c r="I140" s="224"/>
      <c r="J140" s="224"/>
      <c r="K140" s="224"/>
      <c r="L140" s="224"/>
      <c r="M140" s="224"/>
      <c r="N140" s="224"/>
      <c r="O140" s="224"/>
      <c r="P140" s="224"/>
      <c r="Q140" s="224"/>
      <c r="R140" s="223"/>
      <c r="S140" s="223"/>
      <c r="T140" s="223"/>
      <c r="U140" s="223"/>
      <c r="V140" s="223"/>
      <c r="W140" s="223"/>
      <c r="X140" s="223"/>
      <c r="Y140" s="223"/>
      <c r="AA140" s="236"/>
      <c r="AB140" s="17"/>
      <c r="AF140" s="258"/>
      <c r="AG140" s="254"/>
    </row>
    <row r="141" spans="1:33" ht="42" customHeight="1">
      <c r="A141" s="169"/>
      <c r="B141" s="169"/>
      <c r="C141" s="382" t="str">
        <f>IF('10号'!$E$18="","",'10号'!$E$18)</f>
        <v/>
      </c>
      <c r="D141" s="169"/>
      <c r="E141" s="169"/>
      <c r="F141" s="169"/>
      <c r="G141" s="169"/>
      <c r="H141" s="169"/>
      <c r="I141" s="169"/>
      <c r="J141" s="169"/>
      <c r="K141" s="169"/>
      <c r="L141" s="169"/>
      <c r="M141" s="169"/>
      <c r="N141" s="169"/>
      <c r="O141" s="169"/>
      <c r="P141" s="169"/>
      <c r="Q141" s="169"/>
      <c r="R141" s="710" t="str">
        <f>IF(MIN(A146:B194)=0,"平成　　年　　月分",MIN(A146:B194))</f>
        <v>平成　　年　　月分</v>
      </c>
      <c r="S141" s="710"/>
      <c r="T141" s="710"/>
      <c r="U141" s="710"/>
      <c r="V141" s="710"/>
      <c r="W141" s="169"/>
      <c r="X141" s="169"/>
      <c r="Y141" s="225" t="s">
        <v>249</v>
      </c>
    </row>
    <row r="142" spans="1:33" ht="9" customHeight="1">
      <c r="A142" s="211"/>
      <c r="B142" s="212"/>
      <c r="C142" s="711" t="s">
        <v>221</v>
      </c>
      <c r="D142" s="714"/>
      <c r="E142" s="716" t="s">
        <v>222</v>
      </c>
      <c r="F142" s="714"/>
      <c r="G142" s="716" t="s">
        <v>223</v>
      </c>
      <c r="H142" s="716"/>
      <c r="I142" s="714"/>
      <c r="J142" s="716" t="s">
        <v>222</v>
      </c>
      <c r="K142" s="714"/>
      <c r="L142" s="716" t="s">
        <v>224</v>
      </c>
      <c r="M142" s="734"/>
      <c r="N142" s="760" t="s">
        <v>225</v>
      </c>
      <c r="O142" s="763"/>
      <c r="P142" s="719">
        <f>IF(OR(A146="",D142="",I142=""),0,FLOOR(IF(I142&lt;D142,TIME(I142,K142,1)+1,TIME(I142,K142,1))-TIME(D142,F142,0)-TIME(0,O142,0),"0:15"))</f>
        <v>0</v>
      </c>
      <c r="Q142" s="711" t="s">
        <v>226</v>
      </c>
      <c r="R142" s="739"/>
      <c r="S142" s="742"/>
      <c r="T142" s="757" t="s">
        <v>142</v>
      </c>
      <c r="U142" s="711" t="s">
        <v>228</v>
      </c>
      <c r="V142" s="739"/>
      <c r="W142" s="739"/>
      <c r="X142" s="213"/>
      <c r="Y142" s="214"/>
      <c r="AA142" s="233"/>
    </row>
    <row r="143" spans="1:33" ht="6" customHeight="1">
      <c r="A143" s="356"/>
      <c r="B143" s="357"/>
      <c r="C143" s="712"/>
      <c r="D143" s="715"/>
      <c r="E143" s="717"/>
      <c r="F143" s="715"/>
      <c r="G143" s="717"/>
      <c r="H143" s="717"/>
      <c r="I143" s="715"/>
      <c r="J143" s="717"/>
      <c r="K143" s="715"/>
      <c r="L143" s="717"/>
      <c r="M143" s="735"/>
      <c r="N143" s="761"/>
      <c r="O143" s="764"/>
      <c r="P143" s="720"/>
      <c r="Q143" s="712"/>
      <c r="R143" s="740"/>
      <c r="S143" s="743"/>
      <c r="T143" s="758"/>
      <c r="U143" s="712"/>
      <c r="V143" s="740"/>
      <c r="W143" s="740"/>
      <c r="X143" s="755" t="str">
        <f>IF(A146="","",IF(OR(S142&gt;1,S144&gt;1),"ü",""))</f>
        <v/>
      </c>
      <c r="Y143" s="215"/>
      <c r="AA143" s="233"/>
    </row>
    <row r="144" spans="1:33" ht="6" customHeight="1">
      <c r="A144" s="356"/>
      <c r="B144" s="216"/>
      <c r="C144" s="712"/>
      <c r="D144" s="715"/>
      <c r="E144" s="717"/>
      <c r="F144" s="715"/>
      <c r="G144" s="717"/>
      <c r="H144" s="717"/>
      <c r="I144" s="715"/>
      <c r="J144" s="717"/>
      <c r="K144" s="715"/>
      <c r="L144" s="717"/>
      <c r="M144" s="735"/>
      <c r="N144" s="761"/>
      <c r="O144" s="765"/>
      <c r="P144" s="720">
        <f>IF(OR(A146="",D144="",I144=""),0,FLOOR(IF(I144&lt;D144,TIME(I144,K144,1)+1,TIME(I144,K144,1))-TIME(D144,F144,0)-TIME(0,O144,0),"0:15"))</f>
        <v>0</v>
      </c>
      <c r="Q144" s="712"/>
      <c r="R144" s="740"/>
      <c r="S144" s="737"/>
      <c r="T144" s="758"/>
      <c r="U144" s="712"/>
      <c r="V144" s="740"/>
      <c r="W144" s="740"/>
      <c r="X144" s="756"/>
      <c r="Y144" s="215"/>
      <c r="AA144" s="233"/>
    </row>
    <row r="145" spans="1:46" ht="9" customHeight="1">
      <c r="A145" s="356"/>
      <c r="B145" s="216"/>
      <c r="C145" s="713"/>
      <c r="D145" s="733"/>
      <c r="E145" s="718"/>
      <c r="F145" s="733"/>
      <c r="G145" s="718"/>
      <c r="H145" s="718"/>
      <c r="I145" s="733"/>
      <c r="J145" s="718"/>
      <c r="K145" s="733"/>
      <c r="L145" s="718"/>
      <c r="M145" s="736"/>
      <c r="N145" s="762"/>
      <c r="O145" s="766"/>
      <c r="P145" s="744"/>
      <c r="Q145" s="713"/>
      <c r="R145" s="741"/>
      <c r="S145" s="738"/>
      <c r="T145" s="759"/>
      <c r="U145" s="713"/>
      <c r="V145" s="741"/>
      <c r="W145" s="741"/>
      <c r="X145" s="217"/>
      <c r="Y145" s="218"/>
      <c r="AA145" s="233"/>
    </row>
    <row r="146" spans="1:46" ht="18" customHeight="1">
      <c r="A146" s="745" t="str">
        <f>IF(ISERROR(AG146),"",AG146)</f>
        <v/>
      </c>
      <c r="B146" s="746"/>
      <c r="C146" s="747" t="s">
        <v>247</v>
      </c>
      <c r="D146" s="748"/>
      <c r="E146" s="748"/>
      <c r="F146" s="748"/>
      <c r="G146" s="748"/>
      <c r="H146" s="748"/>
      <c r="I146" s="748"/>
      <c r="J146" s="748"/>
      <c r="K146" s="748"/>
      <c r="L146" s="749" t="str">
        <f>IF(A146="","",IF(OR(AND(P142&gt;0,S142=""),AND(P144&gt;0,S144="")),"研修人数を入力してください",""))</f>
        <v/>
      </c>
      <c r="M146" s="749"/>
      <c r="N146" s="749"/>
      <c r="O146" s="749"/>
      <c r="P146" s="749"/>
      <c r="Q146" s="749"/>
      <c r="R146" s="749"/>
      <c r="S146" s="749"/>
      <c r="T146" s="749"/>
      <c r="U146" s="749"/>
      <c r="V146" s="749"/>
      <c r="W146" s="749"/>
      <c r="X146" s="749"/>
      <c r="Y146" s="750"/>
      <c r="AG146" s="239" t="e">
        <f>AG85+1</f>
        <v>#VALUE!</v>
      </c>
      <c r="AP146" s="250"/>
      <c r="AQ146" s="262"/>
      <c r="AR146" s="252"/>
      <c r="AT146" s="252"/>
    </row>
    <row r="147" spans="1:46" ht="18" customHeight="1">
      <c r="A147" s="751" t="str">
        <f>IF(A146="","","日")</f>
        <v/>
      </c>
      <c r="B147" s="752"/>
      <c r="C147" s="724"/>
      <c r="D147" s="725"/>
      <c r="E147" s="725"/>
      <c r="F147" s="725"/>
      <c r="G147" s="725"/>
      <c r="H147" s="725"/>
      <c r="I147" s="725"/>
      <c r="J147" s="725"/>
      <c r="K147" s="725"/>
      <c r="L147" s="725"/>
      <c r="M147" s="725"/>
      <c r="N147" s="725"/>
      <c r="O147" s="725"/>
      <c r="P147" s="725"/>
      <c r="Q147" s="725"/>
      <c r="R147" s="725"/>
      <c r="S147" s="725"/>
      <c r="T147" s="725"/>
      <c r="U147" s="725"/>
      <c r="V147" s="725"/>
      <c r="W147" s="725"/>
      <c r="X147" s="725"/>
      <c r="Y147" s="726"/>
      <c r="AG147" s="239" t="e">
        <f t="shared" ref="AG147:AG152" si="4">AG146+1</f>
        <v>#VALUE!</v>
      </c>
      <c r="AP147" s="250"/>
      <c r="AQ147" s="262"/>
      <c r="AR147" s="252"/>
      <c r="AT147" s="252"/>
    </row>
    <row r="148" spans="1:46" ht="18" customHeight="1">
      <c r="A148" s="753" t="s">
        <v>230</v>
      </c>
      <c r="B148" s="754"/>
      <c r="C148" s="724"/>
      <c r="D148" s="725"/>
      <c r="E148" s="725"/>
      <c r="F148" s="725"/>
      <c r="G148" s="725"/>
      <c r="H148" s="725"/>
      <c r="I148" s="725"/>
      <c r="J148" s="725"/>
      <c r="K148" s="725"/>
      <c r="L148" s="725"/>
      <c r="M148" s="725"/>
      <c r="N148" s="725"/>
      <c r="O148" s="725"/>
      <c r="P148" s="725"/>
      <c r="Q148" s="725"/>
      <c r="R148" s="725"/>
      <c r="S148" s="725"/>
      <c r="T148" s="725"/>
      <c r="U148" s="725"/>
      <c r="V148" s="725"/>
      <c r="W148" s="725"/>
      <c r="X148" s="725"/>
      <c r="Y148" s="726"/>
      <c r="AG148" s="239" t="e">
        <f t="shared" si="4"/>
        <v>#VALUE!</v>
      </c>
      <c r="AP148" s="250"/>
      <c r="AQ148" s="262"/>
      <c r="AR148" s="252"/>
      <c r="AT148" s="252"/>
    </row>
    <row r="149" spans="1:46" ht="9.9499999999999993" customHeight="1">
      <c r="A149" s="219"/>
      <c r="B149" s="220"/>
      <c r="C149" s="727"/>
      <c r="D149" s="728"/>
      <c r="E149" s="728"/>
      <c r="F149" s="728"/>
      <c r="G149" s="728"/>
      <c r="H149" s="728"/>
      <c r="I149" s="728"/>
      <c r="J149" s="728"/>
      <c r="K149" s="728"/>
      <c r="L149" s="728"/>
      <c r="M149" s="728"/>
      <c r="N149" s="728"/>
      <c r="O149" s="728"/>
      <c r="P149" s="728"/>
      <c r="Q149" s="728"/>
      <c r="R149" s="728"/>
      <c r="S149" s="728"/>
      <c r="T149" s="728"/>
      <c r="U149" s="728"/>
      <c r="V149" s="728"/>
      <c r="W149" s="728"/>
      <c r="X149" s="728"/>
      <c r="Y149" s="729"/>
      <c r="AG149" s="239" t="e">
        <f t="shared" si="4"/>
        <v>#VALUE!</v>
      </c>
      <c r="AP149" s="250"/>
      <c r="AQ149" s="262"/>
      <c r="AR149" s="252"/>
      <c r="AT149" s="252"/>
    </row>
    <row r="150" spans="1:46" ht="9" customHeight="1">
      <c r="A150" s="211"/>
      <c r="B150" s="212"/>
      <c r="C150" s="711" t="s">
        <v>221</v>
      </c>
      <c r="D150" s="714"/>
      <c r="E150" s="716" t="s">
        <v>222</v>
      </c>
      <c r="F150" s="714"/>
      <c r="G150" s="716" t="s">
        <v>223</v>
      </c>
      <c r="H150" s="716"/>
      <c r="I150" s="714"/>
      <c r="J150" s="716" t="s">
        <v>222</v>
      </c>
      <c r="K150" s="714"/>
      <c r="L150" s="716" t="s">
        <v>224</v>
      </c>
      <c r="M150" s="734"/>
      <c r="N150" s="760" t="s">
        <v>225</v>
      </c>
      <c r="O150" s="763"/>
      <c r="P150" s="719">
        <f>IF(OR(A154="",D150="",I150=""),0,FLOOR(IF(I150&lt;D150,TIME(I150,K150,1)+1,TIME(I150,K150,1))-TIME(D150,F150,0)-TIME(0,O150,0),"0:15"))</f>
        <v>0</v>
      </c>
      <c r="Q150" s="711" t="s">
        <v>226</v>
      </c>
      <c r="R150" s="739"/>
      <c r="S150" s="742"/>
      <c r="T150" s="757" t="s">
        <v>142</v>
      </c>
      <c r="U150" s="711" t="s">
        <v>228</v>
      </c>
      <c r="V150" s="739"/>
      <c r="W150" s="739"/>
      <c r="X150" s="213"/>
      <c r="Y150" s="214"/>
      <c r="AG150" s="239" t="e">
        <f t="shared" si="4"/>
        <v>#VALUE!</v>
      </c>
      <c r="AP150" s="250"/>
      <c r="AQ150" s="262"/>
    </row>
    <row r="151" spans="1:46" ht="6" customHeight="1">
      <c r="A151" s="356"/>
      <c r="B151" s="357"/>
      <c r="C151" s="712"/>
      <c r="D151" s="715"/>
      <c r="E151" s="717"/>
      <c r="F151" s="715"/>
      <c r="G151" s="717"/>
      <c r="H151" s="717"/>
      <c r="I151" s="715"/>
      <c r="J151" s="717"/>
      <c r="K151" s="715"/>
      <c r="L151" s="717"/>
      <c r="M151" s="735"/>
      <c r="N151" s="761"/>
      <c r="O151" s="764"/>
      <c r="P151" s="720"/>
      <c r="Q151" s="712"/>
      <c r="R151" s="740"/>
      <c r="S151" s="743"/>
      <c r="T151" s="758"/>
      <c r="U151" s="712"/>
      <c r="V151" s="740"/>
      <c r="W151" s="740"/>
      <c r="X151" s="755" t="str">
        <f>IF(A154="","",IF(OR(S150&gt;1,S152&gt;1),"ü",""))</f>
        <v/>
      </c>
      <c r="Y151" s="215"/>
      <c r="AG151" s="239" t="e">
        <f t="shared" si="4"/>
        <v>#VALUE!</v>
      </c>
      <c r="AP151" s="250"/>
      <c r="AQ151" s="262"/>
    </row>
    <row r="152" spans="1:46" ht="6" customHeight="1">
      <c r="A152" s="356"/>
      <c r="B152" s="216"/>
      <c r="C152" s="712"/>
      <c r="D152" s="715"/>
      <c r="E152" s="717"/>
      <c r="F152" s="715"/>
      <c r="G152" s="717"/>
      <c r="H152" s="717"/>
      <c r="I152" s="715"/>
      <c r="J152" s="717"/>
      <c r="K152" s="715"/>
      <c r="L152" s="717"/>
      <c r="M152" s="735"/>
      <c r="N152" s="761"/>
      <c r="O152" s="765"/>
      <c r="P152" s="720">
        <f>IF(OR(A154="",D152="",I152=""),0,FLOOR(IF(I152&lt;D152,TIME(I152,K152,1)+1,TIME(I152,K152,1))-TIME(D152,F152,0)-TIME(0,O152,0),"0:15"))</f>
        <v>0</v>
      </c>
      <c r="Q152" s="712"/>
      <c r="R152" s="740"/>
      <c r="S152" s="737"/>
      <c r="T152" s="758"/>
      <c r="U152" s="712"/>
      <c r="V152" s="740"/>
      <c r="W152" s="740"/>
      <c r="X152" s="756"/>
      <c r="Y152" s="215"/>
      <c r="AG152" s="239" t="e">
        <f t="shared" si="4"/>
        <v>#VALUE!</v>
      </c>
      <c r="AP152" s="250"/>
      <c r="AQ152" s="262"/>
    </row>
    <row r="153" spans="1:46" ht="9" customHeight="1">
      <c r="A153" s="356"/>
      <c r="B153" s="216"/>
      <c r="C153" s="713"/>
      <c r="D153" s="733"/>
      <c r="E153" s="718"/>
      <c r="F153" s="733"/>
      <c r="G153" s="718"/>
      <c r="H153" s="718"/>
      <c r="I153" s="733"/>
      <c r="J153" s="718"/>
      <c r="K153" s="733"/>
      <c r="L153" s="718"/>
      <c r="M153" s="736"/>
      <c r="N153" s="762"/>
      <c r="O153" s="766"/>
      <c r="P153" s="744"/>
      <c r="Q153" s="713"/>
      <c r="R153" s="741"/>
      <c r="S153" s="738"/>
      <c r="T153" s="759"/>
      <c r="U153" s="713"/>
      <c r="V153" s="741"/>
      <c r="W153" s="741"/>
      <c r="X153" s="217"/>
      <c r="Y153" s="218"/>
    </row>
    <row r="154" spans="1:46" ht="18" customHeight="1">
      <c r="A154" s="745" t="str">
        <f>IF(ISERROR(AG147),"",AG147)</f>
        <v/>
      </c>
      <c r="B154" s="746"/>
      <c r="C154" s="747" t="s">
        <v>247</v>
      </c>
      <c r="D154" s="748"/>
      <c r="E154" s="748"/>
      <c r="F154" s="748"/>
      <c r="G154" s="748"/>
      <c r="H154" s="748"/>
      <c r="I154" s="748"/>
      <c r="J154" s="748"/>
      <c r="K154" s="748"/>
      <c r="L154" s="749" t="str">
        <f>IF(A154="","",IF(OR(AND(P150&gt;0,S150=""),AND(P152&gt;0,S152="")),"研修人数を入力してください",""))</f>
        <v/>
      </c>
      <c r="M154" s="749"/>
      <c r="N154" s="749"/>
      <c r="O154" s="749"/>
      <c r="P154" s="749"/>
      <c r="Q154" s="749"/>
      <c r="R154" s="749"/>
      <c r="S154" s="749"/>
      <c r="T154" s="749"/>
      <c r="U154" s="749"/>
      <c r="V154" s="749"/>
      <c r="W154" s="749"/>
      <c r="X154" s="749"/>
      <c r="Y154" s="750"/>
      <c r="AA154" s="237"/>
      <c r="AQ154" s="263"/>
      <c r="AR154" s="252"/>
      <c r="AT154" s="252"/>
    </row>
    <row r="155" spans="1:46" ht="18" customHeight="1">
      <c r="A155" s="751" t="str">
        <f>IF(A154="","","日")</f>
        <v/>
      </c>
      <c r="B155" s="752"/>
      <c r="C155" s="724"/>
      <c r="D155" s="725"/>
      <c r="E155" s="725"/>
      <c r="F155" s="725"/>
      <c r="G155" s="725"/>
      <c r="H155" s="725"/>
      <c r="I155" s="725"/>
      <c r="J155" s="725"/>
      <c r="K155" s="725"/>
      <c r="L155" s="725"/>
      <c r="M155" s="725"/>
      <c r="N155" s="725"/>
      <c r="O155" s="725"/>
      <c r="P155" s="725"/>
      <c r="Q155" s="725"/>
      <c r="R155" s="725"/>
      <c r="S155" s="725"/>
      <c r="T155" s="725"/>
      <c r="U155" s="725"/>
      <c r="V155" s="725"/>
      <c r="W155" s="725"/>
      <c r="X155" s="725"/>
      <c r="Y155" s="726"/>
      <c r="AA155" s="237"/>
      <c r="AQ155" s="263"/>
      <c r="AR155" s="252"/>
      <c r="AT155" s="252"/>
    </row>
    <row r="156" spans="1:46" ht="18" customHeight="1">
      <c r="A156" s="753" t="s">
        <v>231</v>
      </c>
      <c r="B156" s="754"/>
      <c r="C156" s="724"/>
      <c r="D156" s="725"/>
      <c r="E156" s="725"/>
      <c r="F156" s="725"/>
      <c r="G156" s="725"/>
      <c r="H156" s="725"/>
      <c r="I156" s="725"/>
      <c r="J156" s="725"/>
      <c r="K156" s="725"/>
      <c r="L156" s="725"/>
      <c r="M156" s="725"/>
      <c r="N156" s="725"/>
      <c r="O156" s="725"/>
      <c r="P156" s="725"/>
      <c r="Q156" s="725"/>
      <c r="R156" s="725"/>
      <c r="S156" s="725"/>
      <c r="T156" s="725"/>
      <c r="U156" s="725"/>
      <c r="V156" s="725"/>
      <c r="W156" s="725"/>
      <c r="X156" s="725"/>
      <c r="Y156" s="726"/>
      <c r="AA156" s="237"/>
    </row>
    <row r="157" spans="1:46" ht="9.9499999999999993" customHeight="1">
      <c r="A157" s="219"/>
      <c r="B157" s="220"/>
      <c r="C157" s="727"/>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9"/>
      <c r="AA157" s="237"/>
    </row>
    <row r="158" spans="1:46" ht="9" customHeight="1">
      <c r="A158" s="211"/>
      <c r="B158" s="212"/>
      <c r="C158" s="711" t="s">
        <v>221</v>
      </c>
      <c r="D158" s="714"/>
      <c r="E158" s="716" t="s">
        <v>222</v>
      </c>
      <c r="F158" s="714"/>
      <c r="G158" s="716" t="s">
        <v>223</v>
      </c>
      <c r="H158" s="716"/>
      <c r="I158" s="714"/>
      <c r="J158" s="716" t="s">
        <v>222</v>
      </c>
      <c r="K158" s="714"/>
      <c r="L158" s="716" t="s">
        <v>224</v>
      </c>
      <c r="M158" s="734"/>
      <c r="N158" s="760" t="s">
        <v>225</v>
      </c>
      <c r="O158" s="763"/>
      <c r="P158" s="719">
        <f>IF(OR(A162="",D158="",I158=""),0,FLOOR(IF(I158&lt;D158,TIME(I158,K158,1)+1,TIME(I158,K158,1))-TIME(D158,F158,0)-TIME(0,O158,0),"0:15"))</f>
        <v>0</v>
      </c>
      <c r="Q158" s="711" t="s">
        <v>226</v>
      </c>
      <c r="R158" s="739"/>
      <c r="S158" s="742"/>
      <c r="T158" s="757" t="s">
        <v>142</v>
      </c>
      <c r="U158" s="711" t="s">
        <v>228</v>
      </c>
      <c r="V158" s="739"/>
      <c r="W158" s="739"/>
      <c r="X158" s="213"/>
      <c r="Y158" s="214"/>
    </row>
    <row r="159" spans="1:46" ht="6" customHeight="1">
      <c r="A159" s="356"/>
      <c r="B159" s="357"/>
      <c r="C159" s="712"/>
      <c r="D159" s="715"/>
      <c r="E159" s="717"/>
      <c r="F159" s="715"/>
      <c r="G159" s="717"/>
      <c r="H159" s="717"/>
      <c r="I159" s="715"/>
      <c r="J159" s="717"/>
      <c r="K159" s="715"/>
      <c r="L159" s="717"/>
      <c r="M159" s="735"/>
      <c r="N159" s="761"/>
      <c r="O159" s="764"/>
      <c r="P159" s="720"/>
      <c r="Q159" s="712"/>
      <c r="R159" s="740"/>
      <c r="S159" s="743"/>
      <c r="T159" s="758"/>
      <c r="U159" s="712"/>
      <c r="V159" s="740"/>
      <c r="W159" s="740"/>
      <c r="X159" s="755" t="str">
        <f>IF(A162="","",IF(OR(S158&gt;1,S160&gt;1),"ü",""))</f>
        <v/>
      </c>
      <c r="Y159" s="215"/>
    </row>
    <row r="160" spans="1:46" ht="6" customHeight="1">
      <c r="A160" s="356"/>
      <c r="B160" s="216"/>
      <c r="C160" s="712"/>
      <c r="D160" s="715"/>
      <c r="E160" s="717"/>
      <c r="F160" s="715"/>
      <c r="G160" s="717"/>
      <c r="H160" s="717"/>
      <c r="I160" s="715"/>
      <c r="J160" s="717"/>
      <c r="K160" s="715"/>
      <c r="L160" s="717"/>
      <c r="M160" s="735"/>
      <c r="N160" s="761"/>
      <c r="O160" s="765"/>
      <c r="P160" s="720">
        <f>IF(OR(A162="",D160="",I160=""),0,FLOOR(IF(I160&lt;D160,TIME(I160,K160,1)+1,TIME(I160,K160,1))-TIME(D160,F160,0)-TIME(0,O160,0),"0:15"))</f>
        <v>0</v>
      </c>
      <c r="Q160" s="712"/>
      <c r="R160" s="740"/>
      <c r="S160" s="737"/>
      <c r="T160" s="758"/>
      <c r="U160" s="712"/>
      <c r="V160" s="740"/>
      <c r="W160" s="740"/>
      <c r="X160" s="756"/>
      <c r="Y160" s="215"/>
    </row>
    <row r="161" spans="1:27" ht="9" customHeight="1">
      <c r="A161" s="356"/>
      <c r="B161" s="216"/>
      <c r="C161" s="713"/>
      <c r="D161" s="733"/>
      <c r="E161" s="718"/>
      <c r="F161" s="733"/>
      <c r="G161" s="718"/>
      <c r="H161" s="718"/>
      <c r="I161" s="733"/>
      <c r="J161" s="718"/>
      <c r="K161" s="733"/>
      <c r="L161" s="718"/>
      <c r="M161" s="736"/>
      <c r="N161" s="762"/>
      <c r="O161" s="766"/>
      <c r="P161" s="744"/>
      <c r="Q161" s="713"/>
      <c r="R161" s="741"/>
      <c r="S161" s="738"/>
      <c r="T161" s="759"/>
      <c r="U161" s="713"/>
      <c r="V161" s="741"/>
      <c r="W161" s="741"/>
      <c r="X161" s="217"/>
      <c r="Y161" s="218"/>
    </row>
    <row r="162" spans="1:27" ht="18" customHeight="1">
      <c r="A162" s="745" t="str">
        <f>IF(ISERROR(AG148),"",AG148)</f>
        <v/>
      </c>
      <c r="B162" s="746"/>
      <c r="C162" s="747" t="s">
        <v>247</v>
      </c>
      <c r="D162" s="748"/>
      <c r="E162" s="748"/>
      <c r="F162" s="748"/>
      <c r="G162" s="748"/>
      <c r="H162" s="748"/>
      <c r="I162" s="748"/>
      <c r="J162" s="748"/>
      <c r="K162" s="748"/>
      <c r="L162" s="749" t="str">
        <f>IF(A162="","",IF(OR(AND(P158&gt;0,S158=""),AND(P160&gt;0,S160="")),"研修人数を入力してください",""))</f>
        <v/>
      </c>
      <c r="M162" s="749"/>
      <c r="N162" s="749"/>
      <c r="O162" s="749"/>
      <c r="P162" s="749"/>
      <c r="Q162" s="749"/>
      <c r="R162" s="749"/>
      <c r="S162" s="749"/>
      <c r="T162" s="749"/>
      <c r="U162" s="749"/>
      <c r="V162" s="749"/>
      <c r="W162" s="749"/>
      <c r="X162" s="749"/>
      <c r="Y162" s="750"/>
      <c r="AA162" s="237"/>
    </row>
    <row r="163" spans="1:27" ht="18" customHeight="1">
      <c r="A163" s="751" t="str">
        <f>IF(A162="","","日")</f>
        <v/>
      </c>
      <c r="B163" s="752"/>
      <c r="C163" s="724"/>
      <c r="D163" s="725"/>
      <c r="E163" s="725"/>
      <c r="F163" s="725"/>
      <c r="G163" s="725"/>
      <c r="H163" s="725"/>
      <c r="I163" s="725"/>
      <c r="J163" s="725"/>
      <c r="K163" s="725"/>
      <c r="L163" s="725"/>
      <c r="M163" s="725"/>
      <c r="N163" s="725"/>
      <c r="O163" s="725"/>
      <c r="P163" s="725"/>
      <c r="Q163" s="725"/>
      <c r="R163" s="725"/>
      <c r="S163" s="725"/>
      <c r="T163" s="725"/>
      <c r="U163" s="725"/>
      <c r="V163" s="725"/>
      <c r="W163" s="725"/>
      <c r="X163" s="725"/>
      <c r="Y163" s="726"/>
      <c r="AA163" s="237"/>
    </row>
    <row r="164" spans="1:27" ht="18" customHeight="1">
      <c r="A164" s="753" t="s">
        <v>234</v>
      </c>
      <c r="B164" s="754"/>
      <c r="C164" s="724"/>
      <c r="D164" s="725"/>
      <c r="E164" s="725"/>
      <c r="F164" s="725"/>
      <c r="G164" s="725"/>
      <c r="H164" s="725"/>
      <c r="I164" s="725"/>
      <c r="J164" s="725"/>
      <c r="K164" s="725"/>
      <c r="L164" s="725"/>
      <c r="M164" s="725"/>
      <c r="N164" s="725"/>
      <c r="O164" s="725"/>
      <c r="P164" s="725"/>
      <c r="Q164" s="725"/>
      <c r="R164" s="725"/>
      <c r="S164" s="725"/>
      <c r="T164" s="725"/>
      <c r="U164" s="725"/>
      <c r="V164" s="725"/>
      <c r="W164" s="725"/>
      <c r="X164" s="725"/>
      <c r="Y164" s="726"/>
    </row>
    <row r="165" spans="1:27" ht="9.9499999999999993" customHeight="1">
      <c r="A165" s="219"/>
      <c r="B165" s="220"/>
      <c r="C165" s="727"/>
      <c r="D165" s="728"/>
      <c r="E165" s="728"/>
      <c r="F165" s="728"/>
      <c r="G165" s="728"/>
      <c r="H165" s="728"/>
      <c r="I165" s="728"/>
      <c r="J165" s="728"/>
      <c r="K165" s="728"/>
      <c r="L165" s="728"/>
      <c r="M165" s="728"/>
      <c r="N165" s="728"/>
      <c r="O165" s="728"/>
      <c r="P165" s="728"/>
      <c r="Q165" s="728"/>
      <c r="R165" s="728"/>
      <c r="S165" s="728"/>
      <c r="T165" s="728"/>
      <c r="U165" s="728"/>
      <c r="V165" s="728"/>
      <c r="W165" s="728"/>
      <c r="X165" s="728"/>
      <c r="Y165" s="729"/>
    </row>
    <row r="166" spans="1:27" ht="9" customHeight="1">
      <c r="A166" s="211"/>
      <c r="B166" s="212"/>
      <c r="C166" s="711" t="s">
        <v>221</v>
      </c>
      <c r="D166" s="714"/>
      <c r="E166" s="716" t="s">
        <v>222</v>
      </c>
      <c r="F166" s="714"/>
      <c r="G166" s="716" t="s">
        <v>223</v>
      </c>
      <c r="H166" s="716"/>
      <c r="I166" s="714"/>
      <c r="J166" s="716" t="s">
        <v>222</v>
      </c>
      <c r="K166" s="714"/>
      <c r="L166" s="716" t="s">
        <v>224</v>
      </c>
      <c r="M166" s="734"/>
      <c r="N166" s="760" t="s">
        <v>225</v>
      </c>
      <c r="O166" s="763"/>
      <c r="P166" s="719">
        <f>IF(OR(A170="",D166="",I166=""),0,FLOOR(IF(I166&lt;D166,TIME(I166,K166,1)+1,TIME(I166,K166,1))-TIME(D166,F166,0)-TIME(0,O166,0),"0:15"))</f>
        <v>0</v>
      </c>
      <c r="Q166" s="711" t="s">
        <v>226</v>
      </c>
      <c r="R166" s="739"/>
      <c r="S166" s="742"/>
      <c r="T166" s="757" t="s">
        <v>142</v>
      </c>
      <c r="U166" s="711" t="s">
        <v>228</v>
      </c>
      <c r="V166" s="739"/>
      <c r="W166" s="739"/>
      <c r="X166" s="213"/>
      <c r="Y166" s="214"/>
      <c r="AA166" s="233"/>
    </row>
    <row r="167" spans="1:27" ht="6" customHeight="1">
      <c r="A167" s="356"/>
      <c r="B167" s="357"/>
      <c r="C167" s="712"/>
      <c r="D167" s="715"/>
      <c r="E167" s="717"/>
      <c r="F167" s="715"/>
      <c r="G167" s="717"/>
      <c r="H167" s="717"/>
      <c r="I167" s="715"/>
      <c r="J167" s="717"/>
      <c r="K167" s="715"/>
      <c r="L167" s="717"/>
      <c r="M167" s="735"/>
      <c r="N167" s="761"/>
      <c r="O167" s="764"/>
      <c r="P167" s="720"/>
      <c r="Q167" s="712"/>
      <c r="R167" s="740"/>
      <c r="S167" s="743"/>
      <c r="T167" s="758"/>
      <c r="U167" s="712"/>
      <c r="V167" s="740"/>
      <c r="W167" s="740"/>
      <c r="X167" s="755" t="str">
        <f>IF(A170="","",IF(OR(S166&gt;1,S168&gt;1),"ü",""))</f>
        <v/>
      </c>
      <c r="Y167" s="215"/>
      <c r="AA167" s="233"/>
    </row>
    <row r="168" spans="1:27" ht="6" customHeight="1">
      <c r="A168" s="356"/>
      <c r="B168" s="216"/>
      <c r="C168" s="712"/>
      <c r="D168" s="715"/>
      <c r="E168" s="717"/>
      <c r="F168" s="715"/>
      <c r="G168" s="717"/>
      <c r="H168" s="717"/>
      <c r="I168" s="715"/>
      <c r="J168" s="717"/>
      <c r="K168" s="715"/>
      <c r="L168" s="717"/>
      <c r="M168" s="735"/>
      <c r="N168" s="761"/>
      <c r="O168" s="765"/>
      <c r="P168" s="720">
        <f>IF(OR(A170="",D168="",I168=""),0,FLOOR(IF(I168&lt;D168,TIME(I168,K168,1)+1,TIME(I168,K168,1))-TIME(D168,F168,0)-TIME(0,O168,0),"0:15"))</f>
        <v>0</v>
      </c>
      <c r="Q168" s="712"/>
      <c r="R168" s="740"/>
      <c r="S168" s="737"/>
      <c r="T168" s="758"/>
      <c r="U168" s="712"/>
      <c r="V168" s="740"/>
      <c r="W168" s="740"/>
      <c r="X168" s="756"/>
      <c r="Y168" s="215"/>
      <c r="AA168" s="233"/>
    </row>
    <row r="169" spans="1:27" ht="9" customHeight="1">
      <c r="A169" s="356"/>
      <c r="B169" s="216"/>
      <c r="C169" s="713"/>
      <c r="D169" s="733"/>
      <c r="E169" s="718"/>
      <c r="F169" s="733"/>
      <c r="G169" s="718"/>
      <c r="H169" s="718"/>
      <c r="I169" s="733"/>
      <c r="J169" s="718"/>
      <c r="K169" s="733"/>
      <c r="L169" s="718"/>
      <c r="M169" s="736"/>
      <c r="N169" s="762"/>
      <c r="O169" s="766"/>
      <c r="P169" s="744"/>
      <c r="Q169" s="713"/>
      <c r="R169" s="741"/>
      <c r="S169" s="738"/>
      <c r="T169" s="759"/>
      <c r="U169" s="713"/>
      <c r="V169" s="741"/>
      <c r="W169" s="741"/>
      <c r="X169" s="217"/>
      <c r="Y169" s="218"/>
      <c r="AA169" s="233"/>
    </row>
    <row r="170" spans="1:27" ht="18" customHeight="1">
      <c r="A170" s="745" t="str">
        <f>IF(ISERROR(AG149),"",AG149)</f>
        <v/>
      </c>
      <c r="B170" s="746"/>
      <c r="C170" s="747" t="s">
        <v>247</v>
      </c>
      <c r="D170" s="748"/>
      <c r="E170" s="748"/>
      <c r="F170" s="748"/>
      <c r="G170" s="748"/>
      <c r="H170" s="748"/>
      <c r="I170" s="748"/>
      <c r="J170" s="748"/>
      <c r="K170" s="748"/>
      <c r="L170" s="749" t="str">
        <f>IF(A170="","",IF(OR(AND(P166&gt;0,S166=""),AND(P168&gt;0,S168="")),"研修人数を入力してください",""))</f>
        <v/>
      </c>
      <c r="M170" s="749"/>
      <c r="N170" s="749"/>
      <c r="O170" s="749"/>
      <c r="P170" s="749"/>
      <c r="Q170" s="749"/>
      <c r="R170" s="749"/>
      <c r="S170" s="749"/>
      <c r="T170" s="749"/>
      <c r="U170" s="749"/>
      <c r="V170" s="749"/>
      <c r="W170" s="749"/>
      <c r="X170" s="749"/>
      <c r="Y170" s="750"/>
    </row>
    <row r="171" spans="1:27" ht="18" customHeight="1">
      <c r="A171" s="751" t="str">
        <f>IF(A170="","","日")</f>
        <v/>
      </c>
      <c r="B171" s="752"/>
      <c r="C171" s="724"/>
      <c r="D171" s="725"/>
      <c r="E171" s="725"/>
      <c r="F171" s="725"/>
      <c r="G171" s="725"/>
      <c r="H171" s="725"/>
      <c r="I171" s="725"/>
      <c r="J171" s="725"/>
      <c r="K171" s="725"/>
      <c r="L171" s="725"/>
      <c r="M171" s="725"/>
      <c r="N171" s="725"/>
      <c r="O171" s="725"/>
      <c r="P171" s="725"/>
      <c r="Q171" s="725"/>
      <c r="R171" s="725"/>
      <c r="S171" s="725"/>
      <c r="T171" s="725"/>
      <c r="U171" s="725"/>
      <c r="V171" s="725"/>
      <c r="W171" s="725"/>
      <c r="X171" s="725"/>
      <c r="Y171" s="726"/>
    </row>
    <row r="172" spans="1:27" ht="18" customHeight="1">
      <c r="A172" s="753" t="s">
        <v>236</v>
      </c>
      <c r="B172" s="754"/>
      <c r="C172" s="724"/>
      <c r="D172" s="725"/>
      <c r="E172" s="725"/>
      <c r="F172" s="725"/>
      <c r="G172" s="725"/>
      <c r="H172" s="725"/>
      <c r="I172" s="725"/>
      <c r="J172" s="725"/>
      <c r="K172" s="725"/>
      <c r="L172" s="725"/>
      <c r="M172" s="725"/>
      <c r="N172" s="725"/>
      <c r="O172" s="725"/>
      <c r="P172" s="725"/>
      <c r="Q172" s="725"/>
      <c r="R172" s="725"/>
      <c r="S172" s="725"/>
      <c r="T172" s="725"/>
      <c r="U172" s="725"/>
      <c r="V172" s="725"/>
      <c r="W172" s="725"/>
      <c r="X172" s="725"/>
      <c r="Y172" s="726"/>
    </row>
    <row r="173" spans="1:27" ht="9.9499999999999993" customHeight="1">
      <c r="A173" s="219"/>
      <c r="B173" s="220"/>
      <c r="C173" s="727"/>
      <c r="D173" s="728"/>
      <c r="E173" s="728"/>
      <c r="F173" s="728"/>
      <c r="G173" s="728"/>
      <c r="H173" s="728"/>
      <c r="I173" s="728"/>
      <c r="J173" s="728"/>
      <c r="K173" s="728"/>
      <c r="L173" s="728"/>
      <c r="M173" s="728"/>
      <c r="N173" s="728"/>
      <c r="O173" s="728"/>
      <c r="P173" s="728"/>
      <c r="Q173" s="728"/>
      <c r="R173" s="728"/>
      <c r="S173" s="728"/>
      <c r="T173" s="728"/>
      <c r="U173" s="728"/>
      <c r="V173" s="728"/>
      <c r="W173" s="728"/>
      <c r="X173" s="728"/>
      <c r="Y173" s="729"/>
    </row>
    <row r="174" spans="1:27" ht="9" customHeight="1">
      <c r="A174" s="211"/>
      <c r="B174" s="212"/>
      <c r="C174" s="711" t="s">
        <v>221</v>
      </c>
      <c r="D174" s="714"/>
      <c r="E174" s="716" t="s">
        <v>222</v>
      </c>
      <c r="F174" s="714"/>
      <c r="G174" s="716" t="s">
        <v>223</v>
      </c>
      <c r="H174" s="716"/>
      <c r="I174" s="714"/>
      <c r="J174" s="716" t="s">
        <v>222</v>
      </c>
      <c r="K174" s="714"/>
      <c r="L174" s="716" t="s">
        <v>224</v>
      </c>
      <c r="M174" s="734"/>
      <c r="N174" s="760" t="s">
        <v>225</v>
      </c>
      <c r="O174" s="763"/>
      <c r="P174" s="719">
        <f>IF(OR(A178="",D174="",I174=""),0,FLOOR(IF(I174&lt;D174,TIME(I174,K174,1)+1,TIME(I174,K174,1))-TIME(D174,F174,0)-TIME(0,O174,0),"0:15"))</f>
        <v>0</v>
      </c>
      <c r="Q174" s="711" t="s">
        <v>226</v>
      </c>
      <c r="R174" s="739"/>
      <c r="S174" s="742"/>
      <c r="T174" s="757" t="s">
        <v>142</v>
      </c>
      <c r="U174" s="711" t="s">
        <v>228</v>
      </c>
      <c r="V174" s="739"/>
      <c r="W174" s="739"/>
      <c r="X174" s="213"/>
      <c r="Y174" s="214"/>
      <c r="AA174" s="233"/>
    </row>
    <row r="175" spans="1:27" ht="6" customHeight="1">
      <c r="A175" s="356"/>
      <c r="B175" s="357"/>
      <c r="C175" s="712"/>
      <c r="D175" s="715"/>
      <c r="E175" s="717"/>
      <c r="F175" s="715"/>
      <c r="G175" s="717"/>
      <c r="H175" s="717"/>
      <c r="I175" s="715"/>
      <c r="J175" s="717"/>
      <c r="K175" s="715"/>
      <c r="L175" s="717"/>
      <c r="M175" s="735"/>
      <c r="N175" s="761"/>
      <c r="O175" s="764"/>
      <c r="P175" s="720"/>
      <c r="Q175" s="712"/>
      <c r="R175" s="740"/>
      <c r="S175" s="743"/>
      <c r="T175" s="758"/>
      <c r="U175" s="712"/>
      <c r="V175" s="740"/>
      <c r="W175" s="740"/>
      <c r="X175" s="755" t="str">
        <f>IF(A178="","",IF(OR(S174&gt;1,S176&gt;1),"ü",""))</f>
        <v/>
      </c>
      <c r="Y175" s="215"/>
      <c r="AA175" s="233"/>
    </row>
    <row r="176" spans="1:27" ht="6" customHeight="1">
      <c r="A176" s="356"/>
      <c r="B176" s="216"/>
      <c r="C176" s="712"/>
      <c r="D176" s="715"/>
      <c r="E176" s="717"/>
      <c r="F176" s="715"/>
      <c r="G176" s="717"/>
      <c r="H176" s="717"/>
      <c r="I176" s="715"/>
      <c r="J176" s="717"/>
      <c r="K176" s="715"/>
      <c r="L176" s="717"/>
      <c r="M176" s="735"/>
      <c r="N176" s="761"/>
      <c r="O176" s="765"/>
      <c r="P176" s="720">
        <f>IF(OR(A178="",D176="",I176=""),0,FLOOR(IF(I176&lt;D176,TIME(I176,K176,1)+1,TIME(I176,K176,1))-TIME(D176,F176,0)-TIME(0,O176,0),"0:15"))</f>
        <v>0</v>
      </c>
      <c r="Q176" s="712"/>
      <c r="R176" s="740"/>
      <c r="S176" s="737"/>
      <c r="T176" s="758"/>
      <c r="U176" s="712"/>
      <c r="V176" s="740"/>
      <c r="W176" s="740"/>
      <c r="X176" s="756"/>
      <c r="Y176" s="215"/>
      <c r="AA176" s="233"/>
    </row>
    <row r="177" spans="1:27" ht="9" customHeight="1">
      <c r="A177" s="356"/>
      <c r="B177" s="216"/>
      <c r="C177" s="713"/>
      <c r="D177" s="733"/>
      <c r="E177" s="718"/>
      <c r="F177" s="733"/>
      <c r="G177" s="718"/>
      <c r="H177" s="718"/>
      <c r="I177" s="733"/>
      <c r="J177" s="718"/>
      <c r="K177" s="733"/>
      <c r="L177" s="718"/>
      <c r="M177" s="736"/>
      <c r="N177" s="762"/>
      <c r="O177" s="766"/>
      <c r="P177" s="744"/>
      <c r="Q177" s="713"/>
      <c r="R177" s="741"/>
      <c r="S177" s="738"/>
      <c r="T177" s="759"/>
      <c r="U177" s="713"/>
      <c r="V177" s="741"/>
      <c r="W177" s="741"/>
      <c r="X177" s="217"/>
      <c r="Y177" s="218"/>
      <c r="AA177" s="233"/>
    </row>
    <row r="178" spans="1:27" ht="18" customHeight="1">
      <c r="A178" s="745" t="str">
        <f>IF(ISERROR(AG150),"",AG150)</f>
        <v/>
      </c>
      <c r="B178" s="746"/>
      <c r="C178" s="747" t="s">
        <v>247</v>
      </c>
      <c r="D178" s="748"/>
      <c r="E178" s="748"/>
      <c r="F178" s="748"/>
      <c r="G178" s="748"/>
      <c r="H178" s="748"/>
      <c r="I178" s="748"/>
      <c r="J178" s="748"/>
      <c r="K178" s="748"/>
      <c r="L178" s="749" t="str">
        <f>IF(A178="","",IF(OR(AND(P174&gt;0,S174=""),AND(P176&gt;0,S176="")),"研修人数を入力してください",""))</f>
        <v/>
      </c>
      <c r="M178" s="749"/>
      <c r="N178" s="749"/>
      <c r="O178" s="749"/>
      <c r="P178" s="749"/>
      <c r="Q178" s="749"/>
      <c r="R178" s="749"/>
      <c r="S178" s="749"/>
      <c r="T178" s="749"/>
      <c r="U178" s="749"/>
      <c r="V178" s="749"/>
      <c r="W178" s="749"/>
      <c r="X178" s="749"/>
      <c r="Y178" s="750"/>
    </row>
    <row r="179" spans="1:27" ht="18" customHeight="1">
      <c r="A179" s="751" t="str">
        <f>IF(A178="","","日")</f>
        <v/>
      </c>
      <c r="B179" s="752"/>
      <c r="C179" s="724"/>
      <c r="D179" s="725"/>
      <c r="E179" s="725"/>
      <c r="F179" s="725"/>
      <c r="G179" s="725"/>
      <c r="H179" s="725"/>
      <c r="I179" s="725"/>
      <c r="J179" s="725"/>
      <c r="K179" s="725"/>
      <c r="L179" s="725"/>
      <c r="M179" s="725"/>
      <c r="N179" s="725"/>
      <c r="O179" s="725"/>
      <c r="P179" s="725"/>
      <c r="Q179" s="725"/>
      <c r="R179" s="725"/>
      <c r="S179" s="725"/>
      <c r="T179" s="725"/>
      <c r="U179" s="725"/>
      <c r="V179" s="725"/>
      <c r="W179" s="725"/>
      <c r="X179" s="725"/>
      <c r="Y179" s="726"/>
    </row>
    <row r="180" spans="1:27" ht="18" customHeight="1">
      <c r="A180" s="753" t="s">
        <v>239</v>
      </c>
      <c r="B180" s="754"/>
      <c r="C180" s="724"/>
      <c r="D180" s="725"/>
      <c r="E180" s="725"/>
      <c r="F180" s="725"/>
      <c r="G180" s="725"/>
      <c r="H180" s="725"/>
      <c r="I180" s="725"/>
      <c r="J180" s="725"/>
      <c r="K180" s="725"/>
      <c r="L180" s="725"/>
      <c r="M180" s="725"/>
      <c r="N180" s="725"/>
      <c r="O180" s="725"/>
      <c r="P180" s="725"/>
      <c r="Q180" s="725"/>
      <c r="R180" s="725"/>
      <c r="S180" s="725"/>
      <c r="T180" s="725"/>
      <c r="U180" s="725"/>
      <c r="V180" s="725"/>
      <c r="W180" s="725"/>
      <c r="X180" s="725"/>
      <c r="Y180" s="726"/>
    </row>
    <row r="181" spans="1:27" ht="9.9499999999999993" customHeight="1">
      <c r="A181" s="219"/>
      <c r="B181" s="220"/>
      <c r="C181" s="727"/>
      <c r="D181" s="728"/>
      <c r="E181" s="728"/>
      <c r="F181" s="728"/>
      <c r="G181" s="728"/>
      <c r="H181" s="728"/>
      <c r="I181" s="728"/>
      <c r="J181" s="728"/>
      <c r="K181" s="728"/>
      <c r="L181" s="728"/>
      <c r="M181" s="728"/>
      <c r="N181" s="728"/>
      <c r="O181" s="728"/>
      <c r="P181" s="728"/>
      <c r="Q181" s="728"/>
      <c r="R181" s="728"/>
      <c r="S181" s="728"/>
      <c r="T181" s="728"/>
      <c r="U181" s="728"/>
      <c r="V181" s="728"/>
      <c r="W181" s="728"/>
      <c r="X181" s="728"/>
      <c r="Y181" s="729"/>
    </row>
    <row r="182" spans="1:27" ht="9" customHeight="1">
      <c r="A182" s="211"/>
      <c r="B182" s="212"/>
      <c r="C182" s="711" t="s">
        <v>221</v>
      </c>
      <c r="D182" s="714"/>
      <c r="E182" s="716" t="s">
        <v>222</v>
      </c>
      <c r="F182" s="714"/>
      <c r="G182" s="716" t="s">
        <v>223</v>
      </c>
      <c r="H182" s="716"/>
      <c r="I182" s="714"/>
      <c r="J182" s="716" t="s">
        <v>222</v>
      </c>
      <c r="K182" s="714"/>
      <c r="L182" s="716" t="s">
        <v>224</v>
      </c>
      <c r="M182" s="734"/>
      <c r="N182" s="760" t="s">
        <v>225</v>
      </c>
      <c r="O182" s="763"/>
      <c r="P182" s="719">
        <f>IF(OR(A186="",D182="",I182=""),0,FLOOR(IF(I182&lt;D182,TIME(I182,K182,1)+1,TIME(I182,K182,1))-TIME(D182,F182,0)-TIME(0,O182,0),"0:15"))</f>
        <v>0</v>
      </c>
      <c r="Q182" s="711" t="s">
        <v>226</v>
      </c>
      <c r="R182" s="739"/>
      <c r="S182" s="742"/>
      <c r="T182" s="757" t="s">
        <v>142</v>
      </c>
      <c r="U182" s="711" t="s">
        <v>228</v>
      </c>
      <c r="V182" s="739"/>
      <c r="W182" s="739"/>
      <c r="X182" s="213"/>
      <c r="Y182" s="214"/>
      <c r="AA182" s="233"/>
    </row>
    <row r="183" spans="1:27" ht="6" customHeight="1">
      <c r="A183" s="356"/>
      <c r="B183" s="357"/>
      <c r="C183" s="712"/>
      <c r="D183" s="715"/>
      <c r="E183" s="717"/>
      <c r="F183" s="715"/>
      <c r="G183" s="717"/>
      <c r="H183" s="717"/>
      <c r="I183" s="715"/>
      <c r="J183" s="717"/>
      <c r="K183" s="715"/>
      <c r="L183" s="717"/>
      <c r="M183" s="735"/>
      <c r="N183" s="761"/>
      <c r="O183" s="764"/>
      <c r="P183" s="720"/>
      <c r="Q183" s="712"/>
      <c r="R183" s="740"/>
      <c r="S183" s="743"/>
      <c r="T183" s="758"/>
      <c r="U183" s="712"/>
      <c r="V183" s="740"/>
      <c r="W183" s="740"/>
      <c r="X183" s="755" t="str">
        <f>IF(A186="","",IF(OR(S182&gt;1,S184&gt;1),"ü",""))</f>
        <v/>
      </c>
      <c r="Y183" s="215"/>
      <c r="AA183" s="233"/>
    </row>
    <row r="184" spans="1:27" ht="6" customHeight="1">
      <c r="A184" s="356"/>
      <c r="B184" s="216"/>
      <c r="C184" s="712"/>
      <c r="D184" s="715"/>
      <c r="E184" s="717"/>
      <c r="F184" s="715"/>
      <c r="G184" s="717"/>
      <c r="H184" s="717"/>
      <c r="I184" s="715"/>
      <c r="J184" s="717"/>
      <c r="K184" s="715"/>
      <c r="L184" s="717"/>
      <c r="M184" s="735"/>
      <c r="N184" s="761"/>
      <c r="O184" s="765"/>
      <c r="P184" s="720">
        <f>IF(OR(A186="",D184="",I184=""),0,FLOOR(IF(I184&lt;D184,TIME(I184,K184,1)+1,TIME(I184,K184,1))-TIME(D184,F184,0)-TIME(0,O184,0),"0:15"))</f>
        <v>0</v>
      </c>
      <c r="Q184" s="712"/>
      <c r="R184" s="740"/>
      <c r="S184" s="737"/>
      <c r="T184" s="758"/>
      <c r="U184" s="712"/>
      <c r="V184" s="740"/>
      <c r="W184" s="740"/>
      <c r="X184" s="756"/>
      <c r="Y184" s="215"/>
      <c r="AA184" s="233"/>
    </row>
    <row r="185" spans="1:27" ht="9" customHeight="1">
      <c r="A185" s="356"/>
      <c r="B185" s="216"/>
      <c r="C185" s="713"/>
      <c r="D185" s="733"/>
      <c r="E185" s="718"/>
      <c r="F185" s="733"/>
      <c r="G185" s="718"/>
      <c r="H185" s="718"/>
      <c r="I185" s="733"/>
      <c r="J185" s="718"/>
      <c r="K185" s="733"/>
      <c r="L185" s="718"/>
      <c r="M185" s="736"/>
      <c r="N185" s="762"/>
      <c r="O185" s="766"/>
      <c r="P185" s="744"/>
      <c r="Q185" s="713"/>
      <c r="R185" s="741"/>
      <c r="S185" s="738"/>
      <c r="T185" s="759"/>
      <c r="U185" s="713"/>
      <c r="V185" s="741"/>
      <c r="W185" s="741"/>
      <c r="X185" s="217"/>
      <c r="Y185" s="218"/>
      <c r="AA185" s="233"/>
    </row>
    <row r="186" spans="1:27" ht="18" customHeight="1">
      <c r="A186" s="745" t="str">
        <f>IF(ISERROR(AG151),"",AG151)</f>
        <v/>
      </c>
      <c r="B186" s="746"/>
      <c r="C186" s="747" t="s">
        <v>247</v>
      </c>
      <c r="D186" s="748"/>
      <c r="E186" s="748"/>
      <c r="F186" s="748"/>
      <c r="G186" s="748"/>
      <c r="H186" s="748"/>
      <c r="I186" s="748"/>
      <c r="J186" s="748"/>
      <c r="K186" s="748"/>
      <c r="L186" s="749" t="str">
        <f>IF(A186="","",IF(OR(AND(P182&gt;0,S182=""),AND(P184&gt;0,S184="")),"研修人数を入力してください",""))</f>
        <v/>
      </c>
      <c r="M186" s="749"/>
      <c r="N186" s="749"/>
      <c r="O186" s="749"/>
      <c r="P186" s="749"/>
      <c r="Q186" s="749"/>
      <c r="R186" s="749"/>
      <c r="S186" s="749"/>
      <c r="T186" s="749"/>
      <c r="U186" s="749"/>
      <c r="V186" s="749"/>
      <c r="W186" s="749"/>
      <c r="X186" s="749"/>
      <c r="Y186" s="750"/>
    </row>
    <row r="187" spans="1:27" ht="18" customHeight="1">
      <c r="A187" s="751" t="str">
        <f>IF(A186="","","日")</f>
        <v/>
      </c>
      <c r="B187" s="752"/>
      <c r="C187" s="724"/>
      <c r="D187" s="725"/>
      <c r="E187" s="725"/>
      <c r="F187" s="725"/>
      <c r="G187" s="725"/>
      <c r="H187" s="725"/>
      <c r="I187" s="725"/>
      <c r="J187" s="725"/>
      <c r="K187" s="725"/>
      <c r="L187" s="725"/>
      <c r="M187" s="725"/>
      <c r="N187" s="725"/>
      <c r="O187" s="725"/>
      <c r="P187" s="725"/>
      <c r="Q187" s="725"/>
      <c r="R187" s="725"/>
      <c r="S187" s="725"/>
      <c r="T187" s="725"/>
      <c r="U187" s="725"/>
      <c r="V187" s="725"/>
      <c r="W187" s="725"/>
      <c r="X187" s="725"/>
      <c r="Y187" s="726"/>
    </row>
    <row r="188" spans="1:27" ht="18" customHeight="1">
      <c r="A188" s="753" t="s">
        <v>240</v>
      </c>
      <c r="B188" s="754"/>
      <c r="C188" s="724"/>
      <c r="D188" s="725"/>
      <c r="E188" s="725"/>
      <c r="F188" s="725"/>
      <c r="G188" s="725"/>
      <c r="H188" s="725"/>
      <c r="I188" s="725"/>
      <c r="J188" s="725"/>
      <c r="K188" s="725"/>
      <c r="L188" s="725"/>
      <c r="M188" s="725"/>
      <c r="N188" s="725"/>
      <c r="O188" s="725"/>
      <c r="P188" s="725"/>
      <c r="Q188" s="725"/>
      <c r="R188" s="725"/>
      <c r="S188" s="725"/>
      <c r="T188" s="725"/>
      <c r="U188" s="725"/>
      <c r="V188" s="725"/>
      <c r="W188" s="725"/>
      <c r="X188" s="725"/>
      <c r="Y188" s="726"/>
    </row>
    <row r="189" spans="1:27" ht="9.9499999999999993" customHeight="1">
      <c r="A189" s="219"/>
      <c r="B189" s="220"/>
      <c r="C189" s="727"/>
      <c r="D189" s="728"/>
      <c r="E189" s="728"/>
      <c r="F189" s="728"/>
      <c r="G189" s="728"/>
      <c r="H189" s="728"/>
      <c r="I189" s="728"/>
      <c r="J189" s="728"/>
      <c r="K189" s="728"/>
      <c r="L189" s="728"/>
      <c r="M189" s="728"/>
      <c r="N189" s="728"/>
      <c r="O189" s="728"/>
      <c r="P189" s="728"/>
      <c r="Q189" s="728"/>
      <c r="R189" s="728"/>
      <c r="S189" s="728"/>
      <c r="T189" s="728"/>
      <c r="U189" s="728"/>
      <c r="V189" s="728"/>
      <c r="W189" s="728"/>
      <c r="X189" s="728"/>
      <c r="Y189" s="729"/>
    </row>
    <row r="190" spans="1:27" ht="9" customHeight="1">
      <c r="A190" s="211"/>
      <c r="B190" s="212"/>
      <c r="C190" s="711" t="s">
        <v>221</v>
      </c>
      <c r="D190" s="714"/>
      <c r="E190" s="716" t="s">
        <v>222</v>
      </c>
      <c r="F190" s="714"/>
      <c r="G190" s="716" t="s">
        <v>223</v>
      </c>
      <c r="H190" s="716"/>
      <c r="I190" s="714"/>
      <c r="J190" s="716" t="s">
        <v>222</v>
      </c>
      <c r="K190" s="714"/>
      <c r="L190" s="716" t="s">
        <v>224</v>
      </c>
      <c r="M190" s="734"/>
      <c r="N190" s="760" t="s">
        <v>225</v>
      </c>
      <c r="O190" s="763"/>
      <c r="P190" s="719">
        <f>IF(OR(A194="",D190="",I190=""),0,FLOOR(IF(I190&lt;D190,TIME(I190,K190,1)+1,TIME(I190,K190,1))-TIME(D190,F190,0)-TIME(0,O190,0),"0:15"))</f>
        <v>0</v>
      </c>
      <c r="Q190" s="711" t="s">
        <v>226</v>
      </c>
      <c r="R190" s="739"/>
      <c r="S190" s="742"/>
      <c r="T190" s="757" t="s">
        <v>142</v>
      </c>
      <c r="U190" s="711" t="s">
        <v>228</v>
      </c>
      <c r="V190" s="739"/>
      <c r="W190" s="739"/>
      <c r="X190" s="213"/>
      <c r="Y190" s="214"/>
      <c r="AA190" s="233"/>
    </row>
    <row r="191" spans="1:27" ht="6" customHeight="1">
      <c r="A191" s="356"/>
      <c r="B191" s="357"/>
      <c r="C191" s="712"/>
      <c r="D191" s="715"/>
      <c r="E191" s="717"/>
      <c r="F191" s="715"/>
      <c r="G191" s="717"/>
      <c r="H191" s="717"/>
      <c r="I191" s="715"/>
      <c r="J191" s="717"/>
      <c r="K191" s="715"/>
      <c r="L191" s="717"/>
      <c r="M191" s="735"/>
      <c r="N191" s="761"/>
      <c r="O191" s="764"/>
      <c r="P191" s="720"/>
      <c r="Q191" s="712"/>
      <c r="R191" s="740"/>
      <c r="S191" s="743"/>
      <c r="T191" s="758"/>
      <c r="U191" s="712"/>
      <c r="V191" s="740"/>
      <c r="W191" s="740"/>
      <c r="X191" s="755" t="str">
        <f>IF(A194="","",IF(OR(S190&gt;1,S192&gt;1),"ü",""))</f>
        <v/>
      </c>
      <c r="Y191" s="215"/>
      <c r="AA191" s="233"/>
    </row>
    <row r="192" spans="1:27" ht="6" customHeight="1">
      <c r="A192" s="356"/>
      <c r="B192" s="216"/>
      <c r="C192" s="712"/>
      <c r="D192" s="715"/>
      <c r="E192" s="717"/>
      <c r="F192" s="715"/>
      <c r="G192" s="717"/>
      <c r="H192" s="717"/>
      <c r="I192" s="715"/>
      <c r="J192" s="717"/>
      <c r="K192" s="715"/>
      <c r="L192" s="717"/>
      <c r="M192" s="735"/>
      <c r="N192" s="761"/>
      <c r="O192" s="765"/>
      <c r="P192" s="720">
        <f>IF(OR(A194="",D192="",I192=""),0,FLOOR(IF(I192&lt;D192,TIME(I192,K192,1)+1,TIME(I192,K192,1))-TIME(D192,F192,0)-TIME(0,O192,0),"0:15"))</f>
        <v>0</v>
      </c>
      <c r="Q192" s="712"/>
      <c r="R192" s="740"/>
      <c r="S192" s="737"/>
      <c r="T192" s="758"/>
      <c r="U192" s="712"/>
      <c r="V192" s="740"/>
      <c r="W192" s="740"/>
      <c r="X192" s="756"/>
      <c r="Y192" s="215"/>
      <c r="AA192" s="233"/>
    </row>
    <row r="193" spans="1:33" ht="9" customHeight="1">
      <c r="A193" s="356"/>
      <c r="B193" s="216"/>
      <c r="C193" s="713"/>
      <c r="D193" s="733"/>
      <c r="E193" s="718"/>
      <c r="F193" s="733"/>
      <c r="G193" s="718"/>
      <c r="H193" s="718"/>
      <c r="I193" s="733"/>
      <c r="J193" s="718"/>
      <c r="K193" s="733"/>
      <c r="L193" s="718"/>
      <c r="M193" s="736"/>
      <c r="N193" s="762"/>
      <c r="O193" s="766"/>
      <c r="P193" s="744"/>
      <c r="Q193" s="713"/>
      <c r="R193" s="741"/>
      <c r="S193" s="738"/>
      <c r="T193" s="759"/>
      <c r="U193" s="713"/>
      <c r="V193" s="741"/>
      <c r="W193" s="741"/>
      <c r="X193" s="217"/>
      <c r="Y193" s="218"/>
      <c r="AA193" s="233"/>
    </row>
    <row r="194" spans="1:33" ht="18" customHeight="1">
      <c r="A194" s="745" t="str">
        <f>IF(ISERROR(AG152),"",AG152)</f>
        <v/>
      </c>
      <c r="B194" s="746"/>
      <c r="C194" s="747" t="s">
        <v>247</v>
      </c>
      <c r="D194" s="748"/>
      <c r="E194" s="748"/>
      <c r="F194" s="748"/>
      <c r="G194" s="748"/>
      <c r="H194" s="748"/>
      <c r="I194" s="748"/>
      <c r="J194" s="748"/>
      <c r="K194" s="748"/>
      <c r="L194" s="749" t="str">
        <f>IF(A194="","",IF(OR(AND(P190&gt;0,S190=""),AND(P192&gt;0,S192="")),"研修人数を入力してください",""))</f>
        <v/>
      </c>
      <c r="M194" s="749"/>
      <c r="N194" s="749"/>
      <c r="O194" s="749"/>
      <c r="P194" s="749"/>
      <c r="Q194" s="749"/>
      <c r="R194" s="749"/>
      <c r="S194" s="749"/>
      <c r="T194" s="749"/>
      <c r="U194" s="749"/>
      <c r="V194" s="749"/>
      <c r="W194" s="749"/>
      <c r="X194" s="749"/>
      <c r="Y194" s="750"/>
    </row>
    <row r="195" spans="1:33" ht="18" customHeight="1">
      <c r="A195" s="751" t="str">
        <f>IF(A194="","","日")</f>
        <v/>
      </c>
      <c r="B195" s="752"/>
      <c r="C195" s="724"/>
      <c r="D195" s="725"/>
      <c r="E195" s="725"/>
      <c r="F195" s="725"/>
      <c r="G195" s="725"/>
      <c r="H195" s="725"/>
      <c r="I195" s="725"/>
      <c r="J195" s="725"/>
      <c r="K195" s="725"/>
      <c r="L195" s="725"/>
      <c r="M195" s="725"/>
      <c r="N195" s="725"/>
      <c r="O195" s="725"/>
      <c r="P195" s="725"/>
      <c r="Q195" s="725"/>
      <c r="R195" s="725"/>
      <c r="S195" s="725"/>
      <c r="T195" s="725"/>
      <c r="U195" s="725"/>
      <c r="V195" s="725"/>
      <c r="W195" s="725"/>
      <c r="X195" s="725"/>
      <c r="Y195" s="726"/>
    </row>
    <row r="196" spans="1:33" ht="18" customHeight="1">
      <c r="A196" s="753" t="s">
        <v>248</v>
      </c>
      <c r="B196" s="754"/>
      <c r="C196" s="724"/>
      <c r="D196" s="725"/>
      <c r="E196" s="725"/>
      <c r="F196" s="725"/>
      <c r="G196" s="725"/>
      <c r="H196" s="725"/>
      <c r="I196" s="725"/>
      <c r="J196" s="725"/>
      <c r="K196" s="725"/>
      <c r="L196" s="725"/>
      <c r="M196" s="725"/>
      <c r="N196" s="725"/>
      <c r="O196" s="725"/>
      <c r="P196" s="725"/>
      <c r="Q196" s="725"/>
      <c r="R196" s="725"/>
      <c r="S196" s="725"/>
      <c r="T196" s="725"/>
      <c r="U196" s="725"/>
      <c r="V196" s="725"/>
      <c r="W196" s="725"/>
      <c r="X196" s="725"/>
      <c r="Y196" s="726"/>
    </row>
    <row r="197" spans="1:33" ht="9.9499999999999993" customHeight="1">
      <c r="A197" s="219"/>
      <c r="B197" s="220"/>
      <c r="C197" s="727"/>
      <c r="D197" s="728"/>
      <c r="E197" s="728"/>
      <c r="F197" s="728"/>
      <c r="G197" s="728"/>
      <c r="H197" s="728"/>
      <c r="I197" s="728"/>
      <c r="J197" s="728"/>
      <c r="K197" s="728"/>
      <c r="L197" s="728"/>
      <c r="M197" s="728"/>
      <c r="N197" s="728"/>
      <c r="O197" s="728"/>
      <c r="P197" s="728"/>
      <c r="Q197" s="728"/>
      <c r="R197" s="728"/>
      <c r="S197" s="728"/>
      <c r="T197" s="728"/>
      <c r="U197" s="728"/>
      <c r="V197" s="728"/>
      <c r="W197" s="728"/>
      <c r="X197" s="728"/>
      <c r="Y197" s="729"/>
    </row>
    <row r="198" spans="1:33" ht="18" customHeight="1">
      <c r="A198" s="169"/>
      <c r="B198" s="169"/>
      <c r="C198" s="169"/>
      <c r="D198" s="169"/>
      <c r="E198" s="169"/>
      <c r="F198" s="169"/>
      <c r="G198" s="169"/>
      <c r="H198" s="169"/>
      <c r="I198" s="169"/>
      <c r="J198" s="169"/>
      <c r="K198" s="169"/>
      <c r="L198" s="169"/>
      <c r="M198" s="169"/>
      <c r="N198" s="169"/>
      <c r="O198" s="169"/>
      <c r="P198" s="169"/>
      <c r="Q198" s="169"/>
      <c r="R198" s="169"/>
      <c r="S198" s="169"/>
      <c r="T198" s="169"/>
      <c r="U198" s="169"/>
      <c r="V198" s="169"/>
      <c r="W198" s="169"/>
      <c r="X198" s="169"/>
      <c r="Y198" s="169"/>
    </row>
    <row r="199" spans="1:33" ht="18" customHeight="1">
      <c r="A199" s="169" t="s">
        <v>242</v>
      </c>
      <c r="B199" s="169"/>
      <c r="C199" s="169"/>
      <c r="D199" s="169"/>
      <c r="E199" s="169"/>
      <c r="F199" s="169"/>
      <c r="G199" s="169"/>
      <c r="H199" s="169"/>
      <c r="I199" s="169"/>
      <c r="J199" s="169"/>
      <c r="K199" s="169"/>
      <c r="L199" s="169"/>
      <c r="M199" s="169"/>
      <c r="N199" s="169"/>
      <c r="O199" s="169"/>
      <c r="P199" s="169"/>
      <c r="Q199" s="169"/>
      <c r="R199" s="169"/>
      <c r="S199" s="169"/>
      <c r="T199" s="169"/>
      <c r="U199" s="169"/>
      <c r="V199" s="169"/>
      <c r="W199" s="169"/>
      <c r="X199" s="169"/>
      <c r="Y199" s="169"/>
      <c r="AA199" s="237"/>
    </row>
    <row r="200" spans="1:33" ht="87.75" customHeight="1">
      <c r="A200" s="721"/>
      <c r="B200" s="722"/>
      <c r="C200" s="722"/>
      <c r="D200" s="722"/>
      <c r="E200" s="722"/>
      <c r="F200" s="722"/>
      <c r="G200" s="722"/>
      <c r="H200" s="722"/>
      <c r="I200" s="722"/>
      <c r="J200" s="722"/>
      <c r="K200" s="722"/>
      <c r="L200" s="722"/>
      <c r="M200" s="722"/>
      <c r="N200" s="722"/>
      <c r="O200" s="722"/>
      <c r="P200" s="722"/>
      <c r="Q200" s="722"/>
      <c r="R200" s="722"/>
      <c r="S200" s="722"/>
      <c r="T200" s="722"/>
      <c r="U200" s="722"/>
      <c r="V200" s="722"/>
      <c r="W200" s="722"/>
      <c r="X200" s="722"/>
      <c r="Y200" s="723"/>
    </row>
    <row r="201" spans="1:33" ht="18" customHeight="1">
      <c r="A201" s="169" t="s">
        <v>243</v>
      </c>
      <c r="B201" s="169"/>
      <c r="C201" s="169"/>
      <c r="D201" s="169"/>
      <c r="E201" s="169"/>
      <c r="F201" s="169"/>
      <c r="G201" s="169"/>
      <c r="H201" s="169"/>
      <c r="I201" s="169"/>
      <c r="J201" s="169"/>
      <c r="K201" s="169"/>
      <c r="L201" s="169"/>
      <c r="M201" s="169"/>
      <c r="N201" s="169"/>
      <c r="O201" s="169"/>
      <c r="P201" s="169"/>
      <c r="Q201" s="169"/>
      <c r="R201" s="169"/>
      <c r="S201" s="169"/>
      <c r="T201" s="169"/>
      <c r="U201" s="169"/>
      <c r="V201" s="169"/>
      <c r="W201" s="169"/>
      <c r="X201" s="169"/>
      <c r="Y201" s="169"/>
      <c r="AA201" s="237"/>
    </row>
    <row r="202" spans="1:33" ht="90" customHeight="1">
      <c r="A202" s="721"/>
      <c r="B202" s="722"/>
      <c r="C202" s="722"/>
      <c r="D202" s="722"/>
      <c r="E202" s="722"/>
      <c r="F202" s="722"/>
      <c r="G202" s="722"/>
      <c r="H202" s="722"/>
      <c r="I202" s="722"/>
      <c r="J202" s="722"/>
      <c r="K202" s="722"/>
      <c r="L202" s="722"/>
      <c r="M202" s="722"/>
      <c r="N202" s="722"/>
      <c r="O202" s="722"/>
      <c r="P202" s="722"/>
      <c r="Q202" s="722"/>
      <c r="R202" s="722"/>
      <c r="S202" s="722"/>
      <c r="T202" s="722"/>
      <c r="U202" s="722"/>
      <c r="V202" s="722"/>
      <c r="W202" s="722"/>
      <c r="X202" s="722"/>
      <c r="Y202" s="723"/>
    </row>
    <row r="203" spans="1:33" ht="18" customHeight="1">
      <c r="A203" s="169"/>
      <c r="B203" s="354" t="s">
        <v>156</v>
      </c>
      <c r="C203" s="155">
        <f>IF(SUMIF($S142:$S193,1,$P142:$P193)=0,0,SUMIF($S142:$S193,1,$P142:$P193))</f>
        <v>0</v>
      </c>
      <c r="D203" s="767">
        <f>IF(C203=0,0,C203*2400*24)</f>
        <v>0</v>
      </c>
      <c r="E203" s="767"/>
      <c r="F203" s="364" t="str">
        <f>IF(OR(L194&lt;&gt;"",L186&lt;&gt;"",L178&lt;&gt;"",L170&lt;&gt;"",L162&lt;&gt;"",L154&lt;&gt;"",L146&lt;&gt;""),"研修人数が未入力のセルがあります","")</f>
        <v/>
      </c>
      <c r="G203" s="169"/>
      <c r="H203" s="169"/>
      <c r="I203" s="169"/>
      <c r="J203" s="169"/>
      <c r="K203" s="169"/>
      <c r="L203" s="169"/>
      <c r="M203" s="169"/>
      <c r="N203" s="169"/>
      <c r="O203" s="169"/>
      <c r="P203" s="169"/>
      <c r="Q203" s="169"/>
      <c r="R203" s="169"/>
      <c r="S203" s="169"/>
      <c r="T203" s="169"/>
      <c r="U203" s="169"/>
      <c r="V203" s="169"/>
      <c r="W203" s="169"/>
      <c r="X203" s="169"/>
      <c r="Y203" s="169"/>
    </row>
    <row r="204" spans="1:33" ht="18" customHeight="1">
      <c r="A204" s="169"/>
      <c r="B204" s="354" t="s">
        <v>157</v>
      </c>
      <c r="C204" s="155">
        <f>IF(SUMIF($S142:$S193,2,$P142:$P193)=0,0,SUMIF($S142:$S193,2,$P142:$P193))</f>
        <v>0</v>
      </c>
      <c r="D204" s="730">
        <f>IF(C204=0,0,C204*1200*24)</f>
        <v>0</v>
      </c>
      <c r="E204" s="730"/>
      <c r="F204" s="169"/>
      <c r="G204" s="169"/>
      <c r="H204" s="169"/>
      <c r="I204" s="732" t="s">
        <v>244</v>
      </c>
      <c r="J204" s="732"/>
      <c r="K204" s="732"/>
      <c r="L204" s="732"/>
      <c r="M204" s="732"/>
      <c r="N204" s="355"/>
      <c r="O204" s="355"/>
      <c r="P204" s="221"/>
      <c r="Q204" s="221"/>
      <c r="R204" s="217"/>
      <c r="S204" s="217"/>
      <c r="T204" s="217"/>
      <c r="U204" s="217"/>
      <c r="V204" s="217"/>
      <c r="W204" s="217"/>
      <c r="X204" s="217"/>
      <c r="Y204" s="217"/>
    </row>
    <row r="205" spans="1:33" ht="18" customHeight="1">
      <c r="A205" s="169"/>
      <c r="B205" s="354" t="s">
        <v>158</v>
      </c>
      <c r="C205" s="155">
        <f>IF(SUMIF($S142:$S193,3,$P142:$P193)=0,0,SUMIF($S142:$S193,3,$P142:$P193))</f>
        <v>0</v>
      </c>
      <c r="D205" s="730">
        <f>IF(C205=0,0,C205*800*24)</f>
        <v>0</v>
      </c>
      <c r="E205" s="730"/>
      <c r="F205" s="169"/>
      <c r="G205" s="169"/>
      <c r="H205" s="169"/>
      <c r="I205" s="355"/>
      <c r="J205" s="355"/>
      <c r="K205" s="355"/>
      <c r="L205" s="355"/>
      <c r="M205" s="355"/>
      <c r="N205" s="355"/>
      <c r="O205" s="355"/>
      <c r="P205" s="169"/>
      <c r="Q205" s="169"/>
      <c r="R205" s="169"/>
      <c r="S205" s="169"/>
      <c r="T205" s="169"/>
      <c r="U205" s="169"/>
      <c r="V205" s="169"/>
      <c r="W205" s="169"/>
      <c r="X205" s="169"/>
      <c r="Y205" s="169"/>
    </row>
    <row r="206" spans="1:33" ht="18" customHeight="1">
      <c r="A206" s="169"/>
      <c r="B206" s="222"/>
      <c r="C206" s="155">
        <f>SUM(C203:C205)</f>
        <v>0</v>
      </c>
      <c r="D206" s="730">
        <f>SUM(D203:D205)</f>
        <v>0</v>
      </c>
      <c r="E206" s="731"/>
      <c r="F206" s="169"/>
      <c r="G206" s="169"/>
      <c r="H206" s="169"/>
      <c r="I206" s="732" t="s">
        <v>245</v>
      </c>
      <c r="J206" s="732"/>
      <c r="K206" s="732"/>
      <c r="L206" s="732"/>
      <c r="M206" s="732"/>
      <c r="N206" s="355"/>
      <c r="O206" s="355"/>
      <c r="P206" s="221"/>
      <c r="Q206" s="221"/>
      <c r="R206" s="217"/>
      <c r="S206" s="217"/>
      <c r="T206" s="217"/>
      <c r="U206" s="217"/>
      <c r="V206" s="217"/>
      <c r="W206" s="217"/>
      <c r="X206" s="217"/>
      <c r="Y206" s="217"/>
    </row>
    <row r="207" spans="1:33" s="235" customFormat="1" ht="6" customHeight="1">
      <c r="A207" s="223"/>
      <c r="B207" s="223"/>
      <c r="C207" s="223"/>
      <c r="D207" s="223"/>
      <c r="E207" s="223"/>
      <c r="F207" s="223"/>
      <c r="G207" s="224"/>
      <c r="H207" s="224"/>
      <c r="I207" s="224"/>
      <c r="J207" s="224"/>
      <c r="K207" s="224"/>
      <c r="L207" s="224"/>
      <c r="M207" s="224"/>
      <c r="N207" s="224"/>
      <c r="O207" s="224"/>
      <c r="P207" s="224"/>
      <c r="Q207" s="224"/>
      <c r="R207" s="223"/>
      <c r="S207" s="223"/>
      <c r="T207" s="223"/>
      <c r="U207" s="223"/>
      <c r="V207" s="223"/>
      <c r="W207" s="223"/>
      <c r="X207" s="223"/>
      <c r="Y207" s="223"/>
      <c r="AA207" s="236"/>
      <c r="AB207" s="17"/>
      <c r="AF207" s="258"/>
      <c r="AG207" s="254"/>
    </row>
    <row r="208" spans="1:33" ht="42" customHeight="1">
      <c r="A208" s="169"/>
      <c r="B208" s="169"/>
      <c r="C208" s="382" t="str">
        <f>IF('10号'!$E$18="","",'10号'!$E$18)</f>
        <v/>
      </c>
      <c r="D208" s="169"/>
      <c r="E208" s="169"/>
      <c r="F208" s="169"/>
      <c r="G208" s="169"/>
      <c r="H208" s="169"/>
      <c r="I208" s="169"/>
      <c r="J208" s="169"/>
      <c r="K208" s="169"/>
      <c r="L208" s="169"/>
      <c r="M208" s="169"/>
      <c r="N208" s="169"/>
      <c r="O208" s="169"/>
      <c r="P208" s="169"/>
      <c r="Q208" s="169"/>
      <c r="R208" s="710" t="str">
        <f>IF(MIN(A213:B261)=0,"平成　　年　　月分",MIN(A213:B261))</f>
        <v>平成　　年　　月分</v>
      </c>
      <c r="S208" s="710"/>
      <c r="T208" s="710"/>
      <c r="U208" s="710"/>
      <c r="V208" s="710"/>
      <c r="W208" s="169"/>
      <c r="X208" s="169"/>
      <c r="Y208" s="225" t="s">
        <v>250</v>
      </c>
    </row>
    <row r="209" spans="1:46" ht="9" customHeight="1">
      <c r="A209" s="211"/>
      <c r="B209" s="212"/>
      <c r="C209" s="711" t="s">
        <v>221</v>
      </c>
      <c r="D209" s="714"/>
      <c r="E209" s="716" t="s">
        <v>222</v>
      </c>
      <c r="F209" s="714"/>
      <c r="G209" s="716" t="s">
        <v>223</v>
      </c>
      <c r="H209" s="716"/>
      <c r="I209" s="714"/>
      <c r="J209" s="716" t="s">
        <v>222</v>
      </c>
      <c r="K209" s="714"/>
      <c r="L209" s="716" t="s">
        <v>224</v>
      </c>
      <c r="M209" s="734"/>
      <c r="N209" s="760" t="s">
        <v>225</v>
      </c>
      <c r="O209" s="763"/>
      <c r="P209" s="719">
        <f>IF(OR(A213="",D209="",I209=""),0,FLOOR(IF(I209&lt;D209,TIME(I209,K209,1)+1,TIME(I209,K209,1))-TIME(D209,F209,0)-TIME(0,O209,0),"0:15"))</f>
        <v>0</v>
      </c>
      <c r="Q209" s="711" t="s">
        <v>226</v>
      </c>
      <c r="R209" s="739"/>
      <c r="S209" s="742"/>
      <c r="T209" s="757" t="s">
        <v>142</v>
      </c>
      <c r="U209" s="711" t="s">
        <v>228</v>
      </c>
      <c r="V209" s="739"/>
      <c r="W209" s="739"/>
      <c r="X209" s="213"/>
      <c r="Y209" s="214"/>
      <c r="AA209" s="233"/>
    </row>
    <row r="210" spans="1:46" ht="6" customHeight="1">
      <c r="A210" s="356"/>
      <c r="B210" s="357"/>
      <c r="C210" s="712"/>
      <c r="D210" s="715"/>
      <c r="E210" s="717"/>
      <c r="F210" s="715"/>
      <c r="G210" s="717"/>
      <c r="H210" s="717"/>
      <c r="I210" s="715"/>
      <c r="J210" s="717"/>
      <c r="K210" s="715"/>
      <c r="L210" s="717"/>
      <c r="M210" s="735"/>
      <c r="N210" s="761"/>
      <c r="O210" s="764"/>
      <c r="P210" s="720"/>
      <c r="Q210" s="712"/>
      <c r="R210" s="740"/>
      <c r="S210" s="743"/>
      <c r="T210" s="758"/>
      <c r="U210" s="712"/>
      <c r="V210" s="740"/>
      <c r="W210" s="740"/>
      <c r="X210" s="755" t="str">
        <f>IF(A213="","",IF(OR(S209&gt;1,S211&gt;1),"ü",""))</f>
        <v/>
      </c>
      <c r="Y210" s="215"/>
      <c r="AA210" s="233"/>
    </row>
    <row r="211" spans="1:46" ht="6" customHeight="1">
      <c r="A211" s="356"/>
      <c r="B211" s="216"/>
      <c r="C211" s="712"/>
      <c r="D211" s="715"/>
      <c r="E211" s="717"/>
      <c r="F211" s="715"/>
      <c r="G211" s="717"/>
      <c r="H211" s="717"/>
      <c r="I211" s="715"/>
      <c r="J211" s="717"/>
      <c r="K211" s="715"/>
      <c r="L211" s="717"/>
      <c r="M211" s="735"/>
      <c r="N211" s="761"/>
      <c r="O211" s="765"/>
      <c r="P211" s="720">
        <f>IF(OR(A213="",D211="",I211=""),0,FLOOR(IF(I211&lt;D211,TIME(I211,K211,1)+1,TIME(I211,K211,1))-TIME(D211,F211,0)-TIME(0,O211,0),"0:15"))</f>
        <v>0</v>
      </c>
      <c r="Q211" s="712"/>
      <c r="R211" s="740"/>
      <c r="S211" s="737"/>
      <c r="T211" s="758"/>
      <c r="U211" s="712"/>
      <c r="V211" s="740"/>
      <c r="W211" s="740"/>
      <c r="X211" s="756"/>
      <c r="Y211" s="215"/>
      <c r="AA211" s="233"/>
    </row>
    <row r="212" spans="1:46" ht="9" customHeight="1">
      <c r="A212" s="356"/>
      <c r="B212" s="216"/>
      <c r="C212" s="713"/>
      <c r="D212" s="733"/>
      <c r="E212" s="718"/>
      <c r="F212" s="733"/>
      <c r="G212" s="718"/>
      <c r="H212" s="718"/>
      <c r="I212" s="733"/>
      <c r="J212" s="718"/>
      <c r="K212" s="733"/>
      <c r="L212" s="718"/>
      <c r="M212" s="736"/>
      <c r="N212" s="762"/>
      <c r="O212" s="766"/>
      <c r="P212" s="744"/>
      <c r="Q212" s="713"/>
      <c r="R212" s="741"/>
      <c r="S212" s="738"/>
      <c r="T212" s="759"/>
      <c r="U212" s="713"/>
      <c r="V212" s="741"/>
      <c r="W212" s="741"/>
      <c r="X212" s="217"/>
      <c r="Y212" s="218"/>
      <c r="AA212" s="233"/>
    </row>
    <row r="213" spans="1:46" ht="18" customHeight="1">
      <c r="A213" s="745" t="str">
        <f>IF(ISERROR(AG213),"",AG213)</f>
        <v/>
      </c>
      <c r="B213" s="746"/>
      <c r="C213" s="747" t="s">
        <v>247</v>
      </c>
      <c r="D213" s="748"/>
      <c r="E213" s="748"/>
      <c r="F213" s="748"/>
      <c r="G213" s="748"/>
      <c r="H213" s="748"/>
      <c r="I213" s="748"/>
      <c r="J213" s="748"/>
      <c r="K213" s="748"/>
      <c r="L213" s="749" t="str">
        <f>IF(A213="","",IF(OR(AND(P209&gt;0,S209=""),AND(P211&gt;0,S211="")),"研修人数を入力してください",""))</f>
        <v/>
      </c>
      <c r="M213" s="749"/>
      <c r="N213" s="749"/>
      <c r="O213" s="749"/>
      <c r="P213" s="749"/>
      <c r="Q213" s="749"/>
      <c r="R213" s="749"/>
      <c r="S213" s="749"/>
      <c r="T213" s="749"/>
      <c r="U213" s="749"/>
      <c r="V213" s="749"/>
      <c r="W213" s="749"/>
      <c r="X213" s="749"/>
      <c r="Y213" s="750"/>
      <c r="AG213" s="264" t="e">
        <f>IF((AG152+1)&gt;EOMONTH($AF$2,0),"",AG152+1)</f>
        <v>#VALUE!</v>
      </c>
      <c r="AP213" s="250"/>
      <c r="AQ213" s="262"/>
      <c r="AR213" s="252"/>
      <c r="AT213" s="252"/>
    </row>
    <row r="214" spans="1:46" ht="18" customHeight="1">
      <c r="A214" s="751" t="str">
        <f>IF(A213="","","日")</f>
        <v/>
      </c>
      <c r="B214" s="752"/>
      <c r="C214" s="724"/>
      <c r="D214" s="725"/>
      <c r="E214" s="725"/>
      <c r="F214" s="725"/>
      <c r="G214" s="725"/>
      <c r="H214" s="725"/>
      <c r="I214" s="725"/>
      <c r="J214" s="725"/>
      <c r="K214" s="725"/>
      <c r="L214" s="725"/>
      <c r="M214" s="725"/>
      <c r="N214" s="725"/>
      <c r="O214" s="725"/>
      <c r="P214" s="725"/>
      <c r="Q214" s="725"/>
      <c r="R214" s="725"/>
      <c r="S214" s="725"/>
      <c r="T214" s="725"/>
      <c r="U214" s="725"/>
      <c r="V214" s="725"/>
      <c r="W214" s="725"/>
      <c r="X214" s="725"/>
      <c r="Y214" s="726"/>
      <c r="AG214" s="264" t="e">
        <f t="shared" ref="AG214:AG219" si="5">IF((AG213+1)&gt;EOMONTH($AF$2,0),"",AG213+1)</f>
        <v>#VALUE!</v>
      </c>
      <c r="AP214" s="250"/>
      <c r="AQ214" s="262"/>
      <c r="AR214" s="252"/>
      <c r="AT214" s="252"/>
    </row>
    <row r="215" spans="1:46" ht="18" customHeight="1">
      <c r="A215" s="753" t="s">
        <v>230</v>
      </c>
      <c r="B215" s="754"/>
      <c r="C215" s="724"/>
      <c r="D215" s="725"/>
      <c r="E215" s="725"/>
      <c r="F215" s="725"/>
      <c r="G215" s="725"/>
      <c r="H215" s="725"/>
      <c r="I215" s="725"/>
      <c r="J215" s="725"/>
      <c r="K215" s="725"/>
      <c r="L215" s="725"/>
      <c r="M215" s="725"/>
      <c r="N215" s="725"/>
      <c r="O215" s="725"/>
      <c r="P215" s="725"/>
      <c r="Q215" s="725"/>
      <c r="R215" s="725"/>
      <c r="S215" s="725"/>
      <c r="T215" s="725"/>
      <c r="U215" s="725"/>
      <c r="V215" s="725"/>
      <c r="W215" s="725"/>
      <c r="X215" s="725"/>
      <c r="Y215" s="726"/>
      <c r="AG215" s="264" t="e">
        <f t="shared" si="5"/>
        <v>#VALUE!</v>
      </c>
      <c r="AP215" s="250"/>
      <c r="AQ215" s="262"/>
      <c r="AR215" s="252"/>
      <c r="AT215" s="252"/>
    </row>
    <row r="216" spans="1:46" ht="9.9499999999999993" customHeight="1">
      <c r="A216" s="219"/>
      <c r="B216" s="220"/>
      <c r="C216" s="727"/>
      <c r="D216" s="728"/>
      <c r="E216" s="728"/>
      <c r="F216" s="728"/>
      <c r="G216" s="728"/>
      <c r="H216" s="728"/>
      <c r="I216" s="728"/>
      <c r="J216" s="728"/>
      <c r="K216" s="728"/>
      <c r="L216" s="728"/>
      <c r="M216" s="728"/>
      <c r="N216" s="728"/>
      <c r="O216" s="728"/>
      <c r="P216" s="728"/>
      <c r="Q216" s="728"/>
      <c r="R216" s="728"/>
      <c r="S216" s="728"/>
      <c r="T216" s="728"/>
      <c r="U216" s="728"/>
      <c r="V216" s="728"/>
      <c r="W216" s="728"/>
      <c r="X216" s="728"/>
      <c r="Y216" s="729"/>
      <c r="AG216" s="264" t="e">
        <f t="shared" si="5"/>
        <v>#VALUE!</v>
      </c>
      <c r="AP216" s="250"/>
      <c r="AQ216" s="262"/>
      <c r="AR216" s="252"/>
      <c r="AT216" s="252"/>
    </row>
    <row r="217" spans="1:46" ht="9" customHeight="1">
      <c r="A217" s="211"/>
      <c r="B217" s="212"/>
      <c r="C217" s="711" t="s">
        <v>221</v>
      </c>
      <c r="D217" s="714"/>
      <c r="E217" s="716" t="s">
        <v>222</v>
      </c>
      <c r="F217" s="714"/>
      <c r="G217" s="716" t="s">
        <v>223</v>
      </c>
      <c r="H217" s="716"/>
      <c r="I217" s="714"/>
      <c r="J217" s="716" t="s">
        <v>222</v>
      </c>
      <c r="K217" s="714"/>
      <c r="L217" s="716" t="s">
        <v>224</v>
      </c>
      <c r="M217" s="734"/>
      <c r="N217" s="760" t="s">
        <v>225</v>
      </c>
      <c r="O217" s="763"/>
      <c r="P217" s="719">
        <f>IF(OR(A221="",D217="",I217=""),0,FLOOR(IF(I217&lt;D217,TIME(I217,K217,1)+1,TIME(I217,K217,1))-TIME(D217,F217,0)-TIME(0,O217,0),"0:15"))</f>
        <v>0</v>
      </c>
      <c r="Q217" s="711" t="s">
        <v>226</v>
      </c>
      <c r="R217" s="739"/>
      <c r="S217" s="742"/>
      <c r="T217" s="757" t="s">
        <v>142</v>
      </c>
      <c r="U217" s="711" t="s">
        <v>228</v>
      </c>
      <c r="V217" s="739"/>
      <c r="W217" s="739"/>
      <c r="X217" s="213"/>
      <c r="Y217" s="214"/>
      <c r="AG217" s="264" t="e">
        <f t="shared" si="5"/>
        <v>#VALUE!</v>
      </c>
      <c r="AP217" s="250"/>
      <c r="AQ217" s="262"/>
    </row>
    <row r="218" spans="1:46" ht="6" customHeight="1">
      <c r="A218" s="356"/>
      <c r="B218" s="357"/>
      <c r="C218" s="712"/>
      <c r="D218" s="715"/>
      <c r="E218" s="717"/>
      <c r="F218" s="715"/>
      <c r="G218" s="717"/>
      <c r="H218" s="717"/>
      <c r="I218" s="715"/>
      <c r="J218" s="717"/>
      <c r="K218" s="715"/>
      <c r="L218" s="717"/>
      <c r="M218" s="735"/>
      <c r="N218" s="761"/>
      <c r="O218" s="764"/>
      <c r="P218" s="720"/>
      <c r="Q218" s="712"/>
      <c r="R218" s="740"/>
      <c r="S218" s="743"/>
      <c r="T218" s="758"/>
      <c r="U218" s="712"/>
      <c r="V218" s="740"/>
      <c r="W218" s="740"/>
      <c r="X218" s="755" t="str">
        <f>IF(A221="","",IF(OR(S217&gt;1,S219&gt;1),"ü",""))</f>
        <v/>
      </c>
      <c r="Y218" s="215"/>
      <c r="AG218" s="264" t="e">
        <f t="shared" si="5"/>
        <v>#VALUE!</v>
      </c>
      <c r="AP218" s="250"/>
      <c r="AQ218" s="262"/>
    </row>
    <row r="219" spans="1:46" ht="6" customHeight="1">
      <c r="A219" s="356"/>
      <c r="B219" s="216"/>
      <c r="C219" s="712"/>
      <c r="D219" s="715"/>
      <c r="E219" s="717"/>
      <c r="F219" s="715"/>
      <c r="G219" s="717"/>
      <c r="H219" s="717"/>
      <c r="I219" s="715"/>
      <c r="J219" s="717"/>
      <c r="K219" s="715"/>
      <c r="L219" s="717"/>
      <c r="M219" s="735"/>
      <c r="N219" s="761"/>
      <c r="O219" s="765"/>
      <c r="P219" s="720">
        <f>IF(OR(A221="",D219="",I219=""),0,FLOOR(IF(I219&lt;D219,TIME(I219,K219,1)+1,TIME(I219,K219,1))-TIME(D219,F219,0)-TIME(0,O219,0),"0:15"))</f>
        <v>0</v>
      </c>
      <c r="Q219" s="712"/>
      <c r="R219" s="740"/>
      <c r="S219" s="737"/>
      <c r="T219" s="758"/>
      <c r="U219" s="712"/>
      <c r="V219" s="740"/>
      <c r="W219" s="740"/>
      <c r="X219" s="756"/>
      <c r="Y219" s="215"/>
      <c r="AG219" s="264" t="e">
        <f t="shared" si="5"/>
        <v>#VALUE!</v>
      </c>
      <c r="AP219" s="250"/>
      <c r="AQ219" s="262"/>
    </row>
    <row r="220" spans="1:46" ht="9" customHeight="1">
      <c r="A220" s="356"/>
      <c r="B220" s="216"/>
      <c r="C220" s="713"/>
      <c r="D220" s="733"/>
      <c r="E220" s="718"/>
      <c r="F220" s="733"/>
      <c r="G220" s="718"/>
      <c r="H220" s="718"/>
      <c r="I220" s="733"/>
      <c r="J220" s="718"/>
      <c r="K220" s="733"/>
      <c r="L220" s="718"/>
      <c r="M220" s="736"/>
      <c r="N220" s="762"/>
      <c r="O220" s="766"/>
      <c r="P220" s="744"/>
      <c r="Q220" s="713"/>
      <c r="R220" s="741"/>
      <c r="S220" s="738"/>
      <c r="T220" s="759"/>
      <c r="U220" s="713"/>
      <c r="V220" s="741"/>
      <c r="W220" s="741"/>
      <c r="X220" s="217"/>
      <c r="Y220" s="218"/>
      <c r="AG220" s="265"/>
    </row>
    <row r="221" spans="1:46" ht="18" customHeight="1">
      <c r="A221" s="745" t="str">
        <f>IF(ISERROR(AG214),"",AG214)</f>
        <v/>
      </c>
      <c r="B221" s="746"/>
      <c r="C221" s="747" t="s">
        <v>247</v>
      </c>
      <c r="D221" s="748"/>
      <c r="E221" s="748"/>
      <c r="F221" s="748"/>
      <c r="G221" s="748"/>
      <c r="H221" s="748"/>
      <c r="I221" s="748"/>
      <c r="J221" s="748"/>
      <c r="K221" s="748"/>
      <c r="L221" s="749" t="str">
        <f>IF(A221="","",IF(OR(AND(P217&gt;0,S217=""),AND(P219&gt;0,S219="")),"研修人数を入力してください",""))</f>
        <v/>
      </c>
      <c r="M221" s="749"/>
      <c r="N221" s="749"/>
      <c r="O221" s="749"/>
      <c r="P221" s="749"/>
      <c r="Q221" s="749"/>
      <c r="R221" s="749"/>
      <c r="S221" s="749"/>
      <c r="T221" s="749"/>
      <c r="U221" s="749"/>
      <c r="V221" s="749"/>
      <c r="W221" s="749"/>
      <c r="X221" s="749"/>
      <c r="Y221" s="750"/>
      <c r="AA221" s="237"/>
      <c r="AQ221" s="263"/>
      <c r="AR221" s="252"/>
      <c r="AT221" s="252"/>
    </row>
    <row r="222" spans="1:46" ht="18" customHeight="1">
      <c r="A222" s="751" t="str">
        <f>IF(A221="","","日")</f>
        <v/>
      </c>
      <c r="B222" s="752"/>
      <c r="C222" s="724"/>
      <c r="D222" s="725"/>
      <c r="E222" s="725"/>
      <c r="F222" s="725"/>
      <c r="G222" s="725"/>
      <c r="H222" s="725"/>
      <c r="I222" s="725"/>
      <c r="J222" s="725"/>
      <c r="K222" s="725"/>
      <c r="L222" s="725"/>
      <c r="M222" s="725"/>
      <c r="N222" s="725"/>
      <c r="O222" s="725"/>
      <c r="P222" s="725"/>
      <c r="Q222" s="725"/>
      <c r="R222" s="725"/>
      <c r="S222" s="725"/>
      <c r="T222" s="725"/>
      <c r="U222" s="725"/>
      <c r="V222" s="725"/>
      <c r="W222" s="725"/>
      <c r="X222" s="725"/>
      <c r="Y222" s="726"/>
      <c r="AA222" s="237"/>
    </row>
    <row r="223" spans="1:46" ht="18" customHeight="1">
      <c r="A223" s="753" t="s">
        <v>231</v>
      </c>
      <c r="B223" s="754"/>
      <c r="C223" s="724"/>
      <c r="D223" s="725"/>
      <c r="E223" s="725"/>
      <c r="F223" s="725"/>
      <c r="G223" s="725"/>
      <c r="H223" s="725"/>
      <c r="I223" s="725"/>
      <c r="J223" s="725"/>
      <c r="K223" s="725"/>
      <c r="L223" s="725"/>
      <c r="M223" s="725"/>
      <c r="N223" s="725"/>
      <c r="O223" s="725"/>
      <c r="P223" s="725"/>
      <c r="Q223" s="725"/>
      <c r="R223" s="725"/>
      <c r="S223" s="725"/>
      <c r="T223" s="725"/>
      <c r="U223" s="725"/>
      <c r="V223" s="725"/>
      <c r="W223" s="725"/>
      <c r="X223" s="725"/>
      <c r="Y223" s="726"/>
      <c r="AA223" s="237"/>
    </row>
    <row r="224" spans="1:46" ht="9.9499999999999993" customHeight="1">
      <c r="A224" s="219"/>
      <c r="B224" s="220"/>
      <c r="C224" s="727"/>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9"/>
      <c r="AA224" s="237"/>
    </row>
    <row r="225" spans="1:27" ht="9" customHeight="1">
      <c r="A225" s="211"/>
      <c r="B225" s="212"/>
      <c r="C225" s="711" t="s">
        <v>221</v>
      </c>
      <c r="D225" s="714"/>
      <c r="E225" s="716" t="s">
        <v>222</v>
      </c>
      <c r="F225" s="714"/>
      <c r="G225" s="716" t="s">
        <v>223</v>
      </c>
      <c r="H225" s="716"/>
      <c r="I225" s="714"/>
      <c r="J225" s="716" t="s">
        <v>222</v>
      </c>
      <c r="K225" s="714"/>
      <c r="L225" s="716" t="s">
        <v>224</v>
      </c>
      <c r="M225" s="734"/>
      <c r="N225" s="760" t="s">
        <v>225</v>
      </c>
      <c r="O225" s="763"/>
      <c r="P225" s="719">
        <f>IF(OR(A229="",D225="",I225=""),0,FLOOR(IF(I225&lt;D225,TIME(I225,K225,1)+1,TIME(I225,K225,1))-TIME(D225,F225,0)-TIME(0,O225,0),"0:15"))</f>
        <v>0</v>
      </c>
      <c r="Q225" s="711" t="s">
        <v>226</v>
      </c>
      <c r="R225" s="739"/>
      <c r="S225" s="742"/>
      <c r="T225" s="757" t="s">
        <v>142</v>
      </c>
      <c r="U225" s="711" t="s">
        <v>228</v>
      </c>
      <c r="V225" s="739"/>
      <c r="W225" s="739"/>
      <c r="X225" s="213"/>
      <c r="Y225" s="214"/>
      <c r="AA225" s="328"/>
    </row>
    <row r="226" spans="1:27" ht="6" customHeight="1">
      <c r="A226" s="356"/>
      <c r="B226" s="357"/>
      <c r="C226" s="712"/>
      <c r="D226" s="715"/>
      <c r="E226" s="717"/>
      <c r="F226" s="715"/>
      <c r="G226" s="717"/>
      <c r="H226" s="717"/>
      <c r="I226" s="715"/>
      <c r="J226" s="717"/>
      <c r="K226" s="715"/>
      <c r="L226" s="717"/>
      <c r="M226" s="735"/>
      <c r="N226" s="761"/>
      <c r="O226" s="764"/>
      <c r="P226" s="720"/>
      <c r="Q226" s="712"/>
      <c r="R226" s="740"/>
      <c r="S226" s="743"/>
      <c r="T226" s="758"/>
      <c r="U226" s="712"/>
      <c r="V226" s="740"/>
      <c r="W226" s="740"/>
      <c r="X226" s="755" t="str">
        <f>IF(A229="","",IF(OR(S225&gt;1,S227&gt;1),"ü",""))</f>
        <v/>
      </c>
      <c r="Y226" s="215"/>
      <c r="AA226" s="328"/>
    </row>
    <row r="227" spans="1:27" ht="6" customHeight="1">
      <c r="A227" s="356"/>
      <c r="B227" s="216"/>
      <c r="C227" s="712"/>
      <c r="D227" s="715"/>
      <c r="E227" s="717"/>
      <c r="F227" s="715"/>
      <c r="G227" s="717"/>
      <c r="H227" s="717"/>
      <c r="I227" s="715"/>
      <c r="J227" s="717"/>
      <c r="K227" s="715"/>
      <c r="L227" s="717"/>
      <c r="M227" s="735"/>
      <c r="N227" s="761"/>
      <c r="O227" s="765"/>
      <c r="P227" s="720">
        <f>IF(OR(A229="",D227="",I227=""),0,FLOOR(IF(I227&lt;D227,TIME(I227,K227,1)+1,TIME(I227,K227,1))-TIME(D227,F227,0)-TIME(0,O227,0),"0:15"))</f>
        <v>0</v>
      </c>
      <c r="Q227" s="712"/>
      <c r="R227" s="740"/>
      <c r="S227" s="737"/>
      <c r="T227" s="758"/>
      <c r="U227" s="712"/>
      <c r="V227" s="740"/>
      <c r="W227" s="740"/>
      <c r="X227" s="756"/>
      <c r="Y227" s="215"/>
      <c r="AA227" s="328"/>
    </row>
    <row r="228" spans="1:27" ht="9" customHeight="1">
      <c r="A228" s="356"/>
      <c r="B228" s="216"/>
      <c r="C228" s="713"/>
      <c r="D228" s="733"/>
      <c r="E228" s="718"/>
      <c r="F228" s="733"/>
      <c r="G228" s="718"/>
      <c r="H228" s="718"/>
      <c r="I228" s="733"/>
      <c r="J228" s="718"/>
      <c r="K228" s="733"/>
      <c r="L228" s="718"/>
      <c r="M228" s="736"/>
      <c r="N228" s="762"/>
      <c r="O228" s="766"/>
      <c r="P228" s="744"/>
      <c r="Q228" s="713"/>
      <c r="R228" s="741"/>
      <c r="S228" s="738"/>
      <c r="T228" s="759"/>
      <c r="U228" s="713"/>
      <c r="V228" s="741"/>
      <c r="W228" s="741"/>
      <c r="X228" s="217"/>
      <c r="Y228" s="218"/>
      <c r="AA228" s="328"/>
    </row>
    <row r="229" spans="1:27" ht="18" customHeight="1">
      <c r="A229" s="745" t="str">
        <f>IF(ISERROR(AG215),"",AG215)</f>
        <v/>
      </c>
      <c r="B229" s="746"/>
      <c r="C229" s="747" t="s">
        <v>247</v>
      </c>
      <c r="D229" s="748"/>
      <c r="E229" s="748"/>
      <c r="F229" s="748"/>
      <c r="G229" s="748"/>
      <c r="H229" s="748"/>
      <c r="I229" s="748"/>
      <c r="J229" s="748"/>
      <c r="K229" s="748"/>
      <c r="L229" s="749" t="str">
        <f>IF(A229="","",IF(OR(AND(P225&gt;0,S225=""),AND(P227&gt;0,S227="")),"研修人数を入力してください",""))</f>
        <v/>
      </c>
      <c r="M229" s="749"/>
      <c r="N229" s="749"/>
      <c r="O229" s="749"/>
      <c r="P229" s="749"/>
      <c r="Q229" s="749"/>
      <c r="R229" s="749"/>
      <c r="S229" s="749"/>
      <c r="T229" s="749"/>
      <c r="U229" s="749"/>
      <c r="V229" s="749"/>
      <c r="W229" s="749"/>
      <c r="X229" s="749"/>
      <c r="Y229" s="750"/>
      <c r="AA229" s="237"/>
    </row>
    <row r="230" spans="1:27" ht="18" customHeight="1">
      <c r="A230" s="751" t="str">
        <f>IF(A229="","","日")</f>
        <v/>
      </c>
      <c r="B230" s="752"/>
      <c r="C230" s="724"/>
      <c r="D230" s="725"/>
      <c r="E230" s="725"/>
      <c r="F230" s="725"/>
      <c r="G230" s="725"/>
      <c r="H230" s="725"/>
      <c r="I230" s="725"/>
      <c r="J230" s="725"/>
      <c r="K230" s="725"/>
      <c r="L230" s="725"/>
      <c r="M230" s="725"/>
      <c r="N230" s="725"/>
      <c r="O230" s="725"/>
      <c r="P230" s="725"/>
      <c r="Q230" s="725"/>
      <c r="R230" s="725"/>
      <c r="S230" s="725"/>
      <c r="T230" s="725"/>
      <c r="U230" s="725"/>
      <c r="V230" s="725"/>
      <c r="W230" s="725"/>
      <c r="X230" s="725"/>
      <c r="Y230" s="726"/>
      <c r="AA230" s="237"/>
    </row>
    <row r="231" spans="1:27" ht="18" customHeight="1">
      <c r="A231" s="753" t="s">
        <v>234</v>
      </c>
      <c r="B231" s="754"/>
      <c r="C231" s="724"/>
      <c r="D231" s="725"/>
      <c r="E231" s="725"/>
      <c r="F231" s="725"/>
      <c r="G231" s="725"/>
      <c r="H231" s="725"/>
      <c r="I231" s="725"/>
      <c r="J231" s="725"/>
      <c r="K231" s="725"/>
      <c r="L231" s="725"/>
      <c r="M231" s="725"/>
      <c r="N231" s="725"/>
      <c r="O231" s="725"/>
      <c r="P231" s="725"/>
      <c r="Q231" s="725"/>
      <c r="R231" s="725"/>
      <c r="S231" s="725"/>
      <c r="T231" s="725"/>
      <c r="U231" s="725"/>
      <c r="V231" s="725"/>
      <c r="W231" s="725"/>
      <c r="X231" s="725"/>
      <c r="Y231" s="726"/>
      <c r="AA231" s="328"/>
    </row>
    <row r="232" spans="1:27" ht="9.9499999999999993" customHeight="1">
      <c r="A232" s="219"/>
      <c r="B232" s="220"/>
      <c r="C232" s="727"/>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9"/>
      <c r="AA232" s="328"/>
    </row>
    <row r="233" spans="1:27" ht="9" customHeight="1">
      <c r="A233" s="211"/>
      <c r="B233" s="212"/>
      <c r="C233" s="711" t="s">
        <v>221</v>
      </c>
      <c r="D233" s="714"/>
      <c r="E233" s="716" t="s">
        <v>222</v>
      </c>
      <c r="F233" s="714"/>
      <c r="G233" s="716" t="s">
        <v>223</v>
      </c>
      <c r="H233" s="716"/>
      <c r="I233" s="714"/>
      <c r="J233" s="716" t="s">
        <v>222</v>
      </c>
      <c r="K233" s="714"/>
      <c r="L233" s="716" t="s">
        <v>224</v>
      </c>
      <c r="M233" s="734"/>
      <c r="N233" s="760" t="s">
        <v>225</v>
      </c>
      <c r="O233" s="763"/>
      <c r="P233" s="719">
        <f>IF(OR(A237="",D233="",I233=""),0,FLOOR(IF(I233&lt;D233,TIME(I233,K233,1)+1,TIME(I233,K233,1))-TIME(D233,F233,0)-TIME(0,O233,0),"0:15"))</f>
        <v>0</v>
      </c>
      <c r="Q233" s="711" t="s">
        <v>226</v>
      </c>
      <c r="R233" s="739"/>
      <c r="S233" s="742"/>
      <c r="T233" s="757" t="s">
        <v>142</v>
      </c>
      <c r="U233" s="711" t="s">
        <v>228</v>
      </c>
      <c r="V233" s="739"/>
      <c r="W233" s="739"/>
      <c r="X233" s="213"/>
      <c r="Y233" s="214"/>
      <c r="AA233" s="328"/>
    </row>
    <row r="234" spans="1:27" ht="6" customHeight="1">
      <c r="A234" s="356"/>
      <c r="B234" s="357"/>
      <c r="C234" s="712"/>
      <c r="D234" s="715"/>
      <c r="E234" s="717"/>
      <c r="F234" s="715"/>
      <c r="G234" s="717"/>
      <c r="H234" s="717"/>
      <c r="I234" s="715"/>
      <c r="J234" s="717"/>
      <c r="K234" s="715"/>
      <c r="L234" s="717"/>
      <c r="M234" s="735"/>
      <c r="N234" s="761"/>
      <c r="O234" s="764"/>
      <c r="P234" s="720"/>
      <c r="Q234" s="712"/>
      <c r="R234" s="740"/>
      <c r="S234" s="743"/>
      <c r="T234" s="758"/>
      <c r="U234" s="712"/>
      <c r="V234" s="740"/>
      <c r="W234" s="740"/>
      <c r="X234" s="755" t="str">
        <f>IF(A237="","",IF(OR(S233&gt;1,S235&gt;1),"ü",""))</f>
        <v/>
      </c>
      <c r="Y234" s="215"/>
      <c r="AA234" s="328"/>
    </row>
    <row r="235" spans="1:27" ht="6" customHeight="1">
      <c r="A235" s="356"/>
      <c r="B235" s="216"/>
      <c r="C235" s="712"/>
      <c r="D235" s="715"/>
      <c r="E235" s="717"/>
      <c r="F235" s="715"/>
      <c r="G235" s="717"/>
      <c r="H235" s="717"/>
      <c r="I235" s="715"/>
      <c r="J235" s="717"/>
      <c r="K235" s="715"/>
      <c r="L235" s="717"/>
      <c r="M235" s="735"/>
      <c r="N235" s="761"/>
      <c r="O235" s="765"/>
      <c r="P235" s="720">
        <f>IF(OR(A237="",D235="",I235=""),0,FLOOR(IF(I235&lt;D235,TIME(I235,K235,1)+1,TIME(I235,K235,1))-TIME(D235,F235,0)-TIME(0,O235,0),"0:15"))</f>
        <v>0</v>
      </c>
      <c r="Q235" s="712"/>
      <c r="R235" s="740"/>
      <c r="S235" s="737"/>
      <c r="T235" s="758"/>
      <c r="U235" s="712"/>
      <c r="V235" s="740"/>
      <c r="W235" s="740"/>
      <c r="X235" s="756"/>
      <c r="Y235" s="215"/>
      <c r="AA235" s="328"/>
    </row>
    <row r="236" spans="1:27" ht="9" customHeight="1">
      <c r="A236" s="356"/>
      <c r="B236" s="216"/>
      <c r="C236" s="713"/>
      <c r="D236" s="733"/>
      <c r="E236" s="718"/>
      <c r="F236" s="733"/>
      <c r="G236" s="718"/>
      <c r="H236" s="718"/>
      <c r="I236" s="733"/>
      <c r="J236" s="718"/>
      <c r="K236" s="733"/>
      <c r="L236" s="718"/>
      <c r="M236" s="736"/>
      <c r="N236" s="762"/>
      <c r="O236" s="766"/>
      <c r="P236" s="744"/>
      <c r="Q236" s="713"/>
      <c r="R236" s="741"/>
      <c r="S236" s="738"/>
      <c r="T236" s="759"/>
      <c r="U236" s="713"/>
      <c r="V236" s="741"/>
      <c r="W236" s="741"/>
      <c r="X236" s="217"/>
      <c r="Y236" s="218"/>
      <c r="AA236" s="328"/>
    </row>
    <row r="237" spans="1:27" ht="18" customHeight="1">
      <c r="A237" s="745" t="str">
        <f>IF(ISERROR(AG216),"",AG216)</f>
        <v/>
      </c>
      <c r="B237" s="746"/>
      <c r="C237" s="747" t="s">
        <v>247</v>
      </c>
      <c r="D237" s="748"/>
      <c r="E237" s="748"/>
      <c r="F237" s="748"/>
      <c r="G237" s="748"/>
      <c r="H237" s="748"/>
      <c r="I237" s="748"/>
      <c r="J237" s="748"/>
      <c r="K237" s="748"/>
      <c r="L237" s="749" t="str">
        <f>IF(A237="","",IF(OR(AND(P233&gt;0,S233=""),AND(P235&gt;0,S235="")),"研修人数を入力してください",""))</f>
        <v/>
      </c>
      <c r="M237" s="749"/>
      <c r="N237" s="749"/>
      <c r="O237" s="749"/>
      <c r="P237" s="749"/>
      <c r="Q237" s="749"/>
      <c r="R237" s="749"/>
      <c r="S237" s="749"/>
      <c r="T237" s="749"/>
      <c r="U237" s="749"/>
      <c r="V237" s="749"/>
      <c r="W237" s="749"/>
      <c r="X237" s="749"/>
      <c r="Y237" s="750"/>
      <c r="AA237" s="328"/>
    </row>
    <row r="238" spans="1:27" ht="18" customHeight="1">
      <c r="A238" s="751" t="str">
        <f>IF(A237="","","日")</f>
        <v/>
      </c>
      <c r="B238" s="752"/>
      <c r="C238" s="724"/>
      <c r="D238" s="725"/>
      <c r="E238" s="725"/>
      <c r="F238" s="725"/>
      <c r="G238" s="725"/>
      <c r="H238" s="725"/>
      <c r="I238" s="725"/>
      <c r="J238" s="725"/>
      <c r="K238" s="725"/>
      <c r="L238" s="725"/>
      <c r="M238" s="725"/>
      <c r="N238" s="725"/>
      <c r="O238" s="725"/>
      <c r="P238" s="725"/>
      <c r="Q238" s="725"/>
      <c r="R238" s="725"/>
      <c r="S238" s="725"/>
      <c r="T238" s="725"/>
      <c r="U238" s="725"/>
      <c r="V238" s="725"/>
      <c r="W238" s="725"/>
      <c r="X238" s="725"/>
      <c r="Y238" s="726"/>
      <c r="AA238" s="328"/>
    </row>
    <row r="239" spans="1:27" ht="18" customHeight="1">
      <c r="A239" s="753" t="s">
        <v>236</v>
      </c>
      <c r="B239" s="754"/>
      <c r="C239" s="724"/>
      <c r="D239" s="725"/>
      <c r="E239" s="725"/>
      <c r="F239" s="725"/>
      <c r="G239" s="725"/>
      <c r="H239" s="725"/>
      <c r="I239" s="725"/>
      <c r="J239" s="725"/>
      <c r="K239" s="725"/>
      <c r="L239" s="725"/>
      <c r="M239" s="725"/>
      <c r="N239" s="725"/>
      <c r="O239" s="725"/>
      <c r="P239" s="725"/>
      <c r="Q239" s="725"/>
      <c r="R239" s="725"/>
      <c r="S239" s="725"/>
      <c r="T239" s="725"/>
      <c r="U239" s="725"/>
      <c r="V239" s="725"/>
      <c r="W239" s="725"/>
      <c r="X239" s="725"/>
      <c r="Y239" s="726"/>
      <c r="AA239" s="328"/>
    </row>
    <row r="240" spans="1:27" ht="9.9499999999999993" customHeight="1">
      <c r="A240" s="219"/>
      <c r="B240" s="220"/>
      <c r="C240" s="727"/>
      <c r="D240" s="728"/>
      <c r="E240" s="728"/>
      <c r="F240" s="728"/>
      <c r="G240" s="728"/>
      <c r="H240" s="728"/>
      <c r="I240" s="728"/>
      <c r="J240" s="728"/>
      <c r="K240" s="728"/>
      <c r="L240" s="728"/>
      <c r="M240" s="728"/>
      <c r="N240" s="728"/>
      <c r="O240" s="728"/>
      <c r="P240" s="728"/>
      <c r="Q240" s="728"/>
      <c r="R240" s="728"/>
      <c r="S240" s="728"/>
      <c r="T240" s="728"/>
      <c r="U240" s="728"/>
      <c r="V240" s="728"/>
      <c r="W240" s="728"/>
      <c r="X240" s="728"/>
      <c r="Y240" s="729"/>
      <c r="AA240" s="328"/>
    </row>
    <row r="241" spans="1:27" ht="9" customHeight="1">
      <c r="A241" s="211"/>
      <c r="B241" s="212"/>
      <c r="C241" s="711" t="s">
        <v>221</v>
      </c>
      <c r="D241" s="714"/>
      <c r="E241" s="716" t="s">
        <v>222</v>
      </c>
      <c r="F241" s="714"/>
      <c r="G241" s="716" t="s">
        <v>223</v>
      </c>
      <c r="H241" s="716"/>
      <c r="I241" s="714"/>
      <c r="J241" s="716" t="s">
        <v>222</v>
      </c>
      <c r="K241" s="714"/>
      <c r="L241" s="716" t="s">
        <v>224</v>
      </c>
      <c r="M241" s="734"/>
      <c r="N241" s="760" t="s">
        <v>225</v>
      </c>
      <c r="O241" s="763"/>
      <c r="P241" s="719">
        <f>IF(OR(A245="",D241="",I241=""),0,FLOOR(IF(I241&lt;D241,TIME(I241,K241,1)+1,TIME(I241,K241,1))-TIME(D241,F241,0)-TIME(0,O241,0),"0:15"))</f>
        <v>0</v>
      </c>
      <c r="Q241" s="711" t="s">
        <v>226</v>
      </c>
      <c r="R241" s="739"/>
      <c r="S241" s="742"/>
      <c r="T241" s="757" t="s">
        <v>142</v>
      </c>
      <c r="U241" s="711" t="s">
        <v>228</v>
      </c>
      <c r="V241" s="739"/>
      <c r="W241" s="739"/>
      <c r="X241" s="213"/>
      <c r="Y241" s="214"/>
      <c r="AA241" s="328"/>
    </row>
    <row r="242" spans="1:27" ht="6" customHeight="1">
      <c r="A242" s="356"/>
      <c r="B242" s="357"/>
      <c r="C242" s="712"/>
      <c r="D242" s="715"/>
      <c r="E242" s="717"/>
      <c r="F242" s="715"/>
      <c r="G242" s="717"/>
      <c r="H242" s="717"/>
      <c r="I242" s="715"/>
      <c r="J242" s="717"/>
      <c r="K242" s="715"/>
      <c r="L242" s="717"/>
      <c r="M242" s="735"/>
      <c r="N242" s="761"/>
      <c r="O242" s="764"/>
      <c r="P242" s="720"/>
      <c r="Q242" s="712"/>
      <c r="R242" s="740"/>
      <c r="S242" s="743"/>
      <c r="T242" s="758"/>
      <c r="U242" s="712"/>
      <c r="V242" s="740"/>
      <c r="W242" s="740"/>
      <c r="X242" s="755" t="str">
        <f>IF(A245="","",IF(OR(S241&gt;1,S243&gt;1),"ü",""))</f>
        <v/>
      </c>
      <c r="Y242" s="215"/>
      <c r="AA242" s="328"/>
    </row>
    <row r="243" spans="1:27" ht="6" customHeight="1">
      <c r="A243" s="356"/>
      <c r="B243" s="216"/>
      <c r="C243" s="712"/>
      <c r="D243" s="715"/>
      <c r="E243" s="717"/>
      <c r="F243" s="715"/>
      <c r="G243" s="717"/>
      <c r="H243" s="717"/>
      <c r="I243" s="715"/>
      <c r="J243" s="717"/>
      <c r="K243" s="715"/>
      <c r="L243" s="717"/>
      <c r="M243" s="735"/>
      <c r="N243" s="761"/>
      <c r="O243" s="765"/>
      <c r="P243" s="720">
        <f>IF(OR(A245="",D243="",I243=""),0,FLOOR(IF(I243&lt;D243,TIME(I243,K243,1)+1,TIME(I243,K243,1))-TIME(D243,F243,0)-TIME(0,O243,0),"0:15"))</f>
        <v>0</v>
      </c>
      <c r="Q243" s="712"/>
      <c r="R243" s="740"/>
      <c r="S243" s="737"/>
      <c r="T243" s="758"/>
      <c r="U243" s="712"/>
      <c r="V243" s="740"/>
      <c r="W243" s="740"/>
      <c r="X243" s="756"/>
      <c r="Y243" s="215"/>
      <c r="AA243" s="328"/>
    </row>
    <row r="244" spans="1:27" ht="9" customHeight="1">
      <c r="A244" s="356"/>
      <c r="B244" s="216"/>
      <c r="C244" s="713"/>
      <c r="D244" s="733"/>
      <c r="E244" s="718"/>
      <c r="F244" s="733"/>
      <c r="G244" s="718"/>
      <c r="H244" s="718"/>
      <c r="I244" s="733"/>
      <c r="J244" s="718"/>
      <c r="K244" s="733"/>
      <c r="L244" s="718"/>
      <c r="M244" s="736"/>
      <c r="N244" s="762"/>
      <c r="O244" s="766"/>
      <c r="P244" s="744"/>
      <c r="Q244" s="713"/>
      <c r="R244" s="741"/>
      <c r="S244" s="738"/>
      <c r="T244" s="759"/>
      <c r="U244" s="713"/>
      <c r="V244" s="741"/>
      <c r="W244" s="741"/>
      <c r="X244" s="217"/>
      <c r="Y244" s="218"/>
      <c r="AA244" s="328"/>
    </row>
    <row r="245" spans="1:27" ht="18" customHeight="1">
      <c r="A245" s="745" t="str">
        <f>IF(ISERROR(AG217),"",AG217)</f>
        <v/>
      </c>
      <c r="B245" s="746"/>
      <c r="C245" s="747" t="s">
        <v>247</v>
      </c>
      <c r="D245" s="748"/>
      <c r="E245" s="748"/>
      <c r="F245" s="748"/>
      <c r="G245" s="748"/>
      <c r="H245" s="748"/>
      <c r="I245" s="748"/>
      <c r="J245" s="748"/>
      <c r="K245" s="748"/>
      <c r="L245" s="749" t="str">
        <f>IF(A245="","",IF(OR(AND(P241&gt;0,S241=""),AND(P243&gt;0,S243="")),"研修人数を入力してください",""))</f>
        <v/>
      </c>
      <c r="M245" s="749"/>
      <c r="N245" s="749"/>
      <c r="O245" s="749"/>
      <c r="P245" s="749"/>
      <c r="Q245" s="749"/>
      <c r="R245" s="749"/>
      <c r="S245" s="749"/>
      <c r="T245" s="749"/>
      <c r="U245" s="749"/>
      <c r="V245" s="749"/>
      <c r="W245" s="749"/>
      <c r="X245" s="749"/>
      <c r="Y245" s="750"/>
      <c r="AA245" s="328"/>
    </row>
    <row r="246" spans="1:27" ht="18" customHeight="1">
      <c r="A246" s="751" t="str">
        <f>IF(A245="","","日")</f>
        <v/>
      </c>
      <c r="B246" s="752"/>
      <c r="C246" s="724"/>
      <c r="D246" s="725"/>
      <c r="E246" s="725"/>
      <c r="F246" s="725"/>
      <c r="G246" s="725"/>
      <c r="H246" s="725"/>
      <c r="I246" s="725"/>
      <c r="J246" s="725"/>
      <c r="K246" s="725"/>
      <c r="L246" s="725"/>
      <c r="M246" s="725"/>
      <c r="N246" s="725"/>
      <c r="O246" s="725"/>
      <c r="P246" s="725"/>
      <c r="Q246" s="725"/>
      <c r="R246" s="725"/>
      <c r="S246" s="725"/>
      <c r="T246" s="725"/>
      <c r="U246" s="725"/>
      <c r="V246" s="725"/>
      <c r="W246" s="725"/>
      <c r="X246" s="725"/>
      <c r="Y246" s="726"/>
      <c r="AA246" s="328"/>
    </row>
    <row r="247" spans="1:27" ht="18" customHeight="1">
      <c r="A247" s="753" t="s">
        <v>239</v>
      </c>
      <c r="B247" s="754"/>
      <c r="C247" s="724"/>
      <c r="D247" s="725"/>
      <c r="E247" s="725"/>
      <c r="F247" s="725"/>
      <c r="G247" s="725"/>
      <c r="H247" s="725"/>
      <c r="I247" s="725"/>
      <c r="J247" s="725"/>
      <c r="K247" s="725"/>
      <c r="L247" s="725"/>
      <c r="M247" s="725"/>
      <c r="N247" s="725"/>
      <c r="O247" s="725"/>
      <c r="P247" s="725"/>
      <c r="Q247" s="725"/>
      <c r="R247" s="725"/>
      <c r="S247" s="725"/>
      <c r="T247" s="725"/>
      <c r="U247" s="725"/>
      <c r="V247" s="725"/>
      <c r="W247" s="725"/>
      <c r="X247" s="725"/>
      <c r="Y247" s="726"/>
      <c r="AA247" s="328"/>
    </row>
    <row r="248" spans="1:27" ht="9.9499999999999993" customHeight="1">
      <c r="A248" s="219"/>
      <c r="B248" s="220"/>
      <c r="C248" s="727"/>
      <c r="D248" s="728"/>
      <c r="E248" s="728"/>
      <c r="F248" s="728"/>
      <c r="G248" s="728"/>
      <c r="H248" s="728"/>
      <c r="I248" s="728"/>
      <c r="J248" s="728"/>
      <c r="K248" s="728"/>
      <c r="L248" s="728"/>
      <c r="M248" s="728"/>
      <c r="N248" s="728"/>
      <c r="O248" s="728"/>
      <c r="P248" s="728"/>
      <c r="Q248" s="728"/>
      <c r="R248" s="728"/>
      <c r="S248" s="728"/>
      <c r="T248" s="728"/>
      <c r="U248" s="728"/>
      <c r="V248" s="728"/>
      <c r="W248" s="728"/>
      <c r="X248" s="728"/>
      <c r="Y248" s="729"/>
      <c r="AA248" s="328"/>
    </row>
    <row r="249" spans="1:27" ht="9" customHeight="1">
      <c r="A249" s="211"/>
      <c r="B249" s="212"/>
      <c r="C249" s="711" t="s">
        <v>221</v>
      </c>
      <c r="D249" s="714"/>
      <c r="E249" s="716" t="s">
        <v>222</v>
      </c>
      <c r="F249" s="714"/>
      <c r="G249" s="716" t="s">
        <v>223</v>
      </c>
      <c r="H249" s="716"/>
      <c r="I249" s="714"/>
      <c r="J249" s="716" t="s">
        <v>222</v>
      </c>
      <c r="K249" s="714"/>
      <c r="L249" s="716" t="s">
        <v>224</v>
      </c>
      <c r="M249" s="734"/>
      <c r="N249" s="760" t="s">
        <v>225</v>
      </c>
      <c r="O249" s="763"/>
      <c r="P249" s="719">
        <f>IF(OR(A253="",D249="",I249=""),0,FLOOR(IF(I249&lt;D249,TIME(I249,K249,1)+1,TIME(I249,K249,1))-TIME(D249,F249,0)-TIME(0,O249,0),"0:15"))</f>
        <v>0</v>
      </c>
      <c r="Q249" s="711" t="s">
        <v>226</v>
      </c>
      <c r="R249" s="739"/>
      <c r="S249" s="742"/>
      <c r="T249" s="757" t="s">
        <v>142</v>
      </c>
      <c r="U249" s="711" t="s">
        <v>228</v>
      </c>
      <c r="V249" s="739"/>
      <c r="W249" s="739"/>
      <c r="X249" s="213"/>
      <c r="Y249" s="214"/>
      <c r="AA249" s="328"/>
    </row>
    <row r="250" spans="1:27" ht="6" customHeight="1">
      <c r="A250" s="356"/>
      <c r="B250" s="357"/>
      <c r="C250" s="712"/>
      <c r="D250" s="715"/>
      <c r="E250" s="717"/>
      <c r="F250" s="715"/>
      <c r="G250" s="717"/>
      <c r="H250" s="717"/>
      <c r="I250" s="715"/>
      <c r="J250" s="717"/>
      <c r="K250" s="715"/>
      <c r="L250" s="717"/>
      <c r="M250" s="735"/>
      <c r="N250" s="761"/>
      <c r="O250" s="764"/>
      <c r="P250" s="720"/>
      <c r="Q250" s="712"/>
      <c r="R250" s="740"/>
      <c r="S250" s="743"/>
      <c r="T250" s="758"/>
      <c r="U250" s="712"/>
      <c r="V250" s="740"/>
      <c r="W250" s="740"/>
      <c r="X250" s="755" t="str">
        <f>IF(A253="","",IF(OR(S249&gt;1,S251&gt;1),"ü",""))</f>
        <v/>
      </c>
      <c r="Y250" s="215"/>
      <c r="AA250" s="233"/>
    </row>
    <row r="251" spans="1:27" ht="6" customHeight="1">
      <c r="A251" s="356"/>
      <c r="B251" s="216"/>
      <c r="C251" s="712"/>
      <c r="D251" s="715"/>
      <c r="E251" s="717"/>
      <c r="F251" s="715"/>
      <c r="G251" s="717"/>
      <c r="H251" s="717"/>
      <c r="I251" s="715"/>
      <c r="J251" s="717"/>
      <c r="K251" s="715"/>
      <c r="L251" s="717"/>
      <c r="M251" s="735"/>
      <c r="N251" s="761"/>
      <c r="O251" s="765"/>
      <c r="P251" s="720">
        <f>IF(OR(A253="",D251="",I251=""),0,FLOOR(IF(I251&lt;D251,TIME(I251,K251,1)+1,TIME(I251,K251,1))-TIME(D251,F251,0)-TIME(0,O251,0),"0:15"))</f>
        <v>0</v>
      </c>
      <c r="Q251" s="712"/>
      <c r="R251" s="740"/>
      <c r="S251" s="737"/>
      <c r="T251" s="758"/>
      <c r="U251" s="712"/>
      <c r="V251" s="740"/>
      <c r="W251" s="740"/>
      <c r="X251" s="756"/>
      <c r="Y251" s="215"/>
      <c r="AA251" s="328"/>
    </row>
    <row r="252" spans="1:27" ht="9" customHeight="1">
      <c r="A252" s="356"/>
      <c r="B252" s="216"/>
      <c r="C252" s="713"/>
      <c r="D252" s="733"/>
      <c r="E252" s="718"/>
      <c r="F252" s="733"/>
      <c r="G252" s="718"/>
      <c r="H252" s="718"/>
      <c r="I252" s="733"/>
      <c r="J252" s="718"/>
      <c r="K252" s="733"/>
      <c r="L252" s="718"/>
      <c r="M252" s="736"/>
      <c r="N252" s="762"/>
      <c r="O252" s="766"/>
      <c r="P252" s="744"/>
      <c r="Q252" s="713"/>
      <c r="R252" s="741"/>
      <c r="S252" s="738"/>
      <c r="T252" s="759"/>
      <c r="U252" s="713"/>
      <c r="V252" s="741"/>
      <c r="W252" s="741"/>
      <c r="X252" s="217"/>
      <c r="Y252" s="218"/>
      <c r="AA252" s="328"/>
    </row>
    <row r="253" spans="1:27" ht="18" customHeight="1">
      <c r="A253" s="745" t="str">
        <f>IF(ISERROR(AG218),"",AG218)</f>
        <v/>
      </c>
      <c r="B253" s="746"/>
      <c r="C253" s="747" t="s">
        <v>247</v>
      </c>
      <c r="D253" s="748"/>
      <c r="E253" s="748"/>
      <c r="F253" s="748"/>
      <c r="G253" s="748"/>
      <c r="H253" s="748"/>
      <c r="I253" s="748"/>
      <c r="J253" s="748"/>
      <c r="K253" s="748"/>
      <c r="L253" s="749" t="str">
        <f>IF(A253="","",IF(OR(AND(P249&gt;0,S249=""),AND(P251&gt;0,S251="")),"研修人数を入力してください",""))</f>
        <v/>
      </c>
      <c r="M253" s="749"/>
      <c r="N253" s="749"/>
      <c r="O253" s="749"/>
      <c r="P253" s="749"/>
      <c r="Q253" s="749"/>
      <c r="R253" s="749"/>
      <c r="S253" s="749"/>
      <c r="T253" s="749"/>
      <c r="U253" s="749"/>
      <c r="V253" s="749"/>
      <c r="W253" s="749"/>
      <c r="X253" s="749"/>
      <c r="Y253" s="750"/>
      <c r="AA253" s="328"/>
    </row>
    <row r="254" spans="1:27" ht="18" customHeight="1">
      <c r="A254" s="751" t="str">
        <f>IF(A253="","","日")</f>
        <v/>
      </c>
      <c r="B254" s="752"/>
      <c r="C254" s="724"/>
      <c r="D254" s="725"/>
      <c r="E254" s="725"/>
      <c r="F254" s="725"/>
      <c r="G254" s="725"/>
      <c r="H254" s="725"/>
      <c r="I254" s="725"/>
      <c r="J254" s="725"/>
      <c r="K254" s="725"/>
      <c r="L254" s="725"/>
      <c r="M254" s="725"/>
      <c r="N254" s="725"/>
      <c r="O254" s="725"/>
      <c r="P254" s="725"/>
      <c r="Q254" s="725"/>
      <c r="R254" s="725"/>
      <c r="S254" s="725"/>
      <c r="T254" s="725"/>
      <c r="U254" s="725"/>
      <c r="V254" s="725"/>
      <c r="W254" s="725"/>
      <c r="X254" s="725"/>
      <c r="Y254" s="726"/>
      <c r="AA254" s="328"/>
    </row>
    <row r="255" spans="1:27" ht="18" customHeight="1">
      <c r="A255" s="753" t="s">
        <v>240</v>
      </c>
      <c r="B255" s="754"/>
      <c r="C255" s="724"/>
      <c r="D255" s="725"/>
      <c r="E255" s="725"/>
      <c r="F255" s="725"/>
      <c r="G255" s="725"/>
      <c r="H255" s="725"/>
      <c r="I255" s="725"/>
      <c r="J255" s="725"/>
      <c r="K255" s="725"/>
      <c r="L255" s="725"/>
      <c r="M255" s="725"/>
      <c r="N255" s="725"/>
      <c r="O255" s="725"/>
      <c r="P255" s="725"/>
      <c r="Q255" s="725"/>
      <c r="R255" s="725"/>
      <c r="S255" s="725"/>
      <c r="T255" s="725"/>
      <c r="U255" s="725"/>
      <c r="V255" s="725"/>
      <c r="W255" s="725"/>
      <c r="X255" s="725"/>
      <c r="Y255" s="726"/>
      <c r="AA255" s="328"/>
    </row>
    <row r="256" spans="1:27" ht="9.9499999999999993" customHeight="1">
      <c r="A256" s="219"/>
      <c r="B256" s="220"/>
      <c r="C256" s="727"/>
      <c r="D256" s="728"/>
      <c r="E256" s="728"/>
      <c r="F256" s="728"/>
      <c r="G256" s="728"/>
      <c r="H256" s="728"/>
      <c r="I256" s="728"/>
      <c r="J256" s="728"/>
      <c r="K256" s="728"/>
      <c r="L256" s="728"/>
      <c r="M256" s="728"/>
      <c r="N256" s="728"/>
      <c r="O256" s="728"/>
      <c r="P256" s="728"/>
      <c r="Q256" s="728"/>
      <c r="R256" s="728"/>
      <c r="S256" s="728"/>
      <c r="T256" s="728"/>
      <c r="U256" s="728"/>
      <c r="V256" s="728"/>
      <c r="W256" s="728"/>
      <c r="X256" s="728"/>
      <c r="Y256" s="729"/>
      <c r="AA256" s="328"/>
    </row>
    <row r="257" spans="1:27" ht="9" customHeight="1">
      <c r="A257" s="211"/>
      <c r="B257" s="212"/>
      <c r="C257" s="711" t="s">
        <v>221</v>
      </c>
      <c r="D257" s="714"/>
      <c r="E257" s="716" t="s">
        <v>222</v>
      </c>
      <c r="F257" s="714"/>
      <c r="G257" s="716" t="s">
        <v>223</v>
      </c>
      <c r="H257" s="716"/>
      <c r="I257" s="714"/>
      <c r="J257" s="716" t="s">
        <v>222</v>
      </c>
      <c r="K257" s="714"/>
      <c r="L257" s="716" t="s">
        <v>224</v>
      </c>
      <c r="M257" s="734"/>
      <c r="N257" s="760" t="s">
        <v>225</v>
      </c>
      <c r="O257" s="763"/>
      <c r="P257" s="719">
        <f>IF(OR(A261="",D257="",I257=""),0,FLOOR(IF(I257&lt;D257,TIME(I257,K257,1)+1,TIME(I257,K257,1))-TIME(D257,F257,0)-TIME(0,O257,0),"0:15"))</f>
        <v>0</v>
      </c>
      <c r="Q257" s="711" t="s">
        <v>226</v>
      </c>
      <c r="R257" s="739"/>
      <c r="S257" s="742"/>
      <c r="T257" s="757" t="s">
        <v>142</v>
      </c>
      <c r="U257" s="711" t="s">
        <v>228</v>
      </c>
      <c r="V257" s="739"/>
      <c r="W257" s="739"/>
      <c r="X257" s="213"/>
      <c r="Y257" s="214"/>
      <c r="AA257" s="328"/>
    </row>
    <row r="258" spans="1:27" ht="6" customHeight="1">
      <c r="A258" s="356"/>
      <c r="B258" s="357"/>
      <c r="C258" s="712"/>
      <c r="D258" s="715"/>
      <c r="E258" s="717"/>
      <c r="F258" s="715"/>
      <c r="G258" s="717"/>
      <c r="H258" s="717"/>
      <c r="I258" s="715"/>
      <c r="J258" s="717"/>
      <c r="K258" s="715"/>
      <c r="L258" s="717"/>
      <c r="M258" s="735"/>
      <c r="N258" s="761"/>
      <c r="O258" s="764"/>
      <c r="P258" s="720"/>
      <c r="Q258" s="712"/>
      <c r="R258" s="740"/>
      <c r="S258" s="743"/>
      <c r="T258" s="758"/>
      <c r="U258" s="712"/>
      <c r="V258" s="740"/>
      <c r="W258" s="740"/>
      <c r="X258" s="755" t="str">
        <f>IF(A261="","",IF(OR(S257&gt;1,S259&gt;1),"ü",""))</f>
        <v/>
      </c>
      <c r="Y258" s="215"/>
      <c r="AA258" s="328"/>
    </row>
    <row r="259" spans="1:27" ht="6" customHeight="1">
      <c r="A259" s="356"/>
      <c r="B259" s="216"/>
      <c r="C259" s="712"/>
      <c r="D259" s="715"/>
      <c r="E259" s="717"/>
      <c r="F259" s="715"/>
      <c r="G259" s="717"/>
      <c r="H259" s="717"/>
      <c r="I259" s="715"/>
      <c r="J259" s="717"/>
      <c r="K259" s="715"/>
      <c r="L259" s="717"/>
      <c r="M259" s="735"/>
      <c r="N259" s="761"/>
      <c r="O259" s="765"/>
      <c r="P259" s="720">
        <f>IF(OR(A261="",D259="",I259=""),0,FLOOR(IF(I259&lt;D259,TIME(I259,K259,1)+1,TIME(I259,K259,1))-TIME(D259,F259,0)-TIME(0,O259,0),"0:15"))</f>
        <v>0</v>
      </c>
      <c r="Q259" s="712"/>
      <c r="R259" s="740"/>
      <c r="S259" s="737"/>
      <c r="T259" s="758"/>
      <c r="U259" s="712"/>
      <c r="V259" s="740"/>
      <c r="W259" s="740"/>
      <c r="X259" s="756"/>
      <c r="Y259" s="215"/>
      <c r="AA259" s="328"/>
    </row>
    <row r="260" spans="1:27" ht="9" customHeight="1">
      <c r="A260" s="356"/>
      <c r="B260" s="216"/>
      <c r="C260" s="713"/>
      <c r="D260" s="733"/>
      <c r="E260" s="718"/>
      <c r="F260" s="733"/>
      <c r="G260" s="718"/>
      <c r="H260" s="718"/>
      <c r="I260" s="733"/>
      <c r="J260" s="718"/>
      <c r="K260" s="733"/>
      <c r="L260" s="718"/>
      <c r="M260" s="736"/>
      <c r="N260" s="762"/>
      <c r="O260" s="766"/>
      <c r="P260" s="744"/>
      <c r="Q260" s="713"/>
      <c r="R260" s="741"/>
      <c r="S260" s="738"/>
      <c r="T260" s="759"/>
      <c r="U260" s="713"/>
      <c r="V260" s="741"/>
      <c r="W260" s="741"/>
      <c r="X260" s="217"/>
      <c r="Y260" s="218"/>
      <c r="AA260" s="328"/>
    </row>
    <row r="261" spans="1:27" ht="18" customHeight="1">
      <c r="A261" s="745" t="str">
        <f>IF(ISERROR(AG219),"",AG219)</f>
        <v/>
      </c>
      <c r="B261" s="746"/>
      <c r="C261" s="747" t="s">
        <v>247</v>
      </c>
      <c r="D261" s="748"/>
      <c r="E261" s="748"/>
      <c r="F261" s="748"/>
      <c r="G261" s="748"/>
      <c r="H261" s="748"/>
      <c r="I261" s="748"/>
      <c r="J261" s="748"/>
      <c r="K261" s="748"/>
      <c r="L261" s="749" t="str">
        <f>IF(A261="","",IF(OR(AND(P257&gt;0,S257=""),AND(P259&gt;0,S259="")),"研修人数を入力してください",""))</f>
        <v/>
      </c>
      <c r="M261" s="749"/>
      <c r="N261" s="749"/>
      <c r="O261" s="749"/>
      <c r="P261" s="749"/>
      <c r="Q261" s="749"/>
      <c r="R261" s="749"/>
      <c r="S261" s="749"/>
      <c r="T261" s="749"/>
      <c r="U261" s="749"/>
      <c r="V261" s="749"/>
      <c r="W261" s="749"/>
      <c r="X261" s="749"/>
      <c r="Y261" s="750"/>
      <c r="AA261" s="328"/>
    </row>
    <row r="262" spans="1:27" ht="18" customHeight="1">
      <c r="A262" s="751" t="str">
        <f>IF(A261="","","日")</f>
        <v/>
      </c>
      <c r="B262" s="752"/>
      <c r="C262" s="724"/>
      <c r="D262" s="725"/>
      <c r="E262" s="725"/>
      <c r="F262" s="725"/>
      <c r="G262" s="725"/>
      <c r="H262" s="725"/>
      <c r="I262" s="725"/>
      <c r="J262" s="725"/>
      <c r="K262" s="725"/>
      <c r="L262" s="725"/>
      <c r="M262" s="725"/>
      <c r="N262" s="725"/>
      <c r="O262" s="725"/>
      <c r="P262" s="725"/>
      <c r="Q262" s="725"/>
      <c r="R262" s="725"/>
      <c r="S262" s="725"/>
      <c r="T262" s="725"/>
      <c r="U262" s="725"/>
      <c r="V262" s="725"/>
      <c r="W262" s="725"/>
      <c r="X262" s="725"/>
      <c r="Y262" s="726"/>
      <c r="AA262" s="328"/>
    </row>
    <row r="263" spans="1:27" ht="18" customHeight="1">
      <c r="A263" s="753" t="s">
        <v>248</v>
      </c>
      <c r="B263" s="754"/>
      <c r="C263" s="724"/>
      <c r="D263" s="725"/>
      <c r="E263" s="725"/>
      <c r="F263" s="725"/>
      <c r="G263" s="725"/>
      <c r="H263" s="725"/>
      <c r="I263" s="725"/>
      <c r="J263" s="725"/>
      <c r="K263" s="725"/>
      <c r="L263" s="725"/>
      <c r="M263" s="725"/>
      <c r="N263" s="725"/>
      <c r="O263" s="725"/>
      <c r="P263" s="725"/>
      <c r="Q263" s="725"/>
      <c r="R263" s="725"/>
      <c r="S263" s="725"/>
      <c r="T263" s="725"/>
      <c r="U263" s="725"/>
      <c r="V263" s="725"/>
      <c r="W263" s="725"/>
      <c r="X263" s="725"/>
      <c r="Y263" s="726"/>
      <c r="AA263" s="328"/>
    </row>
    <row r="264" spans="1:27" ht="9.9499999999999993" customHeight="1">
      <c r="A264" s="219"/>
      <c r="B264" s="220"/>
      <c r="C264" s="727"/>
      <c r="D264" s="728"/>
      <c r="E264" s="728"/>
      <c r="F264" s="728"/>
      <c r="G264" s="728"/>
      <c r="H264" s="728"/>
      <c r="I264" s="728"/>
      <c r="J264" s="728"/>
      <c r="K264" s="728"/>
      <c r="L264" s="728"/>
      <c r="M264" s="728"/>
      <c r="N264" s="728"/>
      <c r="O264" s="728"/>
      <c r="P264" s="728"/>
      <c r="Q264" s="728"/>
      <c r="R264" s="728"/>
      <c r="S264" s="728"/>
      <c r="T264" s="728"/>
      <c r="U264" s="728"/>
      <c r="V264" s="728"/>
      <c r="W264" s="728"/>
      <c r="X264" s="728"/>
      <c r="Y264" s="729"/>
      <c r="AA264" s="328"/>
    </row>
    <row r="265" spans="1:27" ht="18" customHeight="1">
      <c r="A265" s="169"/>
      <c r="B265" s="169"/>
      <c r="C265" s="169"/>
      <c r="D265" s="169"/>
      <c r="E265" s="169"/>
      <c r="F265" s="169"/>
      <c r="G265" s="169"/>
      <c r="H265" s="169"/>
      <c r="I265" s="169"/>
      <c r="J265" s="169"/>
      <c r="K265" s="169"/>
      <c r="L265" s="169"/>
      <c r="M265" s="169"/>
      <c r="N265" s="169"/>
      <c r="O265" s="169"/>
      <c r="P265" s="169"/>
      <c r="Q265" s="169"/>
      <c r="R265" s="169"/>
      <c r="S265" s="169"/>
      <c r="T265" s="169"/>
      <c r="U265" s="169"/>
      <c r="V265" s="169"/>
      <c r="W265" s="169"/>
      <c r="X265" s="169"/>
      <c r="Y265" s="169"/>
      <c r="AA265" s="328"/>
    </row>
    <row r="266" spans="1:27" ht="18" customHeight="1">
      <c r="A266" s="169" t="s">
        <v>242</v>
      </c>
      <c r="B266" s="169"/>
      <c r="C266" s="169"/>
      <c r="D266" s="169"/>
      <c r="E266" s="169"/>
      <c r="F266" s="169"/>
      <c r="G266" s="169"/>
      <c r="H266" s="169"/>
      <c r="I266" s="169"/>
      <c r="J266" s="169"/>
      <c r="K266" s="169"/>
      <c r="L266" s="169"/>
      <c r="M266" s="169"/>
      <c r="N266" s="169"/>
      <c r="O266" s="169"/>
      <c r="P266" s="169"/>
      <c r="Q266" s="169"/>
      <c r="R266" s="169"/>
      <c r="S266" s="169"/>
      <c r="T266" s="169"/>
      <c r="U266" s="169"/>
      <c r="V266" s="169"/>
      <c r="W266" s="169"/>
      <c r="X266" s="169"/>
      <c r="Y266" s="169"/>
      <c r="AA266" s="237"/>
    </row>
    <row r="267" spans="1:27" ht="87.75" customHeight="1">
      <c r="A267" s="721"/>
      <c r="B267" s="722"/>
      <c r="C267" s="722"/>
      <c r="D267" s="722"/>
      <c r="E267" s="722"/>
      <c r="F267" s="722"/>
      <c r="G267" s="722"/>
      <c r="H267" s="722"/>
      <c r="I267" s="722"/>
      <c r="J267" s="722"/>
      <c r="K267" s="722"/>
      <c r="L267" s="722"/>
      <c r="M267" s="722"/>
      <c r="N267" s="722"/>
      <c r="O267" s="722"/>
      <c r="P267" s="722"/>
      <c r="Q267" s="722"/>
      <c r="R267" s="722"/>
      <c r="S267" s="722"/>
      <c r="T267" s="722"/>
      <c r="U267" s="722"/>
      <c r="V267" s="722"/>
      <c r="W267" s="722"/>
      <c r="X267" s="722"/>
      <c r="Y267" s="723"/>
    </row>
    <row r="268" spans="1:27" ht="18" customHeight="1">
      <c r="A268" s="169" t="s">
        <v>243</v>
      </c>
      <c r="B268" s="169"/>
      <c r="C268" s="169"/>
      <c r="D268" s="169"/>
      <c r="E268" s="169"/>
      <c r="F268" s="169"/>
      <c r="G268" s="169"/>
      <c r="H268" s="169"/>
      <c r="I268" s="169"/>
      <c r="J268" s="169"/>
      <c r="K268" s="169"/>
      <c r="L268" s="169"/>
      <c r="M268" s="169"/>
      <c r="N268" s="169"/>
      <c r="O268" s="169"/>
      <c r="P268" s="169"/>
      <c r="Q268" s="169"/>
      <c r="R268" s="169"/>
      <c r="S268" s="169"/>
      <c r="T268" s="169"/>
      <c r="U268" s="169"/>
      <c r="V268" s="169"/>
      <c r="W268" s="169"/>
      <c r="X268" s="169"/>
      <c r="Y268" s="169"/>
      <c r="AA268" s="237"/>
    </row>
    <row r="269" spans="1:27" ht="90" customHeight="1">
      <c r="A269" s="721"/>
      <c r="B269" s="722"/>
      <c r="C269" s="722"/>
      <c r="D269" s="722"/>
      <c r="E269" s="722"/>
      <c r="F269" s="722"/>
      <c r="G269" s="722"/>
      <c r="H269" s="722"/>
      <c r="I269" s="722"/>
      <c r="J269" s="722"/>
      <c r="K269" s="722"/>
      <c r="L269" s="722"/>
      <c r="M269" s="722"/>
      <c r="N269" s="722"/>
      <c r="O269" s="722"/>
      <c r="P269" s="722"/>
      <c r="Q269" s="722"/>
      <c r="R269" s="722"/>
      <c r="S269" s="722"/>
      <c r="T269" s="722"/>
      <c r="U269" s="722"/>
      <c r="V269" s="722"/>
      <c r="W269" s="722"/>
      <c r="X269" s="722"/>
      <c r="Y269" s="723"/>
      <c r="AA269" s="328"/>
    </row>
    <row r="270" spans="1:27" ht="18" customHeight="1">
      <c r="A270" s="169"/>
      <c r="B270" s="354" t="s">
        <v>156</v>
      </c>
      <c r="C270" s="155">
        <f>IF(SUMIF($S209:$S260,1,$P209:$P260)=0,0,SUMIF($S209:$S260,1,$P209:$P260))</f>
        <v>0</v>
      </c>
      <c r="D270" s="767">
        <f>IF(C270=0,0,C270*2400*24)</f>
        <v>0</v>
      </c>
      <c r="E270" s="767"/>
      <c r="F270" s="364" t="str">
        <f>IF(OR(L261&lt;&gt;"",L253&lt;&gt;"",L245&lt;&gt;"",L237&lt;&gt;"",L229&lt;&gt;"",L221&lt;&gt;"",L213&lt;&gt;""),"研修人数が未入力のセルがあります","")</f>
        <v/>
      </c>
      <c r="G270" s="169"/>
      <c r="H270" s="169"/>
      <c r="I270" s="169"/>
      <c r="J270" s="169"/>
      <c r="K270" s="169"/>
      <c r="L270" s="169"/>
      <c r="M270" s="169"/>
      <c r="N270" s="169"/>
      <c r="O270" s="169"/>
      <c r="P270" s="169"/>
      <c r="Q270" s="169"/>
      <c r="R270" s="169"/>
      <c r="S270" s="169"/>
      <c r="T270" s="169"/>
      <c r="U270" s="169"/>
      <c r="V270" s="169"/>
      <c r="W270" s="169"/>
      <c r="X270" s="169"/>
      <c r="Y270" s="169"/>
      <c r="AA270" s="328"/>
    </row>
    <row r="271" spans="1:27" ht="18" customHeight="1">
      <c r="A271" s="169"/>
      <c r="B271" s="354" t="s">
        <v>157</v>
      </c>
      <c r="C271" s="155">
        <f>IF(SUMIF($S209:$S260,2,$P209:$P260)=0,0,SUMIF($S209:$S260,2,$P209:$P260))</f>
        <v>0</v>
      </c>
      <c r="D271" s="730">
        <f>IF(C271=0,0,C271*1200*24)</f>
        <v>0</v>
      </c>
      <c r="E271" s="730"/>
      <c r="F271" s="169"/>
      <c r="G271" s="169"/>
      <c r="H271" s="169"/>
      <c r="I271" s="732" t="s">
        <v>244</v>
      </c>
      <c r="J271" s="732"/>
      <c r="K271" s="732"/>
      <c r="L271" s="732"/>
      <c r="M271" s="732"/>
      <c r="N271" s="355"/>
      <c r="O271" s="355"/>
      <c r="P271" s="221"/>
      <c r="Q271" s="221"/>
      <c r="R271" s="217"/>
      <c r="S271" s="217"/>
      <c r="T271" s="217"/>
      <c r="U271" s="217"/>
      <c r="V271" s="217"/>
      <c r="W271" s="217"/>
      <c r="X271" s="217"/>
      <c r="Y271" s="217"/>
      <c r="AA271" s="328"/>
    </row>
    <row r="272" spans="1:27" ht="18" customHeight="1">
      <c r="A272" s="169"/>
      <c r="B272" s="354" t="s">
        <v>158</v>
      </c>
      <c r="C272" s="155">
        <f>IF(SUMIF($S209:$S260,3,$P209:$P260)=0,0,SUMIF($S209:$S260,3,$P209:$P260))</f>
        <v>0</v>
      </c>
      <c r="D272" s="730">
        <f>IF(C272=0,0,C272*800*24)</f>
        <v>0</v>
      </c>
      <c r="E272" s="730"/>
      <c r="F272" s="169"/>
      <c r="G272" s="169"/>
      <c r="H272" s="169"/>
      <c r="I272" s="355"/>
      <c r="J272" s="355"/>
      <c r="K272" s="355"/>
      <c r="L272" s="355"/>
      <c r="M272" s="355"/>
      <c r="N272" s="355"/>
      <c r="O272" s="355"/>
      <c r="P272" s="169"/>
      <c r="Q272" s="169"/>
      <c r="R272" s="169"/>
      <c r="S272" s="169"/>
      <c r="T272" s="169"/>
      <c r="U272" s="169"/>
      <c r="V272" s="169"/>
      <c r="W272" s="169"/>
      <c r="X272" s="169"/>
      <c r="Y272" s="169"/>
      <c r="AA272" s="328"/>
    </row>
    <row r="273" spans="1:46" ht="18" customHeight="1">
      <c r="A273" s="169"/>
      <c r="B273" s="222"/>
      <c r="C273" s="155">
        <f>SUM(C270:C272)</f>
        <v>0</v>
      </c>
      <c r="D273" s="730">
        <f>SUM(D270:D272)</f>
        <v>0</v>
      </c>
      <c r="E273" s="731"/>
      <c r="F273" s="169"/>
      <c r="G273" s="169"/>
      <c r="H273" s="169"/>
      <c r="I273" s="732" t="s">
        <v>245</v>
      </c>
      <c r="J273" s="732"/>
      <c r="K273" s="732"/>
      <c r="L273" s="732"/>
      <c r="M273" s="732"/>
      <c r="N273" s="355"/>
      <c r="O273" s="355"/>
      <c r="P273" s="221"/>
      <c r="Q273" s="221"/>
      <c r="R273" s="217"/>
      <c r="S273" s="217"/>
      <c r="T273" s="217"/>
      <c r="U273" s="217"/>
      <c r="V273" s="217"/>
      <c r="W273" s="217"/>
      <c r="X273" s="217"/>
      <c r="Y273" s="217"/>
      <c r="AA273" s="328"/>
    </row>
    <row r="274" spans="1:46" s="235" customFormat="1" ht="6" customHeight="1">
      <c r="A274" s="223"/>
      <c r="B274" s="223"/>
      <c r="C274" s="223"/>
      <c r="D274" s="223"/>
      <c r="E274" s="223"/>
      <c r="F274" s="223"/>
      <c r="G274" s="224"/>
      <c r="H274" s="224"/>
      <c r="I274" s="224"/>
      <c r="J274" s="224"/>
      <c r="K274" s="224"/>
      <c r="L274" s="224"/>
      <c r="M274" s="224"/>
      <c r="N274" s="224"/>
      <c r="O274" s="224"/>
      <c r="P274" s="224"/>
      <c r="Q274" s="224"/>
      <c r="R274" s="223"/>
      <c r="S274" s="223"/>
      <c r="T274" s="223"/>
      <c r="U274" s="223"/>
      <c r="V274" s="223"/>
      <c r="W274" s="223"/>
      <c r="X274" s="223"/>
      <c r="Y274" s="223"/>
      <c r="AA274" s="328"/>
      <c r="AB274" s="17"/>
      <c r="AF274" s="258"/>
      <c r="AG274" s="254"/>
    </row>
    <row r="275" spans="1:46" ht="42" customHeight="1">
      <c r="A275" s="169"/>
      <c r="B275" s="169"/>
      <c r="C275" s="382" t="str">
        <f>IF('10号'!$E$18="","",'10号'!$E$18)</f>
        <v/>
      </c>
      <c r="D275" s="169"/>
      <c r="E275" s="169"/>
      <c r="F275" s="169"/>
      <c r="G275" s="169"/>
      <c r="H275" s="169"/>
      <c r="I275" s="169"/>
      <c r="J275" s="169"/>
      <c r="K275" s="169"/>
      <c r="L275" s="169"/>
      <c r="M275" s="169"/>
      <c r="N275" s="169"/>
      <c r="O275" s="169"/>
      <c r="P275" s="169"/>
      <c r="Q275" s="169"/>
      <c r="R275" s="710" t="str">
        <f>IF(MIN(A280:B328)=0,"平成　　年　　月分",MIN(A280:B328))</f>
        <v>平成　　年　　月分</v>
      </c>
      <c r="S275" s="710"/>
      <c r="T275" s="710"/>
      <c r="U275" s="710"/>
      <c r="V275" s="710"/>
      <c r="W275" s="169"/>
      <c r="X275" s="169"/>
      <c r="Y275" s="225" t="s">
        <v>251</v>
      </c>
      <c r="AA275" s="233"/>
    </row>
    <row r="276" spans="1:46" ht="9" customHeight="1">
      <c r="A276" s="211"/>
      <c r="B276" s="212"/>
      <c r="C276" s="711" t="s">
        <v>221</v>
      </c>
      <c r="D276" s="714"/>
      <c r="E276" s="716" t="s">
        <v>222</v>
      </c>
      <c r="F276" s="714"/>
      <c r="G276" s="716" t="s">
        <v>223</v>
      </c>
      <c r="H276" s="716"/>
      <c r="I276" s="714"/>
      <c r="J276" s="716" t="s">
        <v>222</v>
      </c>
      <c r="K276" s="714"/>
      <c r="L276" s="716" t="s">
        <v>224</v>
      </c>
      <c r="M276" s="734"/>
      <c r="N276" s="760" t="s">
        <v>225</v>
      </c>
      <c r="O276" s="763"/>
      <c r="P276" s="719">
        <f>IF(OR(A280="",D276="",I276=""),0,FLOOR(IF(I276&lt;D276,TIME(I276,K276,1)+1,TIME(I276,K276,1))-TIME(D276,F276,0)-TIME(0,O276,0),"0:15"))</f>
        <v>0</v>
      </c>
      <c r="Q276" s="711" t="s">
        <v>226</v>
      </c>
      <c r="R276" s="739"/>
      <c r="S276" s="742"/>
      <c r="T276" s="757" t="s">
        <v>142</v>
      </c>
      <c r="U276" s="711" t="s">
        <v>228</v>
      </c>
      <c r="V276" s="739"/>
      <c r="W276" s="739"/>
      <c r="X276" s="213"/>
      <c r="Y276" s="214"/>
      <c r="AA276" s="328"/>
    </row>
    <row r="277" spans="1:46" ht="6" customHeight="1">
      <c r="A277" s="356"/>
      <c r="B277" s="357"/>
      <c r="C277" s="712"/>
      <c r="D277" s="715"/>
      <c r="E277" s="717"/>
      <c r="F277" s="715"/>
      <c r="G277" s="717"/>
      <c r="H277" s="717"/>
      <c r="I277" s="715"/>
      <c r="J277" s="717"/>
      <c r="K277" s="715"/>
      <c r="L277" s="717"/>
      <c r="M277" s="735"/>
      <c r="N277" s="761"/>
      <c r="O277" s="764"/>
      <c r="P277" s="720"/>
      <c r="Q277" s="712"/>
      <c r="R277" s="740"/>
      <c r="S277" s="743"/>
      <c r="T277" s="758"/>
      <c r="U277" s="712"/>
      <c r="V277" s="740"/>
      <c r="W277" s="740"/>
      <c r="X277" s="755" t="str">
        <f>IF(A280="","",IF(OR(S276&gt;1,S278&gt;1),"ü",""))</f>
        <v/>
      </c>
      <c r="Y277" s="215"/>
      <c r="AA277" s="328"/>
    </row>
    <row r="278" spans="1:46" ht="6" customHeight="1">
      <c r="A278" s="356"/>
      <c r="B278" s="216"/>
      <c r="C278" s="712"/>
      <c r="D278" s="715"/>
      <c r="E278" s="717"/>
      <c r="F278" s="715"/>
      <c r="G278" s="717"/>
      <c r="H278" s="717"/>
      <c r="I278" s="715"/>
      <c r="J278" s="717"/>
      <c r="K278" s="715"/>
      <c r="L278" s="717"/>
      <c r="M278" s="735"/>
      <c r="N278" s="761"/>
      <c r="O278" s="765"/>
      <c r="P278" s="720">
        <f>IF(OR(A280="",D278="",I278=""),0,FLOOR(IF(I278&lt;D278,TIME(I278,K278,1)+1,TIME(I278,K278,1))-TIME(D278,F278,0)-TIME(0,O278,0),"0:15"))</f>
        <v>0</v>
      </c>
      <c r="Q278" s="712"/>
      <c r="R278" s="740"/>
      <c r="S278" s="737"/>
      <c r="T278" s="758"/>
      <c r="U278" s="712"/>
      <c r="V278" s="740"/>
      <c r="W278" s="740"/>
      <c r="X278" s="756"/>
      <c r="Y278" s="215"/>
      <c r="AA278" s="328"/>
    </row>
    <row r="279" spans="1:46" ht="9" customHeight="1">
      <c r="A279" s="356"/>
      <c r="B279" s="216"/>
      <c r="C279" s="713"/>
      <c r="D279" s="733"/>
      <c r="E279" s="718"/>
      <c r="F279" s="733"/>
      <c r="G279" s="718"/>
      <c r="H279" s="718"/>
      <c r="I279" s="733"/>
      <c r="J279" s="718"/>
      <c r="K279" s="733"/>
      <c r="L279" s="718"/>
      <c r="M279" s="736"/>
      <c r="N279" s="762"/>
      <c r="O279" s="766"/>
      <c r="P279" s="744"/>
      <c r="Q279" s="713"/>
      <c r="R279" s="741"/>
      <c r="S279" s="738"/>
      <c r="T279" s="759"/>
      <c r="U279" s="713"/>
      <c r="V279" s="741"/>
      <c r="W279" s="741"/>
      <c r="X279" s="217"/>
      <c r="Y279" s="218"/>
      <c r="AA279" s="328"/>
    </row>
    <row r="280" spans="1:46" ht="18" customHeight="1">
      <c r="A280" s="745" t="str">
        <f>IF(ISERROR(AG280),"",AG280)</f>
        <v/>
      </c>
      <c r="B280" s="746"/>
      <c r="C280" s="747" t="s">
        <v>247</v>
      </c>
      <c r="D280" s="748"/>
      <c r="E280" s="748"/>
      <c r="F280" s="748"/>
      <c r="G280" s="748"/>
      <c r="H280" s="748"/>
      <c r="I280" s="748"/>
      <c r="J280" s="748"/>
      <c r="K280" s="748"/>
      <c r="L280" s="749" t="str">
        <f>IF(A280="","",IF(OR(AND(P276&gt;0,S276=""),AND(P278&gt;0,S278="")),"研修人数を入力してください",""))</f>
        <v/>
      </c>
      <c r="M280" s="749"/>
      <c r="N280" s="749"/>
      <c r="O280" s="749"/>
      <c r="P280" s="749"/>
      <c r="Q280" s="749"/>
      <c r="R280" s="749"/>
      <c r="S280" s="749"/>
      <c r="T280" s="749"/>
      <c r="U280" s="749"/>
      <c r="V280" s="749"/>
      <c r="W280" s="749"/>
      <c r="X280" s="749"/>
      <c r="Y280" s="750"/>
      <c r="AA280" s="328"/>
      <c r="AG280" s="246" t="e">
        <f>IF((AG219+1)&gt;EOMONTH($AF$2,0),"",AG219+1)</f>
        <v>#VALUE!</v>
      </c>
      <c r="AP280" s="250"/>
      <c r="AQ280" s="262"/>
      <c r="AR280" s="252"/>
      <c r="AT280" s="252"/>
    </row>
    <row r="281" spans="1:46" ht="18" customHeight="1">
      <c r="A281" s="751" t="str">
        <f>IF(A280="","","日")</f>
        <v/>
      </c>
      <c r="B281" s="752"/>
      <c r="C281" s="724"/>
      <c r="D281" s="725"/>
      <c r="E281" s="725"/>
      <c r="F281" s="725"/>
      <c r="G281" s="725"/>
      <c r="H281" s="725"/>
      <c r="I281" s="725"/>
      <c r="J281" s="725"/>
      <c r="K281" s="725"/>
      <c r="L281" s="725"/>
      <c r="M281" s="725"/>
      <c r="N281" s="725"/>
      <c r="O281" s="725"/>
      <c r="P281" s="725"/>
      <c r="Q281" s="725"/>
      <c r="R281" s="725"/>
      <c r="S281" s="725"/>
      <c r="T281" s="725"/>
      <c r="U281" s="725"/>
      <c r="V281" s="725"/>
      <c r="W281" s="725"/>
      <c r="X281" s="725"/>
      <c r="Y281" s="726"/>
      <c r="AA281" s="328"/>
      <c r="AG281" s="246" t="e">
        <f t="shared" ref="AG281:AG286" si="6">IF((AG280+1)&gt;EOMONTH($AF$2,0),"",AG280+1)</f>
        <v>#VALUE!</v>
      </c>
      <c r="AP281" s="250"/>
      <c r="AQ281" s="262"/>
      <c r="AR281" s="252"/>
      <c r="AT281" s="252"/>
    </row>
    <row r="282" spans="1:46" ht="18" customHeight="1">
      <c r="A282" s="753" t="s">
        <v>230</v>
      </c>
      <c r="B282" s="754"/>
      <c r="C282" s="724"/>
      <c r="D282" s="725"/>
      <c r="E282" s="725"/>
      <c r="F282" s="725"/>
      <c r="G282" s="725"/>
      <c r="H282" s="725"/>
      <c r="I282" s="725"/>
      <c r="J282" s="725"/>
      <c r="K282" s="725"/>
      <c r="L282" s="725"/>
      <c r="M282" s="725"/>
      <c r="N282" s="725"/>
      <c r="O282" s="725"/>
      <c r="P282" s="725"/>
      <c r="Q282" s="725"/>
      <c r="R282" s="725"/>
      <c r="S282" s="725"/>
      <c r="T282" s="725"/>
      <c r="U282" s="725"/>
      <c r="V282" s="725"/>
      <c r="W282" s="725"/>
      <c r="X282" s="725"/>
      <c r="Y282" s="726"/>
      <c r="AA282" s="328"/>
      <c r="AG282" s="246" t="e">
        <f t="shared" si="6"/>
        <v>#VALUE!</v>
      </c>
      <c r="AP282" s="250"/>
      <c r="AQ282" s="262"/>
      <c r="AR282" s="252"/>
      <c r="AT282" s="252"/>
    </row>
    <row r="283" spans="1:46" ht="9.9499999999999993" customHeight="1">
      <c r="A283" s="219"/>
      <c r="B283" s="220"/>
      <c r="C283" s="727"/>
      <c r="D283" s="728"/>
      <c r="E283" s="728"/>
      <c r="F283" s="728"/>
      <c r="G283" s="728"/>
      <c r="H283" s="728"/>
      <c r="I283" s="728"/>
      <c r="J283" s="728"/>
      <c r="K283" s="728"/>
      <c r="L283" s="728"/>
      <c r="M283" s="728"/>
      <c r="N283" s="728"/>
      <c r="O283" s="728"/>
      <c r="P283" s="728"/>
      <c r="Q283" s="728"/>
      <c r="R283" s="728"/>
      <c r="S283" s="728"/>
      <c r="T283" s="728"/>
      <c r="U283" s="728"/>
      <c r="V283" s="728"/>
      <c r="W283" s="728"/>
      <c r="X283" s="728"/>
      <c r="Y283" s="729"/>
      <c r="AA283" s="328"/>
      <c r="AG283" s="246" t="e">
        <f t="shared" si="6"/>
        <v>#VALUE!</v>
      </c>
      <c r="AP283" s="250"/>
      <c r="AQ283" s="262"/>
      <c r="AR283" s="252"/>
      <c r="AT283" s="252"/>
    </row>
    <row r="284" spans="1:46" ht="9" customHeight="1">
      <c r="A284" s="211"/>
      <c r="B284" s="212"/>
      <c r="C284" s="711" t="s">
        <v>221</v>
      </c>
      <c r="D284" s="714"/>
      <c r="E284" s="716" t="s">
        <v>222</v>
      </c>
      <c r="F284" s="714"/>
      <c r="G284" s="716" t="s">
        <v>223</v>
      </c>
      <c r="H284" s="716"/>
      <c r="I284" s="714"/>
      <c r="J284" s="716" t="s">
        <v>222</v>
      </c>
      <c r="K284" s="714"/>
      <c r="L284" s="716" t="s">
        <v>224</v>
      </c>
      <c r="M284" s="734"/>
      <c r="N284" s="760" t="s">
        <v>225</v>
      </c>
      <c r="O284" s="763"/>
      <c r="P284" s="719">
        <f>IF(OR(A288="",D284="",I284=""),0,FLOOR(IF(I284&lt;D284,TIME(I284,K284,1)+1,TIME(I284,K284,1))-TIME(D284,F284,0)-TIME(0,O284,0),"0:15"))</f>
        <v>0</v>
      </c>
      <c r="Q284" s="711" t="s">
        <v>226</v>
      </c>
      <c r="R284" s="739"/>
      <c r="S284" s="742"/>
      <c r="T284" s="757" t="s">
        <v>142</v>
      </c>
      <c r="U284" s="711" t="s">
        <v>228</v>
      </c>
      <c r="V284" s="739"/>
      <c r="W284" s="739"/>
      <c r="X284" s="213"/>
      <c r="Y284" s="214"/>
      <c r="AA284" s="328"/>
      <c r="AG284" s="246" t="e">
        <f t="shared" si="6"/>
        <v>#VALUE!</v>
      </c>
      <c r="AP284" s="250"/>
      <c r="AQ284" s="262"/>
    </row>
    <row r="285" spans="1:46" ht="6" customHeight="1">
      <c r="A285" s="356"/>
      <c r="B285" s="357"/>
      <c r="C285" s="712"/>
      <c r="D285" s="715"/>
      <c r="E285" s="717"/>
      <c r="F285" s="715"/>
      <c r="G285" s="717"/>
      <c r="H285" s="717"/>
      <c r="I285" s="715"/>
      <c r="J285" s="717"/>
      <c r="K285" s="715"/>
      <c r="L285" s="717"/>
      <c r="M285" s="735"/>
      <c r="N285" s="761"/>
      <c r="O285" s="764"/>
      <c r="P285" s="720"/>
      <c r="Q285" s="712"/>
      <c r="R285" s="740"/>
      <c r="S285" s="743"/>
      <c r="T285" s="758"/>
      <c r="U285" s="712"/>
      <c r="V285" s="740"/>
      <c r="W285" s="740"/>
      <c r="X285" s="755" t="str">
        <f>IF(A288="","",IF(OR(S284&gt;1,S286&gt;1),"ü",""))</f>
        <v/>
      </c>
      <c r="Y285" s="215"/>
      <c r="AA285" s="328"/>
      <c r="AG285" s="246" t="e">
        <f t="shared" si="6"/>
        <v>#VALUE!</v>
      </c>
      <c r="AP285" s="250"/>
      <c r="AQ285" s="262"/>
    </row>
    <row r="286" spans="1:46" ht="6" customHeight="1">
      <c r="A286" s="356"/>
      <c r="B286" s="216"/>
      <c r="C286" s="712"/>
      <c r="D286" s="715"/>
      <c r="E286" s="717"/>
      <c r="F286" s="715"/>
      <c r="G286" s="717"/>
      <c r="H286" s="717"/>
      <c r="I286" s="715"/>
      <c r="J286" s="717"/>
      <c r="K286" s="715"/>
      <c r="L286" s="717"/>
      <c r="M286" s="735"/>
      <c r="N286" s="761"/>
      <c r="O286" s="765"/>
      <c r="P286" s="720">
        <f>IF(OR(A288="",D286="",I286=""),0,FLOOR(IF(I286&lt;D286,TIME(I286,K286,1)+1,TIME(I286,K286,1))-TIME(D286,F286,0)-TIME(0,O286,0),"0:15"))</f>
        <v>0</v>
      </c>
      <c r="Q286" s="712"/>
      <c r="R286" s="740"/>
      <c r="S286" s="737"/>
      <c r="T286" s="758"/>
      <c r="U286" s="712"/>
      <c r="V286" s="740"/>
      <c r="W286" s="740"/>
      <c r="X286" s="756"/>
      <c r="Y286" s="215"/>
      <c r="AA286" s="328"/>
      <c r="AG286" s="246" t="e">
        <f t="shared" si="6"/>
        <v>#VALUE!</v>
      </c>
      <c r="AP286" s="250"/>
      <c r="AQ286" s="262"/>
    </row>
    <row r="287" spans="1:46" ht="9" customHeight="1">
      <c r="A287" s="356"/>
      <c r="B287" s="216"/>
      <c r="C287" s="713"/>
      <c r="D287" s="733"/>
      <c r="E287" s="718"/>
      <c r="F287" s="733"/>
      <c r="G287" s="718"/>
      <c r="H287" s="718"/>
      <c r="I287" s="733"/>
      <c r="J287" s="718"/>
      <c r="K287" s="733"/>
      <c r="L287" s="718"/>
      <c r="M287" s="736"/>
      <c r="N287" s="762"/>
      <c r="O287" s="766"/>
      <c r="P287" s="744"/>
      <c r="Q287" s="713"/>
      <c r="R287" s="741"/>
      <c r="S287" s="738"/>
      <c r="T287" s="759"/>
      <c r="U287" s="713"/>
      <c r="V287" s="741"/>
      <c r="W287" s="741"/>
      <c r="X287" s="217"/>
      <c r="Y287" s="218"/>
      <c r="AA287" s="328"/>
    </row>
    <row r="288" spans="1:46" ht="18" customHeight="1">
      <c r="A288" s="745" t="str">
        <f>IF(ISERROR(AG281),"",AG281)</f>
        <v/>
      </c>
      <c r="B288" s="746"/>
      <c r="C288" s="747" t="s">
        <v>247</v>
      </c>
      <c r="D288" s="748"/>
      <c r="E288" s="748"/>
      <c r="F288" s="748"/>
      <c r="G288" s="748"/>
      <c r="H288" s="748"/>
      <c r="I288" s="748"/>
      <c r="J288" s="748"/>
      <c r="K288" s="748"/>
      <c r="L288" s="749" t="str">
        <f>IF(A288="","",IF(OR(AND(P284&gt;0,S284=""),AND(P286&gt;0,S286="")),"研修人数を入力してください",""))</f>
        <v/>
      </c>
      <c r="M288" s="749"/>
      <c r="N288" s="749"/>
      <c r="O288" s="749"/>
      <c r="P288" s="749"/>
      <c r="Q288" s="749"/>
      <c r="R288" s="749"/>
      <c r="S288" s="749"/>
      <c r="T288" s="749"/>
      <c r="U288" s="749"/>
      <c r="V288" s="749"/>
      <c r="W288" s="749"/>
      <c r="X288" s="749"/>
      <c r="Y288" s="750"/>
      <c r="AA288" s="237"/>
      <c r="AQ288" s="263"/>
      <c r="AR288" s="252"/>
      <c r="AT288" s="252"/>
    </row>
    <row r="289" spans="1:27" ht="18" customHeight="1">
      <c r="A289" s="751" t="str">
        <f>IF(A288="","","日")</f>
        <v/>
      </c>
      <c r="B289" s="752"/>
      <c r="C289" s="724"/>
      <c r="D289" s="725"/>
      <c r="E289" s="725"/>
      <c r="F289" s="725"/>
      <c r="G289" s="725"/>
      <c r="H289" s="725"/>
      <c r="I289" s="725"/>
      <c r="J289" s="725"/>
      <c r="K289" s="725"/>
      <c r="L289" s="725"/>
      <c r="M289" s="725"/>
      <c r="N289" s="725"/>
      <c r="O289" s="725"/>
      <c r="P289" s="725"/>
      <c r="Q289" s="725"/>
      <c r="R289" s="725"/>
      <c r="S289" s="725"/>
      <c r="T289" s="725"/>
      <c r="U289" s="725"/>
      <c r="V289" s="725"/>
      <c r="W289" s="725"/>
      <c r="X289" s="725"/>
      <c r="Y289" s="726"/>
      <c r="AA289" s="237"/>
    </row>
    <row r="290" spans="1:27" ht="18" customHeight="1">
      <c r="A290" s="753" t="s">
        <v>231</v>
      </c>
      <c r="B290" s="754"/>
      <c r="C290" s="724"/>
      <c r="D290" s="725"/>
      <c r="E290" s="725"/>
      <c r="F290" s="725"/>
      <c r="G290" s="725"/>
      <c r="H290" s="725"/>
      <c r="I290" s="725"/>
      <c r="J290" s="725"/>
      <c r="K290" s="725"/>
      <c r="L290" s="725"/>
      <c r="M290" s="725"/>
      <c r="N290" s="725"/>
      <c r="O290" s="725"/>
      <c r="P290" s="725"/>
      <c r="Q290" s="725"/>
      <c r="R290" s="725"/>
      <c r="S290" s="725"/>
      <c r="T290" s="725"/>
      <c r="U290" s="725"/>
      <c r="V290" s="725"/>
      <c r="W290" s="725"/>
      <c r="X290" s="725"/>
      <c r="Y290" s="726"/>
      <c r="AA290" s="237"/>
    </row>
    <row r="291" spans="1:27" ht="9.9499999999999993" customHeight="1">
      <c r="A291" s="219"/>
      <c r="B291" s="220"/>
      <c r="C291" s="727"/>
      <c r="D291" s="728"/>
      <c r="E291" s="728"/>
      <c r="F291" s="728"/>
      <c r="G291" s="728"/>
      <c r="H291" s="728"/>
      <c r="I291" s="728"/>
      <c r="J291" s="728"/>
      <c r="K291" s="728"/>
      <c r="L291" s="728"/>
      <c r="M291" s="728"/>
      <c r="N291" s="728"/>
      <c r="O291" s="728"/>
      <c r="P291" s="728"/>
      <c r="Q291" s="728"/>
      <c r="R291" s="728"/>
      <c r="S291" s="728"/>
      <c r="T291" s="728"/>
      <c r="U291" s="728"/>
      <c r="V291" s="728"/>
      <c r="W291" s="728"/>
      <c r="X291" s="728"/>
      <c r="Y291" s="729"/>
      <c r="AA291" s="237"/>
    </row>
    <row r="292" spans="1:27" ht="9" customHeight="1">
      <c r="A292" s="211"/>
      <c r="B292" s="212"/>
      <c r="C292" s="711" t="s">
        <v>221</v>
      </c>
      <c r="D292" s="714"/>
      <c r="E292" s="716" t="s">
        <v>222</v>
      </c>
      <c r="F292" s="714"/>
      <c r="G292" s="716" t="s">
        <v>223</v>
      </c>
      <c r="H292" s="716"/>
      <c r="I292" s="714"/>
      <c r="J292" s="716" t="s">
        <v>222</v>
      </c>
      <c r="K292" s="714"/>
      <c r="L292" s="716" t="s">
        <v>224</v>
      </c>
      <c r="M292" s="734"/>
      <c r="N292" s="760" t="s">
        <v>225</v>
      </c>
      <c r="O292" s="763"/>
      <c r="P292" s="719">
        <f>IF(OR(A296="",D292="",I292=""),0,FLOOR(IF(I292&lt;D292,TIME(I292,K292,1)+1,TIME(I292,K292,1))-TIME(D292,F292,0)-TIME(0,O292,0),"0:15"))</f>
        <v>0</v>
      </c>
      <c r="Q292" s="711" t="s">
        <v>226</v>
      </c>
      <c r="R292" s="739"/>
      <c r="S292" s="742"/>
      <c r="T292" s="757" t="s">
        <v>142</v>
      </c>
      <c r="U292" s="711" t="s">
        <v>228</v>
      </c>
      <c r="V292" s="739"/>
      <c r="W292" s="739"/>
      <c r="X292" s="213"/>
      <c r="Y292" s="214"/>
      <c r="AA292" s="328"/>
    </row>
    <row r="293" spans="1:27" ht="6" customHeight="1">
      <c r="A293" s="356"/>
      <c r="B293" s="357"/>
      <c r="C293" s="712"/>
      <c r="D293" s="715"/>
      <c r="E293" s="717"/>
      <c r="F293" s="715"/>
      <c r="G293" s="717"/>
      <c r="H293" s="717"/>
      <c r="I293" s="715"/>
      <c r="J293" s="717"/>
      <c r="K293" s="715"/>
      <c r="L293" s="717"/>
      <c r="M293" s="735"/>
      <c r="N293" s="761"/>
      <c r="O293" s="764"/>
      <c r="P293" s="720"/>
      <c r="Q293" s="712"/>
      <c r="R293" s="740"/>
      <c r="S293" s="743"/>
      <c r="T293" s="758"/>
      <c r="U293" s="712"/>
      <c r="V293" s="740"/>
      <c r="W293" s="740"/>
      <c r="X293" s="755" t="str">
        <f>IF(A296="","",IF(OR(S292&gt;1,S294&gt;1),"ü",""))</f>
        <v/>
      </c>
      <c r="Y293" s="215"/>
      <c r="AA293" s="328"/>
    </row>
    <row r="294" spans="1:27" ht="6" customHeight="1">
      <c r="A294" s="356"/>
      <c r="B294" s="216"/>
      <c r="C294" s="712"/>
      <c r="D294" s="715"/>
      <c r="E294" s="717"/>
      <c r="F294" s="715"/>
      <c r="G294" s="717"/>
      <c r="H294" s="717"/>
      <c r="I294" s="715"/>
      <c r="J294" s="717"/>
      <c r="K294" s="715"/>
      <c r="L294" s="717"/>
      <c r="M294" s="735"/>
      <c r="N294" s="761"/>
      <c r="O294" s="765"/>
      <c r="P294" s="720">
        <f>IF(OR(A296="",D294="",I294=""),0,FLOOR(IF(I294&lt;D294,TIME(I294,K294,1)+1,TIME(I294,K294,1))-TIME(D294,F294,0)-TIME(0,O294,0),"0:15"))</f>
        <v>0</v>
      </c>
      <c r="Q294" s="712"/>
      <c r="R294" s="740"/>
      <c r="S294" s="737"/>
      <c r="T294" s="758"/>
      <c r="U294" s="712"/>
      <c r="V294" s="740"/>
      <c r="W294" s="740"/>
      <c r="X294" s="756"/>
      <c r="Y294" s="215"/>
      <c r="AA294" s="328"/>
    </row>
    <row r="295" spans="1:27" ht="9" customHeight="1">
      <c r="A295" s="356"/>
      <c r="B295" s="216"/>
      <c r="C295" s="713"/>
      <c r="D295" s="733"/>
      <c r="E295" s="718"/>
      <c r="F295" s="733"/>
      <c r="G295" s="718"/>
      <c r="H295" s="718"/>
      <c r="I295" s="733"/>
      <c r="J295" s="718"/>
      <c r="K295" s="733"/>
      <c r="L295" s="718"/>
      <c r="M295" s="736"/>
      <c r="N295" s="762"/>
      <c r="O295" s="766"/>
      <c r="P295" s="744"/>
      <c r="Q295" s="713"/>
      <c r="R295" s="741"/>
      <c r="S295" s="738"/>
      <c r="T295" s="759"/>
      <c r="U295" s="713"/>
      <c r="V295" s="741"/>
      <c r="W295" s="741"/>
      <c r="X295" s="217"/>
      <c r="Y295" s="218"/>
      <c r="AA295" s="328"/>
    </row>
    <row r="296" spans="1:27" ht="18" customHeight="1">
      <c r="A296" s="745" t="str">
        <f>IF(ISERROR(AG282),"",AG282)</f>
        <v/>
      </c>
      <c r="B296" s="746"/>
      <c r="C296" s="747" t="s">
        <v>247</v>
      </c>
      <c r="D296" s="748"/>
      <c r="E296" s="748"/>
      <c r="F296" s="748"/>
      <c r="G296" s="748"/>
      <c r="H296" s="748"/>
      <c r="I296" s="748"/>
      <c r="J296" s="748"/>
      <c r="K296" s="748"/>
      <c r="L296" s="749" t="str">
        <f>IF(A296="","",IF(OR(AND(P292&gt;0,S292=""),AND(P294&gt;0,S294="")),"研修人数を入力してください",""))</f>
        <v/>
      </c>
      <c r="M296" s="749"/>
      <c r="N296" s="749"/>
      <c r="O296" s="749"/>
      <c r="P296" s="749"/>
      <c r="Q296" s="749"/>
      <c r="R296" s="749"/>
      <c r="S296" s="749"/>
      <c r="T296" s="749"/>
      <c r="U296" s="749"/>
      <c r="V296" s="749"/>
      <c r="W296" s="749"/>
      <c r="X296" s="749"/>
      <c r="Y296" s="750"/>
      <c r="AA296" s="237"/>
    </row>
    <row r="297" spans="1:27" ht="18" customHeight="1">
      <c r="A297" s="751" t="str">
        <f>IF(A296="","","日")</f>
        <v/>
      </c>
      <c r="B297" s="752"/>
      <c r="C297" s="724"/>
      <c r="D297" s="725"/>
      <c r="E297" s="725"/>
      <c r="F297" s="725"/>
      <c r="G297" s="725"/>
      <c r="H297" s="725"/>
      <c r="I297" s="725"/>
      <c r="J297" s="725"/>
      <c r="K297" s="725"/>
      <c r="L297" s="725"/>
      <c r="M297" s="725"/>
      <c r="N297" s="725"/>
      <c r="O297" s="725"/>
      <c r="P297" s="725"/>
      <c r="Q297" s="725"/>
      <c r="R297" s="725"/>
      <c r="S297" s="725"/>
      <c r="T297" s="725"/>
      <c r="U297" s="725"/>
      <c r="V297" s="725"/>
      <c r="W297" s="725"/>
      <c r="X297" s="725"/>
      <c r="Y297" s="726"/>
      <c r="AA297" s="237"/>
    </row>
    <row r="298" spans="1:27" ht="18" customHeight="1">
      <c r="A298" s="753" t="s">
        <v>234</v>
      </c>
      <c r="B298" s="754"/>
      <c r="C298" s="724"/>
      <c r="D298" s="725"/>
      <c r="E298" s="725"/>
      <c r="F298" s="725"/>
      <c r="G298" s="725"/>
      <c r="H298" s="725"/>
      <c r="I298" s="725"/>
      <c r="J298" s="725"/>
      <c r="K298" s="725"/>
      <c r="L298" s="725"/>
      <c r="M298" s="725"/>
      <c r="N298" s="725"/>
      <c r="O298" s="725"/>
      <c r="P298" s="725"/>
      <c r="Q298" s="725"/>
      <c r="R298" s="725"/>
      <c r="S298" s="725"/>
      <c r="T298" s="725"/>
      <c r="U298" s="725"/>
      <c r="V298" s="725"/>
      <c r="W298" s="725"/>
      <c r="X298" s="725"/>
      <c r="Y298" s="726"/>
      <c r="AA298" s="328"/>
    </row>
    <row r="299" spans="1:27" ht="9.9499999999999993" customHeight="1">
      <c r="A299" s="219"/>
      <c r="B299" s="220"/>
      <c r="C299" s="727"/>
      <c r="D299" s="728"/>
      <c r="E299" s="728"/>
      <c r="F299" s="728"/>
      <c r="G299" s="728"/>
      <c r="H299" s="728"/>
      <c r="I299" s="728"/>
      <c r="J299" s="728"/>
      <c r="K299" s="728"/>
      <c r="L299" s="728"/>
      <c r="M299" s="728"/>
      <c r="N299" s="728"/>
      <c r="O299" s="728"/>
      <c r="P299" s="728"/>
      <c r="Q299" s="728"/>
      <c r="R299" s="728"/>
      <c r="S299" s="728"/>
      <c r="T299" s="728"/>
      <c r="U299" s="728"/>
      <c r="V299" s="728"/>
      <c r="W299" s="728"/>
      <c r="X299" s="728"/>
      <c r="Y299" s="729"/>
      <c r="AA299" s="328"/>
    </row>
    <row r="300" spans="1:27" ht="9" customHeight="1">
      <c r="A300" s="211"/>
      <c r="B300" s="212"/>
      <c r="C300" s="711" t="s">
        <v>221</v>
      </c>
      <c r="D300" s="714"/>
      <c r="E300" s="716" t="s">
        <v>222</v>
      </c>
      <c r="F300" s="714"/>
      <c r="G300" s="716" t="s">
        <v>223</v>
      </c>
      <c r="H300" s="716"/>
      <c r="I300" s="714"/>
      <c r="J300" s="716" t="s">
        <v>222</v>
      </c>
      <c r="K300" s="714"/>
      <c r="L300" s="716" t="s">
        <v>224</v>
      </c>
      <c r="M300" s="734"/>
      <c r="N300" s="760" t="s">
        <v>225</v>
      </c>
      <c r="O300" s="763"/>
      <c r="P300" s="719">
        <f>IF(OR(A304="",D300="",I300=""),0,FLOOR(IF(I300&lt;D300,TIME(I300,K300,1)+1,TIME(I300,K300,1))-TIME(D300,F300,0)-TIME(0,O300,0),"0:15"))</f>
        <v>0</v>
      </c>
      <c r="Q300" s="711" t="s">
        <v>226</v>
      </c>
      <c r="R300" s="739"/>
      <c r="S300" s="742"/>
      <c r="T300" s="757" t="s">
        <v>142</v>
      </c>
      <c r="U300" s="711" t="s">
        <v>228</v>
      </c>
      <c r="V300" s="739"/>
      <c r="W300" s="739"/>
      <c r="X300" s="213"/>
      <c r="Y300" s="214"/>
      <c r="AA300" s="328"/>
    </row>
    <row r="301" spans="1:27" ht="6" customHeight="1">
      <c r="A301" s="356"/>
      <c r="B301" s="357"/>
      <c r="C301" s="712"/>
      <c r="D301" s="715"/>
      <c r="E301" s="717"/>
      <c r="F301" s="715"/>
      <c r="G301" s="717"/>
      <c r="H301" s="717"/>
      <c r="I301" s="715"/>
      <c r="J301" s="717"/>
      <c r="K301" s="715"/>
      <c r="L301" s="717"/>
      <c r="M301" s="735"/>
      <c r="N301" s="761"/>
      <c r="O301" s="764"/>
      <c r="P301" s="720"/>
      <c r="Q301" s="712"/>
      <c r="R301" s="740"/>
      <c r="S301" s="743"/>
      <c r="T301" s="758"/>
      <c r="U301" s="712"/>
      <c r="V301" s="740"/>
      <c r="W301" s="740"/>
      <c r="X301" s="755" t="str">
        <f>IF(A304="","",IF(OR(S300&gt;1,S302&gt;1),"ü",""))</f>
        <v/>
      </c>
      <c r="Y301" s="215"/>
      <c r="AA301" s="328"/>
    </row>
    <row r="302" spans="1:27" ht="6" customHeight="1">
      <c r="A302" s="356"/>
      <c r="B302" s="216"/>
      <c r="C302" s="712"/>
      <c r="D302" s="715"/>
      <c r="E302" s="717"/>
      <c r="F302" s="715"/>
      <c r="G302" s="717"/>
      <c r="H302" s="717"/>
      <c r="I302" s="715"/>
      <c r="J302" s="717"/>
      <c r="K302" s="715"/>
      <c r="L302" s="717"/>
      <c r="M302" s="735"/>
      <c r="N302" s="761"/>
      <c r="O302" s="765"/>
      <c r="P302" s="720">
        <f>IF(OR(A304="",D302="",I302=""),0,FLOOR(IF(I302&lt;D302,TIME(I302,K302,1)+1,TIME(I302,K302,1))-TIME(D302,F302,0)-TIME(0,O302,0),"0:15"))</f>
        <v>0</v>
      </c>
      <c r="Q302" s="712"/>
      <c r="R302" s="740"/>
      <c r="S302" s="737"/>
      <c r="T302" s="758"/>
      <c r="U302" s="712"/>
      <c r="V302" s="740"/>
      <c r="W302" s="740"/>
      <c r="X302" s="756"/>
      <c r="Y302" s="215"/>
      <c r="AA302" s="328"/>
    </row>
    <row r="303" spans="1:27" ht="9" customHeight="1">
      <c r="A303" s="356"/>
      <c r="B303" s="216"/>
      <c r="C303" s="713"/>
      <c r="D303" s="733"/>
      <c r="E303" s="718"/>
      <c r="F303" s="733"/>
      <c r="G303" s="718"/>
      <c r="H303" s="718"/>
      <c r="I303" s="733"/>
      <c r="J303" s="718"/>
      <c r="K303" s="733"/>
      <c r="L303" s="718"/>
      <c r="M303" s="736"/>
      <c r="N303" s="762"/>
      <c r="O303" s="766"/>
      <c r="P303" s="744"/>
      <c r="Q303" s="713"/>
      <c r="R303" s="741"/>
      <c r="S303" s="738"/>
      <c r="T303" s="759"/>
      <c r="U303" s="713"/>
      <c r="V303" s="741"/>
      <c r="W303" s="741"/>
      <c r="X303" s="217"/>
      <c r="Y303" s="218"/>
      <c r="AA303" s="328"/>
    </row>
    <row r="304" spans="1:27" ht="18" customHeight="1">
      <c r="A304" s="745" t="str">
        <f>IF(ISERROR(AG283),"",AG283)</f>
        <v/>
      </c>
      <c r="B304" s="746"/>
      <c r="C304" s="747" t="s">
        <v>247</v>
      </c>
      <c r="D304" s="748"/>
      <c r="E304" s="748"/>
      <c r="F304" s="748"/>
      <c r="G304" s="748"/>
      <c r="H304" s="748"/>
      <c r="I304" s="748"/>
      <c r="J304" s="748"/>
      <c r="K304" s="748"/>
      <c r="L304" s="749" t="str">
        <f>IF(A304="","",IF(OR(AND(P300&gt;0,S300=""),AND(P302&gt;0,S302="")),"研修人数を入力してください",""))</f>
        <v/>
      </c>
      <c r="M304" s="749"/>
      <c r="N304" s="749"/>
      <c r="O304" s="749"/>
      <c r="P304" s="749"/>
      <c r="Q304" s="749"/>
      <c r="R304" s="749"/>
      <c r="S304" s="749"/>
      <c r="T304" s="749"/>
      <c r="U304" s="749"/>
      <c r="V304" s="749"/>
      <c r="W304" s="749"/>
      <c r="X304" s="749"/>
      <c r="Y304" s="750"/>
      <c r="AA304" s="328"/>
    </row>
    <row r="305" spans="1:27" ht="18" customHeight="1">
      <c r="A305" s="751" t="str">
        <f>IF(A304="","","日")</f>
        <v/>
      </c>
      <c r="B305" s="752"/>
      <c r="C305" s="724"/>
      <c r="D305" s="725"/>
      <c r="E305" s="725"/>
      <c r="F305" s="725"/>
      <c r="G305" s="725"/>
      <c r="H305" s="725"/>
      <c r="I305" s="725"/>
      <c r="J305" s="725"/>
      <c r="K305" s="725"/>
      <c r="L305" s="725"/>
      <c r="M305" s="725"/>
      <c r="N305" s="725"/>
      <c r="O305" s="725"/>
      <c r="P305" s="725"/>
      <c r="Q305" s="725"/>
      <c r="R305" s="725"/>
      <c r="S305" s="725"/>
      <c r="T305" s="725"/>
      <c r="U305" s="725"/>
      <c r="V305" s="725"/>
      <c r="W305" s="725"/>
      <c r="X305" s="725"/>
      <c r="Y305" s="726"/>
      <c r="AA305" s="328"/>
    </row>
    <row r="306" spans="1:27" ht="18" customHeight="1">
      <c r="A306" s="753" t="s">
        <v>236</v>
      </c>
      <c r="B306" s="754"/>
      <c r="C306" s="724"/>
      <c r="D306" s="725"/>
      <c r="E306" s="725"/>
      <c r="F306" s="725"/>
      <c r="G306" s="725"/>
      <c r="H306" s="725"/>
      <c r="I306" s="725"/>
      <c r="J306" s="725"/>
      <c r="K306" s="725"/>
      <c r="L306" s="725"/>
      <c r="M306" s="725"/>
      <c r="N306" s="725"/>
      <c r="O306" s="725"/>
      <c r="P306" s="725"/>
      <c r="Q306" s="725"/>
      <c r="R306" s="725"/>
      <c r="S306" s="725"/>
      <c r="T306" s="725"/>
      <c r="U306" s="725"/>
      <c r="V306" s="725"/>
      <c r="W306" s="725"/>
      <c r="X306" s="725"/>
      <c r="Y306" s="726"/>
      <c r="AA306" s="328"/>
    </row>
    <row r="307" spans="1:27" ht="9.9499999999999993" customHeight="1">
      <c r="A307" s="219"/>
      <c r="B307" s="220"/>
      <c r="C307" s="727"/>
      <c r="D307" s="728"/>
      <c r="E307" s="728"/>
      <c r="F307" s="728"/>
      <c r="G307" s="728"/>
      <c r="H307" s="728"/>
      <c r="I307" s="728"/>
      <c r="J307" s="728"/>
      <c r="K307" s="728"/>
      <c r="L307" s="728"/>
      <c r="M307" s="728"/>
      <c r="N307" s="728"/>
      <c r="O307" s="728"/>
      <c r="P307" s="728"/>
      <c r="Q307" s="728"/>
      <c r="R307" s="728"/>
      <c r="S307" s="728"/>
      <c r="T307" s="728"/>
      <c r="U307" s="728"/>
      <c r="V307" s="728"/>
      <c r="W307" s="728"/>
      <c r="X307" s="728"/>
      <c r="Y307" s="729"/>
      <c r="AA307" s="328"/>
    </row>
    <row r="308" spans="1:27" ht="9" customHeight="1">
      <c r="A308" s="211"/>
      <c r="B308" s="212"/>
      <c r="C308" s="711" t="s">
        <v>221</v>
      </c>
      <c r="D308" s="714"/>
      <c r="E308" s="716" t="s">
        <v>222</v>
      </c>
      <c r="F308" s="714"/>
      <c r="G308" s="716" t="s">
        <v>223</v>
      </c>
      <c r="H308" s="716"/>
      <c r="I308" s="714"/>
      <c r="J308" s="716" t="s">
        <v>222</v>
      </c>
      <c r="K308" s="714"/>
      <c r="L308" s="716" t="s">
        <v>224</v>
      </c>
      <c r="M308" s="734"/>
      <c r="N308" s="760" t="s">
        <v>225</v>
      </c>
      <c r="O308" s="763"/>
      <c r="P308" s="719">
        <f>IF(OR(A312="",D308="",I308=""),0,FLOOR(IF(I308&lt;D308,TIME(I308,K308,1)+1,TIME(I308,K308,1))-TIME(D308,F308,0)-TIME(0,O308,0),"0:15"))</f>
        <v>0</v>
      </c>
      <c r="Q308" s="711" t="s">
        <v>226</v>
      </c>
      <c r="R308" s="739"/>
      <c r="S308" s="742"/>
      <c r="T308" s="757" t="s">
        <v>142</v>
      </c>
      <c r="U308" s="711" t="s">
        <v>228</v>
      </c>
      <c r="V308" s="739"/>
      <c r="W308" s="739"/>
      <c r="X308" s="213"/>
      <c r="Y308" s="214"/>
      <c r="AA308" s="328"/>
    </row>
    <row r="309" spans="1:27" ht="6" customHeight="1">
      <c r="A309" s="356"/>
      <c r="B309" s="357"/>
      <c r="C309" s="712"/>
      <c r="D309" s="715"/>
      <c r="E309" s="717"/>
      <c r="F309" s="715"/>
      <c r="G309" s="717"/>
      <c r="H309" s="717"/>
      <c r="I309" s="715"/>
      <c r="J309" s="717"/>
      <c r="K309" s="715"/>
      <c r="L309" s="717"/>
      <c r="M309" s="735"/>
      <c r="N309" s="761"/>
      <c r="O309" s="764"/>
      <c r="P309" s="720"/>
      <c r="Q309" s="712"/>
      <c r="R309" s="740"/>
      <c r="S309" s="743"/>
      <c r="T309" s="758"/>
      <c r="U309" s="712"/>
      <c r="V309" s="740"/>
      <c r="W309" s="740"/>
      <c r="X309" s="755" t="str">
        <f>IF(A312="","",IF(OR(S308&gt;1,S310&gt;1),"ü",""))</f>
        <v/>
      </c>
      <c r="Y309" s="215"/>
      <c r="AA309" s="328"/>
    </row>
    <row r="310" spans="1:27" ht="6" customHeight="1">
      <c r="A310" s="356"/>
      <c r="B310" s="216"/>
      <c r="C310" s="712"/>
      <c r="D310" s="715"/>
      <c r="E310" s="717"/>
      <c r="F310" s="715"/>
      <c r="G310" s="717"/>
      <c r="H310" s="717"/>
      <c r="I310" s="715"/>
      <c r="J310" s="717"/>
      <c r="K310" s="715"/>
      <c r="L310" s="717"/>
      <c r="M310" s="735"/>
      <c r="N310" s="761"/>
      <c r="O310" s="765"/>
      <c r="P310" s="720">
        <f>IF(OR(A312="",D310="",I310=""),0,FLOOR(IF(I310&lt;D310,TIME(I310,K310,1)+1,TIME(I310,K310,1))-TIME(D310,F310,0)-TIME(0,O310,0),"0:15"))</f>
        <v>0</v>
      </c>
      <c r="Q310" s="712"/>
      <c r="R310" s="740"/>
      <c r="S310" s="737"/>
      <c r="T310" s="758"/>
      <c r="U310" s="712"/>
      <c r="V310" s="740"/>
      <c r="W310" s="740"/>
      <c r="X310" s="756"/>
      <c r="Y310" s="215"/>
      <c r="AA310" s="328"/>
    </row>
    <row r="311" spans="1:27" ht="9" customHeight="1">
      <c r="A311" s="356"/>
      <c r="B311" s="216"/>
      <c r="C311" s="713"/>
      <c r="D311" s="733"/>
      <c r="E311" s="718"/>
      <c r="F311" s="733"/>
      <c r="G311" s="718"/>
      <c r="H311" s="718"/>
      <c r="I311" s="733"/>
      <c r="J311" s="718"/>
      <c r="K311" s="733"/>
      <c r="L311" s="718"/>
      <c r="M311" s="736"/>
      <c r="N311" s="762"/>
      <c r="O311" s="766"/>
      <c r="P311" s="744"/>
      <c r="Q311" s="713"/>
      <c r="R311" s="741"/>
      <c r="S311" s="738"/>
      <c r="T311" s="759"/>
      <c r="U311" s="713"/>
      <c r="V311" s="741"/>
      <c r="W311" s="741"/>
      <c r="X311" s="217"/>
      <c r="Y311" s="218"/>
      <c r="AA311" s="328"/>
    </row>
    <row r="312" spans="1:27" ht="18" customHeight="1">
      <c r="A312" s="745" t="str">
        <f>IF(ISERROR(AG284),"",AG284)</f>
        <v/>
      </c>
      <c r="B312" s="746"/>
      <c r="C312" s="747" t="s">
        <v>247</v>
      </c>
      <c r="D312" s="748"/>
      <c r="E312" s="748"/>
      <c r="F312" s="748"/>
      <c r="G312" s="748"/>
      <c r="H312" s="748"/>
      <c r="I312" s="748"/>
      <c r="J312" s="748"/>
      <c r="K312" s="748"/>
      <c r="L312" s="749" t="str">
        <f>IF(A312="","",IF(OR(AND(P308&gt;0,S308=""),AND(P310&gt;0,S310="")),"研修人数を入力してください",""))</f>
        <v/>
      </c>
      <c r="M312" s="749"/>
      <c r="N312" s="749"/>
      <c r="O312" s="749"/>
      <c r="P312" s="749"/>
      <c r="Q312" s="749"/>
      <c r="R312" s="749"/>
      <c r="S312" s="749"/>
      <c r="T312" s="749"/>
      <c r="U312" s="749"/>
      <c r="V312" s="749"/>
      <c r="W312" s="749"/>
      <c r="X312" s="749"/>
      <c r="Y312" s="750"/>
      <c r="AA312" s="328"/>
    </row>
    <row r="313" spans="1:27" ht="18" customHeight="1">
      <c r="A313" s="751" t="str">
        <f>IF(A312="","","日")</f>
        <v/>
      </c>
      <c r="B313" s="752"/>
      <c r="C313" s="724"/>
      <c r="D313" s="725"/>
      <c r="E313" s="725"/>
      <c r="F313" s="725"/>
      <c r="G313" s="725"/>
      <c r="H313" s="725"/>
      <c r="I313" s="725"/>
      <c r="J313" s="725"/>
      <c r="K313" s="725"/>
      <c r="L313" s="725"/>
      <c r="M313" s="725"/>
      <c r="N313" s="725"/>
      <c r="O313" s="725"/>
      <c r="P313" s="725"/>
      <c r="Q313" s="725"/>
      <c r="R313" s="725"/>
      <c r="S313" s="725"/>
      <c r="T313" s="725"/>
      <c r="U313" s="725"/>
      <c r="V313" s="725"/>
      <c r="W313" s="725"/>
      <c r="X313" s="725"/>
      <c r="Y313" s="726"/>
      <c r="AA313" s="328"/>
    </row>
    <row r="314" spans="1:27" ht="18" customHeight="1">
      <c r="A314" s="753" t="s">
        <v>239</v>
      </c>
      <c r="B314" s="754"/>
      <c r="C314" s="724"/>
      <c r="D314" s="725"/>
      <c r="E314" s="725"/>
      <c r="F314" s="725"/>
      <c r="G314" s="725"/>
      <c r="H314" s="725"/>
      <c r="I314" s="725"/>
      <c r="J314" s="725"/>
      <c r="K314" s="725"/>
      <c r="L314" s="725"/>
      <c r="M314" s="725"/>
      <c r="N314" s="725"/>
      <c r="O314" s="725"/>
      <c r="P314" s="725"/>
      <c r="Q314" s="725"/>
      <c r="R314" s="725"/>
      <c r="S314" s="725"/>
      <c r="T314" s="725"/>
      <c r="U314" s="725"/>
      <c r="V314" s="725"/>
      <c r="W314" s="725"/>
      <c r="X314" s="725"/>
      <c r="Y314" s="726"/>
      <c r="AA314" s="328"/>
    </row>
    <row r="315" spans="1:27" ht="9.9499999999999993" customHeight="1">
      <c r="A315" s="219"/>
      <c r="B315" s="220"/>
      <c r="C315" s="727"/>
      <c r="D315" s="728"/>
      <c r="E315" s="728"/>
      <c r="F315" s="728"/>
      <c r="G315" s="728"/>
      <c r="H315" s="728"/>
      <c r="I315" s="728"/>
      <c r="J315" s="728"/>
      <c r="K315" s="728"/>
      <c r="L315" s="728"/>
      <c r="M315" s="728"/>
      <c r="N315" s="728"/>
      <c r="O315" s="728"/>
      <c r="P315" s="728"/>
      <c r="Q315" s="728"/>
      <c r="R315" s="728"/>
      <c r="S315" s="728"/>
      <c r="T315" s="728"/>
      <c r="U315" s="728"/>
      <c r="V315" s="728"/>
      <c r="W315" s="728"/>
      <c r="X315" s="728"/>
      <c r="Y315" s="729"/>
      <c r="AA315" s="328"/>
    </row>
    <row r="316" spans="1:27" ht="9" customHeight="1">
      <c r="A316" s="211"/>
      <c r="B316" s="212"/>
      <c r="C316" s="711" t="s">
        <v>221</v>
      </c>
      <c r="D316" s="714"/>
      <c r="E316" s="716" t="s">
        <v>222</v>
      </c>
      <c r="F316" s="714"/>
      <c r="G316" s="716" t="s">
        <v>223</v>
      </c>
      <c r="H316" s="716"/>
      <c r="I316" s="714"/>
      <c r="J316" s="716" t="s">
        <v>222</v>
      </c>
      <c r="K316" s="714"/>
      <c r="L316" s="716" t="s">
        <v>224</v>
      </c>
      <c r="M316" s="734"/>
      <c r="N316" s="760" t="s">
        <v>225</v>
      </c>
      <c r="O316" s="763"/>
      <c r="P316" s="719">
        <f>IF(OR(A320="",D316="",I316=""),0,FLOOR(IF(I316&lt;D316,TIME(I316,K316,1)+1,TIME(I316,K316,1))-TIME(D316,F316,0)-TIME(0,O316,0),"0:15"))</f>
        <v>0</v>
      </c>
      <c r="Q316" s="711" t="s">
        <v>226</v>
      </c>
      <c r="R316" s="739"/>
      <c r="S316" s="742"/>
      <c r="T316" s="757" t="s">
        <v>142</v>
      </c>
      <c r="U316" s="711" t="s">
        <v>228</v>
      </c>
      <c r="V316" s="739"/>
      <c r="W316" s="739"/>
      <c r="X316" s="213"/>
      <c r="Y316" s="214"/>
      <c r="AA316" s="233"/>
    </row>
    <row r="317" spans="1:27" ht="6" customHeight="1">
      <c r="A317" s="356"/>
      <c r="B317" s="357"/>
      <c r="C317" s="712"/>
      <c r="D317" s="715"/>
      <c r="E317" s="717"/>
      <c r="F317" s="715"/>
      <c r="G317" s="717"/>
      <c r="H317" s="717"/>
      <c r="I317" s="715"/>
      <c r="J317" s="717"/>
      <c r="K317" s="715"/>
      <c r="L317" s="717"/>
      <c r="M317" s="735"/>
      <c r="N317" s="761"/>
      <c r="O317" s="764"/>
      <c r="P317" s="720"/>
      <c r="Q317" s="712"/>
      <c r="R317" s="740"/>
      <c r="S317" s="743"/>
      <c r="T317" s="758"/>
      <c r="U317" s="712"/>
      <c r="V317" s="740"/>
      <c r="W317" s="740"/>
      <c r="X317" s="755" t="str">
        <f>IF(A320="","",IF(OR(S316&gt;1,S318&gt;1),"ü",""))</f>
        <v/>
      </c>
      <c r="Y317" s="215"/>
      <c r="AA317" s="328"/>
    </row>
    <row r="318" spans="1:27" ht="6" customHeight="1">
      <c r="A318" s="356"/>
      <c r="B318" s="216"/>
      <c r="C318" s="712"/>
      <c r="D318" s="715"/>
      <c r="E318" s="717"/>
      <c r="F318" s="715"/>
      <c r="G318" s="717"/>
      <c r="H318" s="717"/>
      <c r="I318" s="715"/>
      <c r="J318" s="717"/>
      <c r="K318" s="715"/>
      <c r="L318" s="717"/>
      <c r="M318" s="735"/>
      <c r="N318" s="761"/>
      <c r="O318" s="765"/>
      <c r="P318" s="720">
        <f>IF(OR(A320="",D318="",I318=""),0,FLOOR(IF(I318&lt;D318,TIME(I318,K318,1)+1,TIME(I318,K318,1))-TIME(D318,F318,0)-TIME(0,O318,0),"0:15"))</f>
        <v>0</v>
      </c>
      <c r="Q318" s="712"/>
      <c r="R318" s="740"/>
      <c r="S318" s="737"/>
      <c r="T318" s="758"/>
      <c r="U318" s="712"/>
      <c r="V318" s="740"/>
      <c r="W318" s="740"/>
      <c r="X318" s="756"/>
      <c r="Y318" s="215"/>
      <c r="AA318" s="328"/>
    </row>
    <row r="319" spans="1:27" ht="9" customHeight="1">
      <c r="A319" s="356"/>
      <c r="B319" s="216"/>
      <c r="C319" s="713"/>
      <c r="D319" s="733"/>
      <c r="E319" s="718"/>
      <c r="F319" s="733"/>
      <c r="G319" s="718"/>
      <c r="H319" s="718"/>
      <c r="I319" s="733"/>
      <c r="J319" s="718"/>
      <c r="K319" s="733"/>
      <c r="L319" s="718"/>
      <c r="M319" s="736"/>
      <c r="N319" s="762"/>
      <c r="O319" s="766"/>
      <c r="P319" s="744"/>
      <c r="Q319" s="713"/>
      <c r="R319" s="741"/>
      <c r="S319" s="738"/>
      <c r="T319" s="759"/>
      <c r="U319" s="713"/>
      <c r="V319" s="741"/>
      <c r="W319" s="741"/>
      <c r="X319" s="217"/>
      <c r="Y319" s="218"/>
      <c r="AA319" s="328"/>
    </row>
    <row r="320" spans="1:27" ht="18" customHeight="1">
      <c r="A320" s="745" t="str">
        <f>IF(ISERROR(AG285),"",AG285)</f>
        <v/>
      </c>
      <c r="B320" s="746"/>
      <c r="C320" s="747" t="s">
        <v>247</v>
      </c>
      <c r="D320" s="748"/>
      <c r="E320" s="748"/>
      <c r="F320" s="748"/>
      <c r="G320" s="748"/>
      <c r="H320" s="748"/>
      <c r="I320" s="748"/>
      <c r="J320" s="748"/>
      <c r="K320" s="748"/>
      <c r="L320" s="749" t="str">
        <f>IF(A320="","",IF(OR(AND(P316&gt;0,S316=""),AND(P318&gt;0,S318="")),"研修人数を入力してください",""))</f>
        <v/>
      </c>
      <c r="M320" s="749"/>
      <c r="N320" s="749"/>
      <c r="O320" s="749"/>
      <c r="P320" s="749"/>
      <c r="Q320" s="749"/>
      <c r="R320" s="749"/>
      <c r="S320" s="749"/>
      <c r="T320" s="749"/>
      <c r="U320" s="749"/>
      <c r="V320" s="749"/>
      <c r="W320" s="749"/>
      <c r="X320" s="749"/>
      <c r="Y320" s="750"/>
      <c r="AA320" s="328"/>
    </row>
    <row r="321" spans="1:27" ht="18" customHeight="1">
      <c r="A321" s="751" t="str">
        <f>IF(A320="","","日")</f>
        <v/>
      </c>
      <c r="B321" s="752"/>
      <c r="C321" s="724"/>
      <c r="D321" s="725"/>
      <c r="E321" s="725"/>
      <c r="F321" s="725"/>
      <c r="G321" s="725"/>
      <c r="H321" s="725"/>
      <c r="I321" s="725"/>
      <c r="J321" s="725"/>
      <c r="K321" s="725"/>
      <c r="L321" s="725"/>
      <c r="M321" s="725"/>
      <c r="N321" s="725"/>
      <c r="O321" s="725"/>
      <c r="P321" s="725"/>
      <c r="Q321" s="725"/>
      <c r="R321" s="725"/>
      <c r="S321" s="725"/>
      <c r="T321" s="725"/>
      <c r="U321" s="725"/>
      <c r="V321" s="725"/>
      <c r="W321" s="725"/>
      <c r="X321" s="725"/>
      <c r="Y321" s="726"/>
      <c r="AA321" s="328"/>
    </row>
    <row r="322" spans="1:27" ht="18" customHeight="1">
      <c r="A322" s="753" t="s">
        <v>240</v>
      </c>
      <c r="B322" s="754"/>
      <c r="C322" s="724"/>
      <c r="D322" s="725"/>
      <c r="E322" s="725"/>
      <c r="F322" s="725"/>
      <c r="G322" s="725"/>
      <c r="H322" s="725"/>
      <c r="I322" s="725"/>
      <c r="J322" s="725"/>
      <c r="K322" s="725"/>
      <c r="L322" s="725"/>
      <c r="M322" s="725"/>
      <c r="N322" s="725"/>
      <c r="O322" s="725"/>
      <c r="P322" s="725"/>
      <c r="Q322" s="725"/>
      <c r="R322" s="725"/>
      <c r="S322" s="725"/>
      <c r="T322" s="725"/>
      <c r="U322" s="725"/>
      <c r="V322" s="725"/>
      <c r="W322" s="725"/>
      <c r="X322" s="725"/>
      <c r="Y322" s="726"/>
      <c r="AA322" s="328"/>
    </row>
    <row r="323" spans="1:27" ht="9.9499999999999993" customHeight="1">
      <c r="A323" s="219"/>
      <c r="B323" s="220"/>
      <c r="C323" s="727"/>
      <c r="D323" s="728"/>
      <c r="E323" s="728"/>
      <c r="F323" s="728"/>
      <c r="G323" s="728"/>
      <c r="H323" s="728"/>
      <c r="I323" s="728"/>
      <c r="J323" s="728"/>
      <c r="K323" s="728"/>
      <c r="L323" s="728"/>
      <c r="M323" s="728"/>
      <c r="N323" s="728"/>
      <c r="O323" s="728"/>
      <c r="P323" s="728"/>
      <c r="Q323" s="728"/>
      <c r="R323" s="728"/>
      <c r="S323" s="728"/>
      <c r="T323" s="728"/>
      <c r="U323" s="728"/>
      <c r="V323" s="728"/>
      <c r="W323" s="728"/>
      <c r="X323" s="728"/>
      <c r="Y323" s="729"/>
      <c r="AA323" s="328"/>
    </row>
    <row r="324" spans="1:27" ht="9" customHeight="1">
      <c r="A324" s="211"/>
      <c r="B324" s="212"/>
      <c r="C324" s="711" t="s">
        <v>221</v>
      </c>
      <c r="D324" s="714"/>
      <c r="E324" s="716" t="s">
        <v>222</v>
      </c>
      <c r="F324" s="714"/>
      <c r="G324" s="716" t="s">
        <v>223</v>
      </c>
      <c r="H324" s="716"/>
      <c r="I324" s="714"/>
      <c r="J324" s="716" t="s">
        <v>222</v>
      </c>
      <c r="K324" s="714"/>
      <c r="L324" s="716" t="s">
        <v>224</v>
      </c>
      <c r="M324" s="734"/>
      <c r="N324" s="760" t="s">
        <v>225</v>
      </c>
      <c r="O324" s="763"/>
      <c r="P324" s="719">
        <f>IF(OR(A328="",D324="",I324=""),0,FLOOR(IF(I324&lt;D324,TIME(I324,K324,1)+1,TIME(I324,K324,1))-TIME(D324,F324,0)-TIME(0,O324,0),"0:15"))</f>
        <v>0</v>
      </c>
      <c r="Q324" s="711" t="s">
        <v>226</v>
      </c>
      <c r="R324" s="739"/>
      <c r="S324" s="742"/>
      <c r="T324" s="757" t="s">
        <v>142</v>
      </c>
      <c r="U324" s="711" t="s">
        <v>228</v>
      </c>
      <c r="V324" s="739"/>
      <c r="W324" s="739"/>
      <c r="X324" s="213"/>
      <c r="Y324" s="214"/>
      <c r="AA324" s="328"/>
    </row>
    <row r="325" spans="1:27" ht="6" customHeight="1">
      <c r="A325" s="356"/>
      <c r="B325" s="357"/>
      <c r="C325" s="712"/>
      <c r="D325" s="715"/>
      <c r="E325" s="717"/>
      <c r="F325" s="715"/>
      <c r="G325" s="717"/>
      <c r="H325" s="717"/>
      <c r="I325" s="715"/>
      <c r="J325" s="717"/>
      <c r="K325" s="715"/>
      <c r="L325" s="717"/>
      <c r="M325" s="735"/>
      <c r="N325" s="761"/>
      <c r="O325" s="764"/>
      <c r="P325" s="720"/>
      <c r="Q325" s="712"/>
      <c r="R325" s="740"/>
      <c r="S325" s="743"/>
      <c r="T325" s="758"/>
      <c r="U325" s="712"/>
      <c r="V325" s="740"/>
      <c r="W325" s="740"/>
      <c r="X325" s="755" t="str">
        <f>IF(A328="","",IF(OR(S324&gt;1,S326&gt;1),"ü",""))</f>
        <v/>
      </c>
      <c r="Y325" s="215"/>
      <c r="AA325" s="328"/>
    </row>
    <row r="326" spans="1:27" ht="6" customHeight="1">
      <c r="A326" s="356"/>
      <c r="B326" s="216"/>
      <c r="C326" s="712"/>
      <c r="D326" s="715"/>
      <c r="E326" s="717"/>
      <c r="F326" s="715"/>
      <c r="G326" s="717"/>
      <c r="H326" s="717"/>
      <c r="I326" s="715"/>
      <c r="J326" s="717"/>
      <c r="K326" s="715"/>
      <c r="L326" s="717"/>
      <c r="M326" s="735"/>
      <c r="N326" s="761"/>
      <c r="O326" s="765"/>
      <c r="P326" s="720">
        <f>IF(OR(A328="",D326="",I326=""),0,FLOOR(IF(I326&lt;D326,TIME(I326,K326,1)+1,TIME(I326,K326,1))-TIME(D326,F326,0)-TIME(0,O326,0),"0:15"))</f>
        <v>0</v>
      </c>
      <c r="Q326" s="712"/>
      <c r="R326" s="740"/>
      <c r="S326" s="737"/>
      <c r="T326" s="758"/>
      <c r="U326" s="712"/>
      <c r="V326" s="740"/>
      <c r="W326" s="740"/>
      <c r="X326" s="756"/>
      <c r="Y326" s="215"/>
      <c r="AA326" s="328"/>
    </row>
    <row r="327" spans="1:27" ht="9" customHeight="1">
      <c r="A327" s="356"/>
      <c r="B327" s="216"/>
      <c r="C327" s="713"/>
      <c r="D327" s="733"/>
      <c r="E327" s="718"/>
      <c r="F327" s="733"/>
      <c r="G327" s="718"/>
      <c r="H327" s="718"/>
      <c r="I327" s="733"/>
      <c r="J327" s="718"/>
      <c r="K327" s="733"/>
      <c r="L327" s="718"/>
      <c r="M327" s="736"/>
      <c r="N327" s="762"/>
      <c r="O327" s="766"/>
      <c r="P327" s="744"/>
      <c r="Q327" s="713"/>
      <c r="R327" s="741"/>
      <c r="S327" s="738"/>
      <c r="T327" s="759"/>
      <c r="U327" s="713"/>
      <c r="V327" s="741"/>
      <c r="W327" s="741"/>
      <c r="X327" s="217"/>
      <c r="Y327" s="218"/>
      <c r="AA327" s="328"/>
    </row>
    <row r="328" spans="1:27" ht="18" customHeight="1">
      <c r="A328" s="745" t="str">
        <f>IF(ISERROR(AG286),"",AG286)</f>
        <v/>
      </c>
      <c r="B328" s="746"/>
      <c r="C328" s="747" t="s">
        <v>247</v>
      </c>
      <c r="D328" s="748"/>
      <c r="E328" s="748"/>
      <c r="F328" s="748"/>
      <c r="G328" s="748"/>
      <c r="H328" s="748"/>
      <c r="I328" s="748"/>
      <c r="J328" s="748"/>
      <c r="K328" s="748"/>
      <c r="L328" s="749" t="str">
        <f>IF(A328="","",IF(OR(AND(P324&gt;0,S324=""),AND(P326&gt;0,S326="")),"研修人数を入力してください",""))</f>
        <v/>
      </c>
      <c r="M328" s="749"/>
      <c r="N328" s="749"/>
      <c r="O328" s="749"/>
      <c r="P328" s="749"/>
      <c r="Q328" s="749"/>
      <c r="R328" s="749"/>
      <c r="S328" s="749"/>
      <c r="T328" s="749"/>
      <c r="U328" s="749"/>
      <c r="V328" s="749"/>
      <c r="W328" s="749"/>
      <c r="X328" s="749"/>
      <c r="Y328" s="750"/>
      <c r="AA328" s="328"/>
    </row>
    <row r="329" spans="1:27" ht="18" customHeight="1">
      <c r="A329" s="751" t="str">
        <f>IF(A328="","","日")</f>
        <v/>
      </c>
      <c r="B329" s="752"/>
      <c r="C329" s="724"/>
      <c r="D329" s="725"/>
      <c r="E329" s="725"/>
      <c r="F329" s="725"/>
      <c r="G329" s="725"/>
      <c r="H329" s="725"/>
      <c r="I329" s="725"/>
      <c r="J329" s="725"/>
      <c r="K329" s="725"/>
      <c r="L329" s="725"/>
      <c r="M329" s="725"/>
      <c r="N329" s="725"/>
      <c r="O329" s="725"/>
      <c r="P329" s="725"/>
      <c r="Q329" s="725"/>
      <c r="R329" s="725"/>
      <c r="S329" s="725"/>
      <c r="T329" s="725"/>
      <c r="U329" s="725"/>
      <c r="V329" s="725"/>
      <c r="W329" s="725"/>
      <c r="X329" s="725"/>
      <c r="Y329" s="726"/>
      <c r="AA329" s="328"/>
    </row>
    <row r="330" spans="1:27" ht="18" customHeight="1">
      <c r="A330" s="753" t="s">
        <v>248</v>
      </c>
      <c r="B330" s="754"/>
      <c r="C330" s="724"/>
      <c r="D330" s="725"/>
      <c r="E330" s="725"/>
      <c r="F330" s="725"/>
      <c r="G330" s="725"/>
      <c r="H330" s="725"/>
      <c r="I330" s="725"/>
      <c r="J330" s="725"/>
      <c r="K330" s="725"/>
      <c r="L330" s="725"/>
      <c r="M330" s="725"/>
      <c r="N330" s="725"/>
      <c r="O330" s="725"/>
      <c r="P330" s="725"/>
      <c r="Q330" s="725"/>
      <c r="R330" s="725"/>
      <c r="S330" s="725"/>
      <c r="T330" s="725"/>
      <c r="U330" s="725"/>
      <c r="V330" s="725"/>
      <c r="W330" s="725"/>
      <c r="X330" s="725"/>
      <c r="Y330" s="726"/>
      <c r="AA330" s="328"/>
    </row>
    <row r="331" spans="1:27" ht="9.9499999999999993" customHeight="1">
      <c r="A331" s="219"/>
      <c r="B331" s="220"/>
      <c r="C331" s="727"/>
      <c r="D331" s="728"/>
      <c r="E331" s="728"/>
      <c r="F331" s="728"/>
      <c r="G331" s="728"/>
      <c r="H331" s="728"/>
      <c r="I331" s="728"/>
      <c r="J331" s="728"/>
      <c r="K331" s="728"/>
      <c r="L331" s="728"/>
      <c r="M331" s="728"/>
      <c r="N331" s="728"/>
      <c r="O331" s="728"/>
      <c r="P331" s="728"/>
      <c r="Q331" s="728"/>
      <c r="R331" s="728"/>
      <c r="S331" s="728"/>
      <c r="T331" s="728"/>
      <c r="U331" s="728"/>
      <c r="V331" s="728"/>
      <c r="W331" s="728"/>
      <c r="X331" s="728"/>
      <c r="Y331" s="729"/>
      <c r="AA331" s="328"/>
    </row>
    <row r="332" spans="1:27" ht="18" customHeight="1">
      <c r="A332" s="169"/>
      <c r="B332" s="169"/>
      <c r="C332" s="169"/>
      <c r="D332" s="169"/>
      <c r="E332" s="169"/>
      <c r="F332" s="169"/>
      <c r="G332" s="169"/>
      <c r="H332" s="169"/>
      <c r="I332" s="169"/>
      <c r="J332" s="169"/>
      <c r="K332" s="169"/>
      <c r="L332" s="169"/>
      <c r="M332" s="169"/>
      <c r="N332" s="169"/>
      <c r="O332" s="169"/>
      <c r="P332" s="169"/>
      <c r="Q332" s="169"/>
      <c r="R332" s="169"/>
      <c r="S332" s="169"/>
      <c r="T332" s="169"/>
      <c r="U332" s="169"/>
      <c r="V332" s="169"/>
      <c r="W332" s="169"/>
      <c r="X332" s="169"/>
      <c r="Y332" s="169"/>
      <c r="AA332" s="328"/>
    </row>
    <row r="333" spans="1:27" ht="18" customHeight="1">
      <c r="A333" s="169" t="s">
        <v>242</v>
      </c>
      <c r="B333" s="169"/>
      <c r="C333" s="169"/>
      <c r="D333" s="169"/>
      <c r="E333" s="169"/>
      <c r="F333" s="169"/>
      <c r="G333" s="169"/>
      <c r="H333" s="169"/>
      <c r="I333" s="169"/>
      <c r="J333" s="169"/>
      <c r="K333" s="169"/>
      <c r="L333" s="169"/>
      <c r="M333" s="169"/>
      <c r="N333" s="169"/>
      <c r="O333" s="169"/>
      <c r="P333" s="169"/>
      <c r="Q333" s="169"/>
      <c r="R333" s="169"/>
      <c r="S333" s="169"/>
      <c r="T333" s="169"/>
      <c r="U333" s="169"/>
      <c r="V333" s="169"/>
      <c r="W333" s="169"/>
      <c r="X333" s="169"/>
      <c r="Y333" s="169"/>
      <c r="AA333" s="237"/>
    </row>
    <row r="334" spans="1:27" ht="87.75" customHeight="1">
      <c r="A334" s="721"/>
      <c r="B334" s="722"/>
      <c r="C334" s="722"/>
      <c r="D334" s="722"/>
      <c r="E334" s="722"/>
      <c r="F334" s="722"/>
      <c r="G334" s="722"/>
      <c r="H334" s="722"/>
      <c r="I334" s="722"/>
      <c r="J334" s="722"/>
      <c r="K334" s="722"/>
      <c r="L334" s="722"/>
      <c r="M334" s="722"/>
      <c r="N334" s="722"/>
      <c r="O334" s="722"/>
      <c r="P334" s="722"/>
      <c r="Q334" s="722"/>
      <c r="R334" s="722"/>
      <c r="S334" s="722"/>
      <c r="T334" s="722"/>
      <c r="U334" s="722"/>
      <c r="V334" s="722"/>
      <c r="W334" s="722"/>
      <c r="X334" s="722"/>
      <c r="Y334" s="723"/>
    </row>
    <row r="335" spans="1:27" ht="18" customHeight="1">
      <c r="A335" s="169" t="s">
        <v>243</v>
      </c>
      <c r="B335" s="169"/>
      <c r="C335" s="169"/>
      <c r="D335" s="169"/>
      <c r="E335" s="169"/>
      <c r="F335" s="169"/>
      <c r="G335" s="169"/>
      <c r="H335" s="169"/>
      <c r="I335" s="169"/>
      <c r="J335" s="169"/>
      <c r="K335" s="169"/>
      <c r="L335" s="169"/>
      <c r="M335" s="169"/>
      <c r="N335" s="169"/>
      <c r="O335" s="169"/>
      <c r="P335" s="169"/>
      <c r="Q335" s="169"/>
      <c r="R335" s="169"/>
      <c r="S335" s="169"/>
      <c r="T335" s="169"/>
      <c r="U335" s="169"/>
      <c r="V335" s="169"/>
      <c r="W335" s="169"/>
      <c r="X335" s="169"/>
      <c r="Y335" s="169"/>
      <c r="AA335" s="237"/>
    </row>
    <row r="336" spans="1:27" ht="90" customHeight="1">
      <c r="A336" s="721"/>
      <c r="B336" s="722"/>
      <c r="C336" s="722"/>
      <c r="D336" s="722"/>
      <c r="E336" s="722"/>
      <c r="F336" s="722"/>
      <c r="G336" s="722"/>
      <c r="H336" s="722"/>
      <c r="I336" s="722"/>
      <c r="J336" s="722"/>
      <c r="K336" s="722"/>
      <c r="L336" s="722"/>
      <c r="M336" s="722"/>
      <c r="N336" s="722"/>
      <c r="O336" s="722"/>
      <c r="P336" s="722"/>
      <c r="Q336" s="722"/>
      <c r="R336" s="722"/>
      <c r="S336" s="722"/>
      <c r="T336" s="722"/>
      <c r="U336" s="722"/>
      <c r="V336" s="722"/>
      <c r="W336" s="722"/>
      <c r="X336" s="722"/>
      <c r="Y336" s="723"/>
      <c r="AA336" s="328"/>
    </row>
    <row r="337" spans="1:43" ht="18" customHeight="1">
      <c r="A337" s="169"/>
      <c r="B337" s="354" t="s">
        <v>156</v>
      </c>
      <c r="C337" s="155">
        <f>IF(SUMIF($S276:$S327,1,$P276:$P327)=0,0,SUMIF($S276:$S327,1,$P276:$P327))</f>
        <v>0</v>
      </c>
      <c r="D337" s="767">
        <f>IF(C337=0,0,C337*2400*24)</f>
        <v>0</v>
      </c>
      <c r="E337" s="767"/>
      <c r="F337" s="364" t="str">
        <f>IF(OR(L328&lt;&gt;"",L320&lt;&gt;"",L312&lt;&gt;"",L304&lt;&gt;"",L296&lt;&gt;"",L288&lt;&gt;"",L280&lt;&gt;""),"研修人数が未入力のセルがあります","")</f>
        <v/>
      </c>
      <c r="G337" s="169"/>
      <c r="H337" s="169"/>
      <c r="I337" s="169"/>
      <c r="J337" s="169"/>
      <c r="K337" s="169"/>
      <c r="L337" s="169"/>
      <c r="M337" s="169"/>
      <c r="N337" s="169"/>
      <c r="O337" s="169"/>
      <c r="P337" s="169"/>
      <c r="Q337" s="169"/>
      <c r="R337" s="169"/>
      <c r="S337" s="169"/>
      <c r="T337" s="169"/>
      <c r="U337" s="169"/>
      <c r="V337" s="169"/>
      <c r="W337" s="169"/>
      <c r="X337" s="169"/>
      <c r="Y337" s="169"/>
      <c r="AA337" s="328"/>
    </row>
    <row r="338" spans="1:43" ht="18" customHeight="1">
      <c r="A338" s="169"/>
      <c r="B338" s="354" t="s">
        <v>157</v>
      </c>
      <c r="C338" s="155">
        <f>IF(SUMIF($S276:$S327,2,$P276:$P327)=0,0,SUMIF($S276:$S327,2,$P276:$P327))</f>
        <v>0</v>
      </c>
      <c r="D338" s="730">
        <f>IF(C338=0,0,C338*1200*24)</f>
        <v>0</v>
      </c>
      <c r="E338" s="730"/>
      <c r="F338" s="169"/>
      <c r="G338" s="169"/>
      <c r="H338" s="169"/>
      <c r="I338" s="732" t="s">
        <v>244</v>
      </c>
      <c r="J338" s="732"/>
      <c r="K338" s="732"/>
      <c r="L338" s="732"/>
      <c r="M338" s="732"/>
      <c r="N338" s="355"/>
      <c r="O338" s="355"/>
      <c r="P338" s="221"/>
      <c r="Q338" s="221"/>
      <c r="R338" s="217"/>
      <c r="S338" s="217"/>
      <c r="T338" s="217"/>
      <c r="U338" s="217"/>
      <c r="V338" s="217"/>
      <c r="W338" s="217"/>
      <c r="X338" s="217"/>
      <c r="Y338" s="217"/>
      <c r="AA338" s="328"/>
    </row>
    <row r="339" spans="1:43" ht="18" customHeight="1">
      <c r="A339" s="169"/>
      <c r="B339" s="354" t="s">
        <v>158</v>
      </c>
      <c r="C339" s="155">
        <f>IF(SUMIF($S276:$S327,3,$P276:$P327)=0,0,SUMIF($S276:$S327,3,$P276:$P327))</f>
        <v>0</v>
      </c>
      <c r="D339" s="730">
        <f>IF(C339=0,0,C339*800*24)</f>
        <v>0</v>
      </c>
      <c r="E339" s="730"/>
      <c r="F339" s="169"/>
      <c r="G339" s="169"/>
      <c r="H339" s="169"/>
      <c r="I339" s="355"/>
      <c r="J339" s="355"/>
      <c r="K339" s="355"/>
      <c r="L339" s="355"/>
      <c r="M339" s="355"/>
      <c r="N339" s="355"/>
      <c r="O339" s="355"/>
      <c r="P339" s="169"/>
      <c r="Q339" s="169"/>
      <c r="R339" s="169"/>
      <c r="S339" s="169"/>
      <c r="T339" s="169"/>
      <c r="U339" s="169"/>
      <c r="V339" s="169"/>
      <c r="W339" s="169"/>
      <c r="X339" s="169"/>
      <c r="Y339" s="169"/>
      <c r="AA339" s="328"/>
    </row>
    <row r="340" spans="1:43" ht="18" customHeight="1">
      <c r="A340" s="169"/>
      <c r="B340" s="222"/>
      <c r="C340" s="155">
        <f>SUM(C337:C339)</f>
        <v>0</v>
      </c>
      <c r="D340" s="730">
        <f>SUM(D337:D339)</f>
        <v>0</v>
      </c>
      <c r="E340" s="731"/>
      <c r="F340" s="169"/>
      <c r="G340" s="169"/>
      <c r="H340" s="169"/>
      <c r="I340" s="732" t="s">
        <v>245</v>
      </c>
      <c r="J340" s="732"/>
      <c r="K340" s="732"/>
      <c r="L340" s="732"/>
      <c r="M340" s="732"/>
      <c r="N340" s="355"/>
      <c r="O340" s="355"/>
      <c r="P340" s="221"/>
      <c r="Q340" s="221"/>
      <c r="R340" s="217"/>
      <c r="S340" s="217"/>
      <c r="T340" s="217"/>
      <c r="U340" s="217"/>
      <c r="V340" s="217"/>
      <c r="W340" s="217"/>
      <c r="X340" s="217"/>
      <c r="Y340" s="217"/>
      <c r="AA340" s="328"/>
    </row>
    <row r="341" spans="1:43" s="235" customFormat="1" ht="6" customHeight="1">
      <c r="A341" s="223"/>
      <c r="B341" s="223"/>
      <c r="C341" s="223"/>
      <c r="D341" s="223"/>
      <c r="E341" s="223"/>
      <c r="F341" s="223"/>
      <c r="G341" s="224"/>
      <c r="H341" s="224"/>
      <c r="I341" s="224"/>
      <c r="J341" s="224"/>
      <c r="K341" s="224"/>
      <c r="L341" s="224"/>
      <c r="M341" s="224"/>
      <c r="N341" s="224"/>
      <c r="O341" s="224"/>
      <c r="P341" s="224"/>
      <c r="Q341" s="224"/>
      <c r="R341" s="223"/>
      <c r="S341" s="223"/>
      <c r="T341" s="223"/>
      <c r="U341" s="223"/>
      <c r="V341" s="223"/>
      <c r="W341" s="223"/>
      <c r="X341" s="223"/>
      <c r="Y341" s="223"/>
      <c r="AA341" s="328"/>
      <c r="AB341" s="17"/>
      <c r="AF341" s="258"/>
      <c r="AG341" s="254"/>
    </row>
    <row r="342" spans="1:43" ht="42" customHeight="1">
      <c r="A342" s="169"/>
      <c r="B342" s="169"/>
      <c r="C342" s="382" t="str">
        <f>IF('10号'!$E$18="","",'10号'!$E$18)</f>
        <v/>
      </c>
      <c r="D342" s="169"/>
      <c r="E342" s="169"/>
      <c r="F342" s="169"/>
      <c r="G342" s="169"/>
      <c r="H342" s="169"/>
      <c r="I342" s="169"/>
      <c r="J342" s="169"/>
      <c r="K342" s="169"/>
      <c r="L342" s="169"/>
      <c r="M342" s="169"/>
      <c r="N342" s="169"/>
      <c r="O342" s="169"/>
      <c r="P342" s="169"/>
      <c r="Q342" s="169"/>
      <c r="R342" s="710" t="str">
        <f>IF(MIN(A347:B395)=0,"平成　　年　　月分",MIN(A347:B395))</f>
        <v>平成　　年　　月分</v>
      </c>
      <c r="S342" s="710"/>
      <c r="T342" s="710"/>
      <c r="U342" s="710"/>
      <c r="V342" s="710"/>
      <c r="W342" s="169"/>
      <c r="X342" s="169"/>
      <c r="Y342" s="225" t="s">
        <v>252</v>
      </c>
      <c r="AA342" s="233"/>
    </row>
    <row r="343" spans="1:43" ht="9" customHeight="1">
      <c r="A343" s="211"/>
      <c r="B343" s="212"/>
      <c r="C343" s="711" t="s">
        <v>221</v>
      </c>
      <c r="D343" s="714"/>
      <c r="E343" s="716" t="s">
        <v>222</v>
      </c>
      <c r="F343" s="714"/>
      <c r="G343" s="716" t="s">
        <v>223</v>
      </c>
      <c r="H343" s="716"/>
      <c r="I343" s="714"/>
      <c r="J343" s="716" t="s">
        <v>222</v>
      </c>
      <c r="K343" s="714"/>
      <c r="L343" s="716" t="s">
        <v>224</v>
      </c>
      <c r="M343" s="734"/>
      <c r="N343" s="760" t="s">
        <v>225</v>
      </c>
      <c r="O343" s="763"/>
      <c r="P343" s="719">
        <f>IF(OR(A347="",D343="",I343=""),0,FLOOR(IF(I343&lt;D343,TIME(I343,K343,1)+1,TIME(I343,K343,1))-TIME(D343,F343,0)-TIME(0,O343,0),"0:15"))</f>
        <v>0</v>
      </c>
      <c r="Q343" s="711" t="s">
        <v>226</v>
      </c>
      <c r="R343" s="739"/>
      <c r="S343" s="742"/>
      <c r="T343" s="757" t="s">
        <v>142</v>
      </c>
      <c r="U343" s="711" t="s">
        <v>228</v>
      </c>
      <c r="V343" s="739"/>
      <c r="W343" s="739"/>
      <c r="X343" s="213"/>
      <c r="Y343" s="214"/>
      <c r="AA343" s="328"/>
    </row>
    <row r="344" spans="1:43" ht="6" customHeight="1">
      <c r="A344" s="356"/>
      <c r="B344" s="357"/>
      <c r="C344" s="712"/>
      <c r="D344" s="715"/>
      <c r="E344" s="717"/>
      <c r="F344" s="715"/>
      <c r="G344" s="717"/>
      <c r="H344" s="717"/>
      <c r="I344" s="715"/>
      <c r="J344" s="717"/>
      <c r="K344" s="715"/>
      <c r="L344" s="717"/>
      <c r="M344" s="735"/>
      <c r="N344" s="761"/>
      <c r="O344" s="764"/>
      <c r="P344" s="720"/>
      <c r="Q344" s="712"/>
      <c r="R344" s="740"/>
      <c r="S344" s="743"/>
      <c r="T344" s="758"/>
      <c r="U344" s="712"/>
      <c r="V344" s="740"/>
      <c r="W344" s="740"/>
      <c r="X344" s="755" t="str">
        <f>IF(A347="","",IF(OR(S343&gt;1,S345&gt;1),"ü",""))</f>
        <v/>
      </c>
      <c r="Y344" s="215"/>
      <c r="AA344" s="328"/>
    </row>
    <row r="345" spans="1:43" ht="6" customHeight="1">
      <c r="A345" s="356"/>
      <c r="B345" s="216"/>
      <c r="C345" s="712"/>
      <c r="D345" s="715"/>
      <c r="E345" s="717"/>
      <c r="F345" s="715"/>
      <c r="G345" s="717"/>
      <c r="H345" s="717"/>
      <c r="I345" s="715"/>
      <c r="J345" s="717"/>
      <c r="K345" s="715"/>
      <c r="L345" s="717"/>
      <c r="M345" s="735"/>
      <c r="N345" s="761"/>
      <c r="O345" s="765"/>
      <c r="P345" s="720">
        <f>IF(OR(A347="",D345="",I345=""),0,FLOOR(IF(I345&lt;D345,TIME(I345,K345,1)+1,TIME(I345,K345,1))-TIME(D345,F345,0)-TIME(0,O345,0),"0:15"))</f>
        <v>0</v>
      </c>
      <c r="Q345" s="712"/>
      <c r="R345" s="740"/>
      <c r="S345" s="737"/>
      <c r="T345" s="758"/>
      <c r="U345" s="712"/>
      <c r="V345" s="740"/>
      <c r="W345" s="740"/>
      <c r="X345" s="756"/>
      <c r="Y345" s="215"/>
      <c r="AA345" s="328"/>
    </row>
    <row r="346" spans="1:43" ht="9" customHeight="1">
      <c r="A346" s="356"/>
      <c r="B346" s="216"/>
      <c r="C346" s="713"/>
      <c r="D346" s="733"/>
      <c r="E346" s="718"/>
      <c r="F346" s="733"/>
      <c r="G346" s="718"/>
      <c r="H346" s="718"/>
      <c r="I346" s="733"/>
      <c r="J346" s="718"/>
      <c r="K346" s="733"/>
      <c r="L346" s="718"/>
      <c r="M346" s="736"/>
      <c r="N346" s="762"/>
      <c r="O346" s="766"/>
      <c r="P346" s="744"/>
      <c r="Q346" s="713"/>
      <c r="R346" s="741"/>
      <c r="S346" s="738"/>
      <c r="T346" s="759"/>
      <c r="U346" s="713"/>
      <c r="V346" s="741"/>
      <c r="W346" s="741"/>
      <c r="X346" s="217"/>
      <c r="Y346" s="218"/>
      <c r="AA346" s="328"/>
    </row>
    <row r="347" spans="1:43" ht="18" customHeight="1">
      <c r="A347" s="745" t="str">
        <f>IF(ISERROR(AG347),"",AG347)</f>
        <v/>
      </c>
      <c r="B347" s="746"/>
      <c r="C347" s="747" t="s">
        <v>247</v>
      </c>
      <c r="D347" s="748"/>
      <c r="E347" s="748"/>
      <c r="F347" s="748"/>
      <c r="G347" s="748"/>
      <c r="H347" s="748"/>
      <c r="I347" s="748"/>
      <c r="J347" s="748"/>
      <c r="K347" s="748"/>
      <c r="L347" s="749" t="str">
        <f>IF(A347="","",IF(OR(AND(P343&gt;0,S343=""),AND(P345&gt;0,S345="")),"研修人数を入力してください",""))</f>
        <v/>
      </c>
      <c r="M347" s="749"/>
      <c r="N347" s="749"/>
      <c r="O347" s="749"/>
      <c r="P347" s="749"/>
      <c r="Q347" s="749"/>
      <c r="R347" s="749"/>
      <c r="S347" s="749"/>
      <c r="T347" s="749"/>
      <c r="U347" s="749"/>
      <c r="V347" s="749"/>
      <c r="W347" s="749"/>
      <c r="X347" s="749"/>
      <c r="Y347" s="750"/>
      <c r="AA347" s="328"/>
      <c r="AG347" s="246" t="e">
        <f>IF((AG286+1)&gt;EOMONTH($AF$2,0),"",AG286+1)</f>
        <v>#VALUE!</v>
      </c>
      <c r="AP347" s="250"/>
      <c r="AQ347" s="262"/>
    </row>
    <row r="348" spans="1:43" ht="18" customHeight="1">
      <c r="A348" s="751" t="str">
        <f>IF(A347="","","日")</f>
        <v/>
      </c>
      <c r="B348" s="752"/>
      <c r="C348" s="724"/>
      <c r="D348" s="725"/>
      <c r="E348" s="725"/>
      <c r="F348" s="725"/>
      <c r="G348" s="725"/>
      <c r="H348" s="725"/>
      <c r="I348" s="725"/>
      <c r="J348" s="725"/>
      <c r="K348" s="725"/>
      <c r="L348" s="725"/>
      <c r="M348" s="725"/>
      <c r="N348" s="725"/>
      <c r="O348" s="725"/>
      <c r="P348" s="725"/>
      <c r="Q348" s="725"/>
      <c r="R348" s="725"/>
      <c r="S348" s="725"/>
      <c r="T348" s="725"/>
      <c r="U348" s="725"/>
      <c r="V348" s="725"/>
      <c r="W348" s="725"/>
      <c r="X348" s="725"/>
      <c r="Y348" s="726"/>
      <c r="AA348" s="328"/>
      <c r="AG348" s="246" t="e">
        <f t="shared" ref="AG348:AG353" si="7">IF((AG347+1)&gt;EOMONTH($AF$2,0),"",AG347+1)</f>
        <v>#VALUE!</v>
      </c>
      <c r="AP348" s="250"/>
      <c r="AQ348" s="262"/>
    </row>
    <row r="349" spans="1:43" ht="18" customHeight="1">
      <c r="A349" s="753" t="s">
        <v>230</v>
      </c>
      <c r="B349" s="754"/>
      <c r="C349" s="724"/>
      <c r="D349" s="725"/>
      <c r="E349" s="725"/>
      <c r="F349" s="725"/>
      <c r="G349" s="725"/>
      <c r="H349" s="725"/>
      <c r="I349" s="725"/>
      <c r="J349" s="725"/>
      <c r="K349" s="725"/>
      <c r="L349" s="725"/>
      <c r="M349" s="725"/>
      <c r="N349" s="725"/>
      <c r="O349" s="725"/>
      <c r="P349" s="725"/>
      <c r="Q349" s="725"/>
      <c r="R349" s="725"/>
      <c r="S349" s="725"/>
      <c r="T349" s="725"/>
      <c r="U349" s="725"/>
      <c r="V349" s="725"/>
      <c r="W349" s="725"/>
      <c r="X349" s="725"/>
      <c r="Y349" s="726"/>
      <c r="AA349" s="328"/>
      <c r="AG349" s="246" t="e">
        <f t="shared" si="7"/>
        <v>#VALUE!</v>
      </c>
      <c r="AP349" s="250"/>
      <c r="AQ349" s="262"/>
    </row>
    <row r="350" spans="1:43" ht="9.9499999999999993" customHeight="1">
      <c r="A350" s="219"/>
      <c r="B350" s="220"/>
      <c r="C350" s="727"/>
      <c r="D350" s="728"/>
      <c r="E350" s="728"/>
      <c r="F350" s="728"/>
      <c r="G350" s="728"/>
      <c r="H350" s="728"/>
      <c r="I350" s="728"/>
      <c r="J350" s="728"/>
      <c r="K350" s="728"/>
      <c r="L350" s="728"/>
      <c r="M350" s="728"/>
      <c r="N350" s="728"/>
      <c r="O350" s="728"/>
      <c r="P350" s="728"/>
      <c r="Q350" s="728"/>
      <c r="R350" s="728"/>
      <c r="S350" s="728"/>
      <c r="T350" s="728"/>
      <c r="U350" s="728"/>
      <c r="V350" s="728"/>
      <c r="W350" s="728"/>
      <c r="X350" s="728"/>
      <c r="Y350" s="729"/>
      <c r="AA350" s="328"/>
      <c r="AG350" s="246" t="e">
        <f t="shared" si="7"/>
        <v>#VALUE!</v>
      </c>
      <c r="AP350" s="250"/>
      <c r="AQ350" s="262"/>
    </row>
    <row r="351" spans="1:43" ht="9" customHeight="1">
      <c r="A351" s="211"/>
      <c r="B351" s="212"/>
      <c r="C351" s="711" t="s">
        <v>221</v>
      </c>
      <c r="D351" s="714"/>
      <c r="E351" s="716" t="s">
        <v>222</v>
      </c>
      <c r="F351" s="714"/>
      <c r="G351" s="716" t="s">
        <v>223</v>
      </c>
      <c r="H351" s="716"/>
      <c r="I351" s="714"/>
      <c r="J351" s="716" t="s">
        <v>222</v>
      </c>
      <c r="K351" s="714"/>
      <c r="L351" s="716" t="s">
        <v>224</v>
      </c>
      <c r="M351" s="734"/>
      <c r="N351" s="760" t="s">
        <v>225</v>
      </c>
      <c r="O351" s="763"/>
      <c r="P351" s="719">
        <f>IF(OR(A355="",D351="",I351=""),0,FLOOR(IF(I351&lt;D351,TIME(I351,K351,1)+1,TIME(I351,K351,1))-TIME(D351,F351,0)-TIME(0,O351,0),"0:15"))</f>
        <v>0</v>
      </c>
      <c r="Q351" s="711" t="s">
        <v>226</v>
      </c>
      <c r="R351" s="739"/>
      <c r="S351" s="742"/>
      <c r="T351" s="757" t="s">
        <v>142</v>
      </c>
      <c r="U351" s="711" t="s">
        <v>228</v>
      </c>
      <c r="V351" s="739"/>
      <c r="W351" s="739"/>
      <c r="X351" s="213"/>
      <c r="Y351" s="214"/>
      <c r="AA351" s="328"/>
      <c r="AG351" s="246" t="e">
        <f t="shared" si="7"/>
        <v>#VALUE!</v>
      </c>
      <c r="AP351" s="250"/>
      <c r="AQ351" s="262"/>
    </row>
    <row r="352" spans="1:43" ht="6" customHeight="1">
      <c r="A352" s="356"/>
      <c r="B352" s="357"/>
      <c r="C352" s="712"/>
      <c r="D352" s="715"/>
      <c r="E352" s="717"/>
      <c r="F352" s="715"/>
      <c r="G352" s="717"/>
      <c r="H352" s="717"/>
      <c r="I352" s="715"/>
      <c r="J352" s="717"/>
      <c r="K352" s="715"/>
      <c r="L352" s="717"/>
      <c r="M352" s="735"/>
      <c r="N352" s="761"/>
      <c r="O352" s="764"/>
      <c r="P352" s="720"/>
      <c r="Q352" s="712"/>
      <c r="R352" s="740"/>
      <c r="S352" s="743"/>
      <c r="T352" s="758"/>
      <c r="U352" s="712"/>
      <c r="V352" s="740"/>
      <c r="W352" s="740"/>
      <c r="X352" s="755" t="str">
        <f>IF(A355="","",IF(OR(S351&gt;1,S353&gt;1),"ü",""))</f>
        <v/>
      </c>
      <c r="Y352" s="215"/>
      <c r="AA352" s="328"/>
      <c r="AG352" s="246" t="e">
        <f t="shared" si="7"/>
        <v>#VALUE!</v>
      </c>
      <c r="AP352" s="250"/>
      <c r="AQ352" s="262"/>
    </row>
    <row r="353" spans="1:43" ht="6" customHeight="1">
      <c r="A353" s="356"/>
      <c r="B353" s="216"/>
      <c r="C353" s="712"/>
      <c r="D353" s="715"/>
      <c r="E353" s="717"/>
      <c r="F353" s="715"/>
      <c r="G353" s="717"/>
      <c r="H353" s="717"/>
      <c r="I353" s="715"/>
      <c r="J353" s="717"/>
      <c r="K353" s="715"/>
      <c r="L353" s="717"/>
      <c r="M353" s="735"/>
      <c r="N353" s="761"/>
      <c r="O353" s="765"/>
      <c r="P353" s="720">
        <f>IF(OR(A355="",D353="",I353=""),0,FLOOR(IF(I353&lt;D353,TIME(I353,K353,1)+1,TIME(I353,K353,1))-TIME(D353,F353,0)-TIME(0,O353,0),"0:15"))</f>
        <v>0</v>
      </c>
      <c r="Q353" s="712"/>
      <c r="R353" s="740"/>
      <c r="S353" s="737"/>
      <c r="T353" s="758"/>
      <c r="U353" s="712"/>
      <c r="V353" s="740"/>
      <c r="W353" s="740"/>
      <c r="X353" s="756"/>
      <c r="Y353" s="215"/>
      <c r="AA353" s="328"/>
      <c r="AG353" s="246" t="e">
        <f t="shared" si="7"/>
        <v>#VALUE!</v>
      </c>
      <c r="AP353" s="250"/>
      <c r="AQ353" s="262"/>
    </row>
    <row r="354" spans="1:43" ht="9" customHeight="1">
      <c r="A354" s="356"/>
      <c r="B354" s="216"/>
      <c r="C354" s="713"/>
      <c r="D354" s="733"/>
      <c r="E354" s="718"/>
      <c r="F354" s="733"/>
      <c r="G354" s="718"/>
      <c r="H354" s="718"/>
      <c r="I354" s="733"/>
      <c r="J354" s="718"/>
      <c r="K354" s="733"/>
      <c r="L354" s="718"/>
      <c r="M354" s="736"/>
      <c r="N354" s="762"/>
      <c r="O354" s="766"/>
      <c r="P354" s="744"/>
      <c r="Q354" s="713"/>
      <c r="R354" s="741"/>
      <c r="S354" s="738"/>
      <c r="T354" s="759"/>
      <c r="U354" s="713"/>
      <c r="V354" s="741"/>
      <c r="W354" s="741"/>
      <c r="X354" s="217"/>
      <c r="Y354" s="218"/>
      <c r="AA354" s="328"/>
    </row>
    <row r="355" spans="1:43" ht="18" customHeight="1">
      <c r="A355" s="745" t="str">
        <f>IF(ISERROR(AG348),"",AG348)</f>
        <v/>
      </c>
      <c r="B355" s="746"/>
      <c r="C355" s="747" t="s">
        <v>247</v>
      </c>
      <c r="D355" s="748"/>
      <c r="E355" s="748"/>
      <c r="F355" s="748"/>
      <c r="G355" s="748"/>
      <c r="H355" s="748"/>
      <c r="I355" s="748"/>
      <c r="J355" s="748"/>
      <c r="K355" s="748"/>
      <c r="L355" s="749" t="str">
        <f>IF(A355="","",IF(OR(AND(P351&gt;0,S351=""),AND(P353&gt;0,S353="")),"研修人数を入力してください",""))</f>
        <v/>
      </c>
      <c r="M355" s="749"/>
      <c r="N355" s="749"/>
      <c r="O355" s="749"/>
      <c r="P355" s="749"/>
      <c r="Q355" s="749"/>
      <c r="R355" s="749"/>
      <c r="S355" s="749"/>
      <c r="T355" s="749"/>
      <c r="U355" s="749"/>
      <c r="V355" s="749"/>
      <c r="W355" s="749"/>
      <c r="X355" s="749"/>
      <c r="Y355" s="750"/>
      <c r="AA355" s="237"/>
    </row>
    <row r="356" spans="1:43" ht="18" customHeight="1">
      <c r="A356" s="751" t="str">
        <f>IF(A355="","","日")</f>
        <v/>
      </c>
      <c r="B356" s="752"/>
      <c r="C356" s="724"/>
      <c r="D356" s="725"/>
      <c r="E356" s="725"/>
      <c r="F356" s="725"/>
      <c r="G356" s="725"/>
      <c r="H356" s="725"/>
      <c r="I356" s="725"/>
      <c r="J356" s="725"/>
      <c r="K356" s="725"/>
      <c r="L356" s="725"/>
      <c r="M356" s="725"/>
      <c r="N356" s="725"/>
      <c r="O356" s="725"/>
      <c r="P356" s="725"/>
      <c r="Q356" s="725"/>
      <c r="R356" s="725"/>
      <c r="S356" s="725"/>
      <c r="T356" s="725"/>
      <c r="U356" s="725"/>
      <c r="V356" s="725"/>
      <c r="W356" s="725"/>
      <c r="X356" s="725"/>
      <c r="Y356" s="726"/>
      <c r="AA356" s="237"/>
    </row>
    <row r="357" spans="1:43" ht="18" customHeight="1">
      <c r="A357" s="753" t="s">
        <v>231</v>
      </c>
      <c r="B357" s="754"/>
      <c r="C357" s="724"/>
      <c r="D357" s="725"/>
      <c r="E357" s="725"/>
      <c r="F357" s="725"/>
      <c r="G357" s="725"/>
      <c r="H357" s="725"/>
      <c r="I357" s="725"/>
      <c r="J357" s="725"/>
      <c r="K357" s="725"/>
      <c r="L357" s="725"/>
      <c r="M357" s="725"/>
      <c r="N357" s="725"/>
      <c r="O357" s="725"/>
      <c r="P357" s="725"/>
      <c r="Q357" s="725"/>
      <c r="R357" s="725"/>
      <c r="S357" s="725"/>
      <c r="T357" s="725"/>
      <c r="U357" s="725"/>
      <c r="V357" s="725"/>
      <c r="W357" s="725"/>
      <c r="X357" s="725"/>
      <c r="Y357" s="726"/>
      <c r="AA357" s="237"/>
    </row>
    <row r="358" spans="1:43" ht="9.9499999999999993" customHeight="1">
      <c r="A358" s="219"/>
      <c r="B358" s="220"/>
      <c r="C358" s="727"/>
      <c r="D358" s="728"/>
      <c r="E358" s="728"/>
      <c r="F358" s="728"/>
      <c r="G358" s="728"/>
      <c r="H358" s="728"/>
      <c r="I358" s="728"/>
      <c r="J358" s="728"/>
      <c r="K358" s="728"/>
      <c r="L358" s="728"/>
      <c r="M358" s="728"/>
      <c r="N358" s="728"/>
      <c r="O358" s="728"/>
      <c r="P358" s="728"/>
      <c r="Q358" s="728"/>
      <c r="R358" s="728"/>
      <c r="S358" s="728"/>
      <c r="T358" s="728"/>
      <c r="U358" s="728"/>
      <c r="V358" s="728"/>
      <c r="W358" s="728"/>
      <c r="X358" s="728"/>
      <c r="Y358" s="729"/>
      <c r="AA358" s="237"/>
    </row>
    <row r="359" spans="1:43" ht="9" customHeight="1">
      <c r="A359" s="211"/>
      <c r="B359" s="212"/>
      <c r="C359" s="711" t="s">
        <v>221</v>
      </c>
      <c r="D359" s="714"/>
      <c r="E359" s="716" t="s">
        <v>222</v>
      </c>
      <c r="F359" s="714"/>
      <c r="G359" s="716" t="s">
        <v>223</v>
      </c>
      <c r="H359" s="716"/>
      <c r="I359" s="714"/>
      <c r="J359" s="716" t="s">
        <v>222</v>
      </c>
      <c r="K359" s="714"/>
      <c r="L359" s="716" t="s">
        <v>224</v>
      </c>
      <c r="M359" s="734"/>
      <c r="N359" s="760" t="s">
        <v>225</v>
      </c>
      <c r="O359" s="763"/>
      <c r="P359" s="719">
        <f>IF(OR(A363="",D359="",I359=""),0,FLOOR(IF(I359&lt;D359,TIME(I359,K359,1)+1,TIME(I359,K359,1))-TIME(D359,F359,0)-TIME(0,O359,0),"0:15"))</f>
        <v>0</v>
      </c>
      <c r="Q359" s="711" t="s">
        <v>226</v>
      </c>
      <c r="R359" s="739"/>
      <c r="S359" s="742"/>
      <c r="T359" s="757" t="s">
        <v>142</v>
      </c>
      <c r="U359" s="711" t="s">
        <v>228</v>
      </c>
      <c r="V359" s="739"/>
      <c r="W359" s="739"/>
      <c r="X359" s="213"/>
      <c r="Y359" s="214"/>
      <c r="AA359" s="328"/>
    </row>
    <row r="360" spans="1:43" ht="6" customHeight="1">
      <c r="A360" s="356"/>
      <c r="B360" s="357"/>
      <c r="C360" s="712"/>
      <c r="D360" s="715"/>
      <c r="E360" s="717"/>
      <c r="F360" s="715"/>
      <c r="G360" s="717"/>
      <c r="H360" s="717"/>
      <c r="I360" s="715"/>
      <c r="J360" s="717"/>
      <c r="K360" s="715"/>
      <c r="L360" s="717"/>
      <c r="M360" s="735"/>
      <c r="N360" s="761"/>
      <c r="O360" s="764"/>
      <c r="P360" s="720"/>
      <c r="Q360" s="712"/>
      <c r="R360" s="740"/>
      <c r="S360" s="743"/>
      <c r="T360" s="758"/>
      <c r="U360" s="712"/>
      <c r="V360" s="740"/>
      <c r="W360" s="740"/>
      <c r="X360" s="755" t="str">
        <f>IF(A363="","",IF(OR(S359&gt;1,S361&gt;1),"ü",""))</f>
        <v/>
      </c>
      <c r="Y360" s="215"/>
      <c r="AA360" s="328"/>
    </row>
    <row r="361" spans="1:43" ht="6" customHeight="1">
      <c r="A361" s="356"/>
      <c r="B361" s="216"/>
      <c r="C361" s="712"/>
      <c r="D361" s="715"/>
      <c r="E361" s="717"/>
      <c r="F361" s="715"/>
      <c r="G361" s="717"/>
      <c r="H361" s="717"/>
      <c r="I361" s="715"/>
      <c r="J361" s="717"/>
      <c r="K361" s="715"/>
      <c r="L361" s="717"/>
      <c r="M361" s="735"/>
      <c r="N361" s="761"/>
      <c r="O361" s="765"/>
      <c r="P361" s="720">
        <f>IF(OR(A363="",D361="",I361=""),0,FLOOR(IF(I361&lt;D361,TIME(I361,K361,1)+1,TIME(I361,K361,1))-TIME(D361,F361,0)-TIME(0,O361,0),"0:15"))</f>
        <v>0</v>
      </c>
      <c r="Q361" s="712"/>
      <c r="R361" s="740"/>
      <c r="S361" s="737"/>
      <c r="T361" s="758"/>
      <c r="U361" s="712"/>
      <c r="V361" s="740"/>
      <c r="W361" s="740"/>
      <c r="X361" s="756"/>
      <c r="Y361" s="215"/>
      <c r="AA361" s="328"/>
    </row>
    <row r="362" spans="1:43" ht="9" customHeight="1">
      <c r="A362" s="356"/>
      <c r="B362" s="216"/>
      <c r="C362" s="713"/>
      <c r="D362" s="733"/>
      <c r="E362" s="718"/>
      <c r="F362" s="733"/>
      <c r="G362" s="718"/>
      <c r="H362" s="718"/>
      <c r="I362" s="733"/>
      <c r="J362" s="718"/>
      <c r="K362" s="733"/>
      <c r="L362" s="718"/>
      <c r="M362" s="736"/>
      <c r="N362" s="762"/>
      <c r="O362" s="766"/>
      <c r="P362" s="744"/>
      <c r="Q362" s="713"/>
      <c r="R362" s="741"/>
      <c r="S362" s="738"/>
      <c r="T362" s="759"/>
      <c r="U362" s="713"/>
      <c r="V362" s="741"/>
      <c r="W362" s="741"/>
      <c r="X362" s="217"/>
      <c r="Y362" s="218"/>
      <c r="AA362" s="328"/>
    </row>
    <row r="363" spans="1:43" ht="18" customHeight="1">
      <c r="A363" s="745" t="str">
        <f>IF(ISERROR(AG349),"",AG349)</f>
        <v/>
      </c>
      <c r="B363" s="746"/>
      <c r="C363" s="747" t="s">
        <v>247</v>
      </c>
      <c r="D363" s="748"/>
      <c r="E363" s="748"/>
      <c r="F363" s="748"/>
      <c r="G363" s="748"/>
      <c r="H363" s="748"/>
      <c r="I363" s="748"/>
      <c r="J363" s="748"/>
      <c r="K363" s="748"/>
      <c r="L363" s="749" t="str">
        <f>IF(A363="","",IF(OR(AND(P359&gt;0,S359=""),AND(P361&gt;0,S361="")),"研修人数を入力してください",""))</f>
        <v/>
      </c>
      <c r="M363" s="749"/>
      <c r="N363" s="749"/>
      <c r="O363" s="749"/>
      <c r="P363" s="749"/>
      <c r="Q363" s="749"/>
      <c r="R363" s="749"/>
      <c r="S363" s="749"/>
      <c r="T363" s="749"/>
      <c r="U363" s="749"/>
      <c r="V363" s="749"/>
      <c r="W363" s="749"/>
      <c r="X363" s="749"/>
      <c r="Y363" s="750"/>
      <c r="AA363" s="237"/>
    </row>
    <row r="364" spans="1:43" ht="18" customHeight="1">
      <c r="A364" s="751" t="str">
        <f>IF(A363="","","日")</f>
        <v/>
      </c>
      <c r="B364" s="752"/>
      <c r="C364" s="724"/>
      <c r="D364" s="725"/>
      <c r="E364" s="725"/>
      <c r="F364" s="725"/>
      <c r="G364" s="725"/>
      <c r="H364" s="725"/>
      <c r="I364" s="725"/>
      <c r="J364" s="725"/>
      <c r="K364" s="725"/>
      <c r="L364" s="725"/>
      <c r="M364" s="725"/>
      <c r="N364" s="725"/>
      <c r="O364" s="725"/>
      <c r="P364" s="725"/>
      <c r="Q364" s="725"/>
      <c r="R364" s="725"/>
      <c r="S364" s="725"/>
      <c r="T364" s="725"/>
      <c r="U364" s="725"/>
      <c r="V364" s="725"/>
      <c r="W364" s="725"/>
      <c r="X364" s="725"/>
      <c r="Y364" s="726"/>
      <c r="AA364" s="237"/>
    </row>
    <row r="365" spans="1:43" ht="18" customHeight="1">
      <c r="A365" s="753" t="s">
        <v>234</v>
      </c>
      <c r="B365" s="754"/>
      <c r="C365" s="724"/>
      <c r="D365" s="725"/>
      <c r="E365" s="725"/>
      <c r="F365" s="725"/>
      <c r="G365" s="725"/>
      <c r="H365" s="725"/>
      <c r="I365" s="725"/>
      <c r="J365" s="725"/>
      <c r="K365" s="725"/>
      <c r="L365" s="725"/>
      <c r="M365" s="725"/>
      <c r="N365" s="725"/>
      <c r="O365" s="725"/>
      <c r="P365" s="725"/>
      <c r="Q365" s="725"/>
      <c r="R365" s="725"/>
      <c r="S365" s="725"/>
      <c r="T365" s="725"/>
      <c r="U365" s="725"/>
      <c r="V365" s="725"/>
      <c r="W365" s="725"/>
      <c r="X365" s="725"/>
      <c r="Y365" s="726"/>
      <c r="AA365" s="328"/>
    </row>
    <row r="366" spans="1:43" ht="9.9499999999999993" customHeight="1">
      <c r="A366" s="219"/>
      <c r="B366" s="220"/>
      <c r="C366" s="727"/>
      <c r="D366" s="728"/>
      <c r="E366" s="728"/>
      <c r="F366" s="728"/>
      <c r="G366" s="728"/>
      <c r="H366" s="728"/>
      <c r="I366" s="728"/>
      <c r="J366" s="728"/>
      <c r="K366" s="728"/>
      <c r="L366" s="728"/>
      <c r="M366" s="728"/>
      <c r="N366" s="728"/>
      <c r="O366" s="728"/>
      <c r="P366" s="728"/>
      <c r="Q366" s="728"/>
      <c r="R366" s="728"/>
      <c r="S366" s="728"/>
      <c r="T366" s="728"/>
      <c r="U366" s="728"/>
      <c r="V366" s="728"/>
      <c r="W366" s="728"/>
      <c r="X366" s="728"/>
      <c r="Y366" s="729"/>
      <c r="AA366" s="328"/>
    </row>
    <row r="367" spans="1:43" ht="9" customHeight="1">
      <c r="A367" s="211"/>
      <c r="B367" s="212"/>
      <c r="C367" s="711" t="s">
        <v>221</v>
      </c>
      <c r="D367" s="714"/>
      <c r="E367" s="716" t="s">
        <v>222</v>
      </c>
      <c r="F367" s="714"/>
      <c r="G367" s="716" t="s">
        <v>223</v>
      </c>
      <c r="H367" s="716"/>
      <c r="I367" s="714"/>
      <c r="J367" s="716" t="s">
        <v>222</v>
      </c>
      <c r="K367" s="714"/>
      <c r="L367" s="716" t="s">
        <v>224</v>
      </c>
      <c r="M367" s="734"/>
      <c r="N367" s="760" t="s">
        <v>225</v>
      </c>
      <c r="O367" s="763"/>
      <c r="P367" s="719">
        <f>IF(OR(A371="",D367="",I367=""),0,FLOOR(IF(I367&lt;D367,TIME(I367,K367,1)+1,TIME(I367,K367,1))-TIME(D367,F367,0)-TIME(0,O367,0),"0:15"))</f>
        <v>0</v>
      </c>
      <c r="Q367" s="711" t="s">
        <v>226</v>
      </c>
      <c r="R367" s="739"/>
      <c r="S367" s="742"/>
      <c r="T367" s="757" t="s">
        <v>142</v>
      </c>
      <c r="U367" s="711" t="s">
        <v>228</v>
      </c>
      <c r="V367" s="739"/>
      <c r="W367" s="739"/>
      <c r="X367" s="213"/>
      <c r="Y367" s="214"/>
      <c r="AA367" s="328"/>
    </row>
    <row r="368" spans="1:43" ht="6" customHeight="1">
      <c r="A368" s="356"/>
      <c r="B368" s="357"/>
      <c r="C368" s="712"/>
      <c r="D368" s="715"/>
      <c r="E368" s="717"/>
      <c r="F368" s="715"/>
      <c r="G368" s="717"/>
      <c r="H368" s="717"/>
      <c r="I368" s="715"/>
      <c r="J368" s="717"/>
      <c r="K368" s="715"/>
      <c r="L368" s="717"/>
      <c r="M368" s="735"/>
      <c r="N368" s="761"/>
      <c r="O368" s="764"/>
      <c r="P368" s="720"/>
      <c r="Q368" s="712"/>
      <c r="R368" s="740"/>
      <c r="S368" s="743"/>
      <c r="T368" s="758"/>
      <c r="U368" s="712"/>
      <c r="V368" s="740"/>
      <c r="W368" s="740"/>
      <c r="X368" s="755" t="str">
        <f>IF(A371="","",IF(OR(S367&gt;1,S369&gt;1),"ü",""))</f>
        <v/>
      </c>
      <c r="Y368" s="215"/>
      <c r="AA368" s="328"/>
    </row>
    <row r="369" spans="1:27" ht="6" customHeight="1">
      <c r="A369" s="356"/>
      <c r="B369" s="216"/>
      <c r="C369" s="712"/>
      <c r="D369" s="715"/>
      <c r="E369" s="717"/>
      <c r="F369" s="715"/>
      <c r="G369" s="717"/>
      <c r="H369" s="717"/>
      <c r="I369" s="715"/>
      <c r="J369" s="717"/>
      <c r="K369" s="715"/>
      <c r="L369" s="717"/>
      <c r="M369" s="735"/>
      <c r="N369" s="761"/>
      <c r="O369" s="765"/>
      <c r="P369" s="720">
        <f>IF(OR(A371="",D369="",I369=""),0,FLOOR(IF(I369&lt;D369,TIME(I369,K369,1)+1,TIME(I369,K369,1))-TIME(D369,F369,0)-TIME(0,O369,0),"0:15"))</f>
        <v>0</v>
      </c>
      <c r="Q369" s="712"/>
      <c r="R369" s="740"/>
      <c r="S369" s="737"/>
      <c r="T369" s="758"/>
      <c r="U369" s="712"/>
      <c r="V369" s="740"/>
      <c r="W369" s="740"/>
      <c r="X369" s="756"/>
      <c r="Y369" s="215"/>
      <c r="AA369" s="328"/>
    </row>
    <row r="370" spans="1:27" ht="9" customHeight="1">
      <c r="A370" s="356"/>
      <c r="B370" s="216"/>
      <c r="C370" s="713"/>
      <c r="D370" s="733"/>
      <c r="E370" s="718"/>
      <c r="F370" s="733"/>
      <c r="G370" s="718"/>
      <c r="H370" s="718"/>
      <c r="I370" s="733"/>
      <c r="J370" s="718"/>
      <c r="K370" s="733"/>
      <c r="L370" s="718"/>
      <c r="M370" s="736"/>
      <c r="N370" s="762"/>
      <c r="O370" s="766"/>
      <c r="P370" s="744"/>
      <c r="Q370" s="713"/>
      <c r="R370" s="741"/>
      <c r="S370" s="738"/>
      <c r="T370" s="759"/>
      <c r="U370" s="713"/>
      <c r="V370" s="741"/>
      <c r="W370" s="741"/>
      <c r="X370" s="217"/>
      <c r="Y370" s="218"/>
      <c r="AA370" s="328"/>
    </row>
    <row r="371" spans="1:27" ht="18" customHeight="1">
      <c r="A371" s="745" t="str">
        <f>IF(ISERROR(AG350),"",AG350)</f>
        <v/>
      </c>
      <c r="B371" s="746"/>
      <c r="C371" s="747" t="s">
        <v>247</v>
      </c>
      <c r="D371" s="748"/>
      <c r="E371" s="748"/>
      <c r="F371" s="748"/>
      <c r="G371" s="748"/>
      <c r="H371" s="748"/>
      <c r="I371" s="748"/>
      <c r="J371" s="748"/>
      <c r="K371" s="748"/>
      <c r="L371" s="749" t="str">
        <f>IF(A371="","",IF(OR(AND(P367&gt;0,S367=""),AND(P369&gt;0,S369="")),"研修人数を入力してください",""))</f>
        <v/>
      </c>
      <c r="M371" s="749"/>
      <c r="N371" s="749"/>
      <c r="O371" s="749"/>
      <c r="P371" s="749"/>
      <c r="Q371" s="749"/>
      <c r="R371" s="749"/>
      <c r="S371" s="749"/>
      <c r="T371" s="749"/>
      <c r="U371" s="749"/>
      <c r="V371" s="749"/>
      <c r="W371" s="749"/>
      <c r="X371" s="749"/>
      <c r="Y371" s="750"/>
      <c r="AA371" s="328"/>
    </row>
    <row r="372" spans="1:27" ht="18" customHeight="1">
      <c r="A372" s="751" t="str">
        <f>IF(A371="","","日")</f>
        <v/>
      </c>
      <c r="B372" s="752"/>
      <c r="C372" s="724"/>
      <c r="D372" s="725"/>
      <c r="E372" s="725"/>
      <c r="F372" s="725"/>
      <c r="G372" s="725"/>
      <c r="H372" s="725"/>
      <c r="I372" s="725"/>
      <c r="J372" s="725"/>
      <c r="K372" s="725"/>
      <c r="L372" s="725"/>
      <c r="M372" s="725"/>
      <c r="N372" s="725"/>
      <c r="O372" s="725"/>
      <c r="P372" s="725"/>
      <c r="Q372" s="725"/>
      <c r="R372" s="725"/>
      <c r="S372" s="725"/>
      <c r="T372" s="725"/>
      <c r="U372" s="725"/>
      <c r="V372" s="725"/>
      <c r="W372" s="725"/>
      <c r="X372" s="725"/>
      <c r="Y372" s="726"/>
      <c r="AA372" s="328"/>
    </row>
    <row r="373" spans="1:27" ht="18" customHeight="1">
      <c r="A373" s="753" t="s">
        <v>236</v>
      </c>
      <c r="B373" s="754"/>
      <c r="C373" s="724"/>
      <c r="D373" s="725"/>
      <c r="E373" s="725"/>
      <c r="F373" s="725"/>
      <c r="G373" s="725"/>
      <c r="H373" s="725"/>
      <c r="I373" s="725"/>
      <c r="J373" s="725"/>
      <c r="K373" s="725"/>
      <c r="L373" s="725"/>
      <c r="M373" s="725"/>
      <c r="N373" s="725"/>
      <c r="O373" s="725"/>
      <c r="P373" s="725"/>
      <c r="Q373" s="725"/>
      <c r="R373" s="725"/>
      <c r="S373" s="725"/>
      <c r="T373" s="725"/>
      <c r="U373" s="725"/>
      <c r="V373" s="725"/>
      <c r="W373" s="725"/>
      <c r="X373" s="725"/>
      <c r="Y373" s="726"/>
      <c r="AA373" s="328"/>
    </row>
    <row r="374" spans="1:27" ht="9.9499999999999993" customHeight="1">
      <c r="A374" s="219"/>
      <c r="B374" s="220"/>
      <c r="C374" s="727"/>
      <c r="D374" s="728"/>
      <c r="E374" s="728"/>
      <c r="F374" s="728"/>
      <c r="G374" s="728"/>
      <c r="H374" s="728"/>
      <c r="I374" s="728"/>
      <c r="J374" s="728"/>
      <c r="K374" s="728"/>
      <c r="L374" s="728"/>
      <c r="M374" s="728"/>
      <c r="N374" s="728"/>
      <c r="O374" s="728"/>
      <c r="P374" s="728"/>
      <c r="Q374" s="728"/>
      <c r="R374" s="728"/>
      <c r="S374" s="728"/>
      <c r="T374" s="728"/>
      <c r="U374" s="728"/>
      <c r="V374" s="728"/>
      <c r="W374" s="728"/>
      <c r="X374" s="728"/>
      <c r="Y374" s="729"/>
      <c r="AA374" s="328"/>
    </row>
    <row r="375" spans="1:27" ht="9" customHeight="1">
      <c r="A375" s="211"/>
      <c r="B375" s="212"/>
      <c r="C375" s="711" t="s">
        <v>221</v>
      </c>
      <c r="D375" s="714"/>
      <c r="E375" s="716" t="s">
        <v>222</v>
      </c>
      <c r="F375" s="714"/>
      <c r="G375" s="716" t="s">
        <v>223</v>
      </c>
      <c r="H375" s="716"/>
      <c r="I375" s="714"/>
      <c r="J375" s="716" t="s">
        <v>222</v>
      </c>
      <c r="K375" s="714"/>
      <c r="L375" s="716" t="s">
        <v>224</v>
      </c>
      <c r="M375" s="734"/>
      <c r="N375" s="760" t="s">
        <v>225</v>
      </c>
      <c r="O375" s="763"/>
      <c r="P375" s="719">
        <f>IF(OR(A379="",D375="",I375=""),0,FLOOR(IF(I375&lt;D375,TIME(I375,K375,1)+1,TIME(I375,K375,1))-TIME(D375,F375,0)-TIME(0,O375,0),"0:15"))</f>
        <v>0</v>
      </c>
      <c r="Q375" s="711" t="s">
        <v>226</v>
      </c>
      <c r="R375" s="739"/>
      <c r="S375" s="742"/>
      <c r="T375" s="757" t="s">
        <v>142</v>
      </c>
      <c r="U375" s="711" t="s">
        <v>228</v>
      </c>
      <c r="V375" s="739"/>
      <c r="W375" s="739"/>
      <c r="X375" s="213"/>
      <c r="Y375" s="214"/>
      <c r="AA375" s="328"/>
    </row>
    <row r="376" spans="1:27" ht="6" customHeight="1">
      <c r="A376" s="356"/>
      <c r="B376" s="357"/>
      <c r="C376" s="712"/>
      <c r="D376" s="715"/>
      <c r="E376" s="717"/>
      <c r="F376" s="715"/>
      <c r="G376" s="717"/>
      <c r="H376" s="717"/>
      <c r="I376" s="715"/>
      <c r="J376" s="717"/>
      <c r="K376" s="715"/>
      <c r="L376" s="717"/>
      <c r="M376" s="735"/>
      <c r="N376" s="761"/>
      <c r="O376" s="764"/>
      <c r="P376" s="720"/>
      <c r="Q376" s="712"/>
      <c r="R376" s="740"/>
      <c r="S376" s="743"/>
      <c r="T376" s="758"/>
      <c r="U376" s="712"/>
      <c r="V376" s="740"/>
      <c r="W376" s="740"/>
      <c r="X376" s="755" t="str">
        <f>IF(A379="","",IF(OR(S375&gt;1,S377&gt;1),"ü",""))</f>
        <v/>
      </c>
      <c r="Y376" s="215"/>
      <c r="AA376" s="328"/>
    </row>
    <row r="377" spans="1:27" ht="6" customHeight="1">
      <c r="A377" s="356"/>
      <c r="B377" s="216"/>
      <c r="C377" s="712"/>
      <c r="D377" s="715"/>
      <c r="E377" s="717"/>
      <c r="F377" s="715"/>
      <c r="G377" s="717"/>
      <c r="H377" s="717"/>
      <c r="I377" s="715"/>
      <c r="J377" s="717"/>
      <c r="K377" s="715"/>
      <c r="L377" s="717"/>
      <c r="M377" s="735"/>
      <c r="N377" s="761"/>
      <c r="O377" s="765"/>
      <c r="P377" s="720">
        <f>IF(OR(A379="",D377="",I377=""),0,FLOOR(IF(I377&lt;D377,TIME(I377,K377,1)+1,TIME(I377,K377,1))-TIME(D377,F377,0)-TIME(0,O377,0),"0:15"))</f>
        <v>0</v>
      </c>
      <c r="Q377" s="712"/>
      <c r="R377" s="740"/>
      <c r="S377" s="737"/>
      <c r="T377" s="758"/>
      <c r="U377" s="712"/>
      <c r="V377" s="740"/>
      <c r="W377" s="740"/>
      <c r="X377" s="756"/>
      <c r="Y377" s="215"/>
      <c r="AA377" s="328"/>
    </row>
    <row r="378" spans="1:27" ht="9" customHeight="1">
      <c r="A378" s="356"/>
      <c r="B378" s="216"/>
      <c r="C378" s="713"/>
      <c r="D378" s="733"/>
      <c r="E378" s="718"/>
      <c r="F378" s="733"/>
      <c r="G378" s="718"/>
      <c r="H378" s="718"/>
      <c r="I378" s="733"/>
      <c r="J378" s="718"/>
      <c r="K378" s="733"/>
      <c r="L378" s="718"/>
      <c r="M378" s="736"/>
      <c r="N378" s="762"/>
      <c r="O378" s="766"/>
      <c r="P378" s="744"/>
      <c r="Q378" s="713"/>
      <c r="R378" s="741"/>
      <c r="S378" s="738"/>
      <c r="T378" s="759"/>
      <c r="U378" s="713"/>
      <c r="V378" s="741"/>
      <c r="W378" s="741"/>
      <c r="X378" s="217"/>
      <c r="Y378" s="218"/>
      <c r="AA378" s="328"/>
    </row>
    <row r="379" spans="1:27" ht="18" customHeight="1">
      <c r="A379" s="745" t="str">
        <f>IF(ISERROR(AG351),"",AG351)</f>
        <v/>
      </c>
      <c r="B379" s="746"/>
      <c r="C379" s="747" t="s">
        <v>247</v>
      </c>
      <c r="D379" s="748"/>
      <c r="E379" s="748"/>
      <c r="F379" s="748"/>
      <c r="G379" s="748"/>
      <c r="H379" s="748"/>
      <c r="I379" s="748"/>
      <c r="J379" s="748"/>
      <c r="K379" s="748"/>
      <c r="L379" s="749" t="str">
        <f>IF(A379="","",IF(OR(AND(P375&gt;0,S375=""),AND(P377&gt;0,S377="")),"研修人数を入力してください",""))</f>
        <v/>
      </c>
      <c r="M379" s="749"/>
      <c r="N379" s="749"/>
      <c r="O379" s="749"/>
      <c r="P379" s="749"/>
      <c r="Q379" s="749"/>
      <c r="R379" s="749"/>
      <c r="S379" s="749"/>
      <c r="T379" s="749"/>
      <c r="U379" s="749"/>
      <c r="V379" s="749"/>
      <c r="W379" s="749"/>
      <c r="X379" s="749"/>
      <c r="Y379" s="750"/>
      <c r="AA379" s="328"/>
    </row>
    <row r="380" spans="1:27" ht="18" customHeight="1">
      <c r="A380" s="751" t="str">
        <f>IF(A379="","","日")</f>
        <v/>
      </c>
      <c r="B380" s="752"/>
      <c r="C380" s="724"/>
      <c r="D380" s="725"/>
      <c r="E380" s="725"/>
      <c r="F380" s="725"/>
      <c r="G380" s="725"/>
      <c r="H380" s="725"/>
      <c r="I380" s="725"/>
      <c r="J380" s="725"/>
      <c r="K380" s="725"/>
      <c r="L380" s="725"/>
      <c r="M380" s="725"/>
      <c r="N380" s="725"/>
      <c r="O380" s="725"/>
      <c r="P380" s="725"/>
      <c r="Q380" s="725"/>
      <c r="R380" s="725"/>
      <c r="S380" s="725"/>
      <c r="T380" s="725"/>
      <c r="U380" s="725"/>
      <c r="V380" s="725"/>
      <c r="W380" s="725"/>
      <c r="X380" s="725"/>
      <c r="Y380" s="726"/>
      <c r="AA380" s="328"/>
    </row>
    <row r="381" spans="1:27" ht="18" customHeight="1">
      <c r="A381" s="753" t="s">
        <v>239</v>
      </c>
      <c r="B381" s="754"/>
      <c r="C381" s="724"/>
      <c r="D381" s="725"/>
      <c r="E381" s="725"/>
      <c r="F381" s="725"/>
      <c r="G381" s="725"/>
      <c r="H381" s="725"/>
      <c r="I381" s="725"/>
      <c r="J381" s="725"/>
      <c r="K381" s="725"/>
      <c r="L381" s="725"/>
      <c r="M381" s="725"/>
      <c r="N381" s="725"/>
      <c r="O381" s="725"/>
      <c r="P381" s="725"/>
      <c r="Q381" s="725"/>
      <c r="R381" s="725"/>
      <c r="S381" s="725"/>
      <c r="T381" s="725"/>
      <c r="U381" s="725"/>
      <c r="V381" s="725"/>
      <c r="W381" s="725"/>
      <c r="X381" s="725"/>
      <c r="Y381" s="726"/>
      <c r="AA381" s="328"/>
    </row>
    <row r="382" spans="1:27" ht="9.9499999999999993" customHeight="1">
      <c r="A382" s="219"/>
      <c r="B382" s="220"/>
      <c r="C382" s="727"/>
      <c r="D382" s="728"/>
      <c r="E382" s="728"/>
      <c r="F382" s="728"/>
      <c r="G382" s="728"/>
      <c r="H382" s="728"/>
      <c r="I382" s="728"/>
      <c r="J382" s="728"/>
      <c r="K382" s="728"/>
      <c r="L382" s="728"/>
      <c r="M382" s="728"/>
      <c r="N382" s="728"/>
      <c r="O382" s="728"/>
      <c r="P382" s="728"/>
      <c r="Q382" s="728"/>
      <c r="R382" s="728"/>
      <c r="S382" s="728"/>
      <c r="T382" s="728"/>
      <c r="U382" s="728"/>
      <c r="V382" s="728"/>
      <c r="W382" s="728"/>
      <c r="X382" s="728"/>
      <c r="Y382" s="729"/>
      <c r="AA382" s="233"/>
    </row>
    <row r="383" spans="1:27" ht="9" customHeight="1">
      <c r="A383" s="211"/>
      <c r="B383" s="212"/>
      <c r="C383" s="711" t="s">
        <v>221</v>
      </c>
      <c r="D383" s="714"/>
      <c r="E383" s="716" t="s">
        <v>222</v>
      </c>
      <c r="F383" s="714"/>
      <c r="G383" s="716" t="s">
        <v>223</v>
      </c>
      <c r="H383" s="716"/>
      <c r="I383" s="714"/>
      <c r="J383" s="716" t="s">
        <v>222</v>
      </c>
      <c r="K383" s="714"/>
      <c r="L383" s="716" t="s">
        <v>224</v>
      </c>
      <c r="M383" s="734"/>
      <c r="N383" s="760" t="s">
        <v>225</v>
      </c>
      <c r="O383" s="763"/>
      <c r="P383" s="719">
        <f>IF(OR(A387="",D383="",I383=""),0,FLOOR(IF(I383&lt;D383,TIME(I383,K383,1)+1,TIME(I383,K383,1))-TIME(D383,F383,0)-TIME(0,O383,0),"0:15"))</f>
        <v>0</v>
      </c>
      <c r="Q383" s="711" t="s">
        <v>226</v>
      </c>
      <c r="R383" s="739"/>
      <c r="S383" s="742"/>
      <c r="T383" s="757" t="s">
        <v>142</v>
      </c>
      <c r="U383" s="711" t="s">
        <v>228</v>
      </c>
      <c r="V383" s="739"/>
      <c r="W383" s="739"/>
      <c r="X383" s="213"/>
      <c r="Y383" s="214"/>
      <c r="AA383" s="328"/>
    </row>
    <row r="384" spans="1:27" ht="6" customHeight="1">
      <c r="A384" s="356"/>
      <c r="B384" s="357"/>
      <c r="C384" s="712"/>
      <c r="D384" s="715"/>
      <c r="E384" s="717"/>
      <c r="F384" s="715"/>
      <c r="G384" s="717"/>
      <c r="H384" s="717"/>
      <c r="I384" s="715"/>
      <c r="J384" s="717"/>
      <c r="K384" s="715"/>
      <c r="L384" s="717"/>
      <c r="M384" s="735"/>
      <c r="N384" s="761"/>
      <c r="O384" s="764"/>
      <c r="P384" s="720"/>
      <c r="Q384" s="712"/>
      <c r="R384" s="740"/>
      <c r="S384" s="743"/>
      <c r="T384" s="758"/>
      <c r="U384" s="712"/>
      <c r="V384" s="740"/>
      <c r="W384" s="740"/>
      <c r="X384" s="755" t="str">
        <f>IF(A387="","",IF(OR(S383&gt;1,S385&gt;1),"ü",""))</f>
        <v/>
      </c>
      <c r="Y384" s="215"/>
      <c r="AA384" s="328"/>
    </row>
    <row r="385" spans="1:27" ht="6" customHeight="1">
      <c r="A385" s="356"/>
      <c r="B385" s="216"/>
      <c r="C385" s="712"/>
      <c r="D385" s="715"/>
      <c r="E385" s="717"/>
      <c r="F385" s="715"/>
      <c r="G385" s="717"/>
      <c r="H385" s="717"/>
      <c r="I385" s="715"/>
      <c r="J385" s="717"/>
      <c r="K385" s="715"/>
      <c r="L385" s="717"/>
      <c r="M385" s="735"/>
      <c r="N385" s="761"/>
      <c r="O385" s="765"/>
      <c r="P385" s="720">
        <f>IF(OR(A387="",D385="",I385=""),0,FLOOR(IF(I385&lt;D385,TIME(I385,K385,1)+1,TIME(I385,K385,1))-TIME(D385,F385,0)-TIME(0,O385,0),"0:15"))</f>
        <v>0</v>
      </c>
      <c r="Q385" s="712"/>
      <c r="R385" s="740"/>
      <c r="S385" s="737"/>
      <c r="T385" s="758"/>
      <c r="U385" s="712"/>
      <c r="V385" s="740"/>
      <c r="W385" s="740"/>
      <c r="X385" s="756"/>
      <c r="Y385" s="215"/>
      <c r="AA385" s="328"/>
    </row>
    <row r="386" spans="1:27" ht="9" customHeight="1">
      <c r="A386" s="356"/>
      <c r="B386" s="216"/>
      <c r="C386" s="713"/>
      <c r="D386" s="733"/>
      <c r="E386" s="718"/>
      <c r="F386" s="733"/>
      <c r="G386" s="718"/>
      <c r="H386" s="718"/>
      <c r="I386" s="733"/>
      <c r="J386" s="718"/>
      <c r="K386" s="733"/>
      <c r="L386" s="718"/>
      <c r="M386" s="736"/>
      <c r="N386" s="762"/>
      <c r="O386" s="766"/>
      <c r="P386" s="744"/>
      <c r="Q386" s="713"/>
      <c r="R386" s="741"/>
      <c r="S386" s="738"/>
      <c r="T386" s="759"/>
      <c r="U386" s="713"/>
      <c r="V386" s="741"/>
      <c r="W386" s="741"/>
      <c r="X386" s="217"/>
      <c r="Y386" s="218"/>
      <c r="AA386" s="328"/>
    </row>
    <row r="387" spans="1:27" ht="18" customHeight="1">
      <c r="A387" s="745" t="str">
        <f>IF(ISERROR(AG352),"",AG352)</f>
        <v/>
      </c>
      <c r="B387" s="746"/>
      <c r="C387" s="747" t="s">
        <v>247</v>
      </c>
      <c r="D387" s="748"/>
      <c r="E387" s="748"/>
      <c r="F387" s="748"/>
      <c r="G387" s="748"/>
      <c r="H387" s="748"/>
      <c r="I387" s="748"/>
      <c r="J387" s="748"/>
      <c r="K387" s="748"/>
      <c r="L387" s="749" t="str">
        <f>IF(A387="","",IF(OR(AND(P383&gt;0,S383=""),AND(P385&gt;0,S385="")),"研修人数を入力してください",""))</f>
        <v/>
      </c>
      <c r="M387" s="749"/>
      <c r="N387" s="749"/>
      <c r="O387" s="749"/>
      <c r="P387" s="749"/>
      <c r="Q387" s="749"/>
      <c r="R387" s="749"/>
      <c r="S387" s="749"/>
      <c r="T387" s="749"/>
      <c r="U387" s="749"/>
      <c r="V387" s="749"/>
      <c r="W387" s="749"/>
      <c r="X387" s="749"/>
      <c r="Y387" s="750"/>
      <c r="AA387" s="328"/>
    </row>
    <row r="388" spans="1:27" ht="18" customHeight="1">
      <c r="A388" s="751" t="str">
        <f>IF(A387="","","日")</f>
        <v/>
      </c>
      <c r="B388" s="752"/>
      <c r="C388" s="724"/>
      <c r="D388" s="725"/>
      <c r="E388" s="725"/>
      <c r="F388" s="725"/>
      <c r="G388" s="725"/>
      <c r="H388" s="725"/>
      <c r="I388" s="725"/>
      <c r="J388" s="725"/>
      <c r="K388" s="725"/>
      <c r="L388" s="725"/>
      <c r="M388" s="725"/>
      <c r="N388" s="725"/>
      <c r="O388" s="725"/>
      <c r="P388" s="725"/>
      <c r="Q388" s="725"/>
      <c r="R388" s="725"/>
      <c r="S388" s="725"/>
      <c r="T388" s="725"/>
      <c r="U388" s="725"/>
      <c r="V388" s="725"/>
      <c r="W388" s="725"/>
      <c r="X388" s="725"/>
      <c r="Y388" s="726"/>
      <c r="AA388" s="328"/>
    </row>
    <row r="389" spans="1:27" ht="18" customHeight="1">
      <c r="A389" s="753" t="s">
        <v>240</v>
      </c>
      <c r="B389" s="754"/>
      <c r="C389" s="724"/>
      <c r="D389" s="725"/>
      <c r="E389" s="725"/>
      <c r="F389" s="725"/>
      <c r="G389" s="725"/>
      <c r="H389" s="725"/>
      <c r="I389" s="725"/>
      <c r="J389" s="725"/>
      <c r="K389" s="725"/>
      <c r="L389" s="725"/>
      <c r="M389" s="725"/>
      <c r="N389" s="725"/>
      <c r="O389" s="725"/>
      <c r="P389" s="725"/>
      <c r="Q389" s="725"/>
      <c r="R389" s="725"/>
      <c r="S389" s="725"/>
      <c r="T389" s="725"/>
      <c r="U389" s="725"/>
      <c r="V389" s="725"/>
      <c r="W389" s="725"/>
      <c r="X389" s="725"/>
      <c r="Y389" s="726"/>
      <c r="AA389" s="328"/>
    </row>
    <row r="390" spans="1:27" ht="9.9499999999999993" customHeight="1">
      <c r="A390" s="219"/>
      <c r="B390" s="220"/>
      <c r="C390" s="727"/>
      <c r="D390" s="728"/>
      <c r="E390" s="728"/>
      <c r="F390" s="728"/>
      <c r="G390" s="728"/>
      <c r="H390" s="728"/>
      <c r="I390" s="728"/>
      <c r="J390" s="728"/>
      <c r="K390" s="728"/>
      <c r="L390" s="728"/>
      <c r="M390" s="728"/>
      <c r="N390" s="728"/>
      <c r="O390" s="728"/>
      <c r="P390" s="728"/>
      <c r="Q390" s="728"/>
      <c r="R390" s="728"/>
      <c r="S390" s="728"/>
      <c r="T390" s="728"/>
      <c r="U390" s="728"/>
      <c r="V390" s="728"/>
      <c r="W390" s="728"/>
      <c r="X390" s="728"/>
      <c r="Y390" s="729"/>
      <c r="AA390" s="328"/>
    </row>
    <row r="391" spans="1:27" ht="9" customHeight="1">
      <c r="A391" s="211"/>
      <c r="B391" s="212"/>
      <c r="C391" s="711" t="s">
        <v>221</v>
      </c>
      <c r="D391" s="714"/>
      <c r="E391" s="716" t="s">
        <v>222</v>
      </c>
      <c r="F391" s="714"/>
      <c r="G391" s="716" t="s">
        <v>223</v>
      </c>
      <c r="H391" s="716"/>
      <c r="I391" s="714"/>
      <c r="J391" s="716" t="s">
        <v>222</v>
      </c>
      <c r="K391" s="714"/>
      <c r="L391" s="716" t="s">
        <v>224</v>
      </c>
      <c r="M391" s="734"/>
      <c r="N391" s="760" t="s">
        <v>225</v>
      </c>
      <c r="O391" s="763"/>
      <c r="P391" s="719">
        <f>IF(OR(A395="",D391="",I391=""),0,FLOOR(IF(I391&lt;D391,TIME(I391,K391,1)+1,TIME(I391,K391,1))-TIME(D391,F391,0)-TIME(0,O391,0),"0:15"))</f>
        <v>0</v>
      </c>
      <c r="Q391" s="711" t="s">
        <v>226</v>
      </c>
      <c r="R391" s="739"/>
      <c r="S391" s="742"/>
      <c r="T391" s="757" t="s">
        <v>142</v>
      </c>
      <c r="U391" s="711" t="s">
        <v>228</v>
      </c>
      <c r="V391" s="739"/>
      <c r="W391" s="739"/>
      <c r="X391" s="213"/>
      <c r="Y391" s="214"/>
      <c r="AA391" s="328"/>
    </row>
    <row r="392" spans="1:27" ht="6" customHeight="1">
      <c r="A392" s="356"/>
      <c r="B392" s="357"/>
      <c r="C392" s="712"/>
      <c r="D392" s="715"/>
      <c r="E392" s="717"/>
      <c r="F392" s="715"/>
      <c r="G392" s="717"/>
      <c r="H392" s="717"/>
      <c r="I392" s="715"/>
      <c r="J392" s="717"/>
      <c r="K392" s="715"/>
      <c r="L392" s="717"/>
      <c r="M392" s="735"/>
      <c r="N392" s="761"/>
      <c r="O392" s="764"/>
      <c r="P392" s="720"/>
      <c r="Q392" s="712"/>
      <c r="R392" s="740"/>
      <c r="S392" s="743"/>
      <c r="T392" s="758"/>
      <c r="U392" s="712"/>
      <c r="V392" s="740"/>
      <c r="W392" s="740"/>
      <c r="X392" s="755" t="str">
        <f>IF(A395="","",IF(OR(S391&gt;1,S393&gt;1),"ü",""))</f>
        <v/>
      </c>
      <c r="Y392" s="215"/>
      <c r="AA392" s="328"/>
    </row>
    <row r="393" spans="1:27" ht="6" customHeight="1">
      <c r="A393" s="356"/>
      <c r="B393" s="216"/>
      <c r="C393" s="712"/>
      <c r="D393" s="715"/>
      <c r="E393" s="717"/>
      <c r="F393" s="715"/>
      <c r="G393" s="717"/>
      <c r="H393" s="717"/>
      <c r="I393" s="715"/>
      <c r="J393" s="717"/>
      <c r="K393" s="715"/>
      <c r="L393" s="717"/>
      <c r="M393" s="735"/>
      <c r="N393" s="761"/>
      <c r="O393" s="765"/>
      <c r="P393" s="720">
        <f>IF(OR(A395="",D393="",I393=""),0,FLOOR(IF(I393&lt;D393,TIME(I393,K393,1)+1,TIME(I393,K393,1))-TIME(D393,F393,0)-TIME(0,O393,0),"0:15"))</f>
        <v>0</v>
      </c>
      <c r="Q393" s="712"/>
      <c r="R393" s="740"/>
      <c r="S393" s="737"/>
      <c r="T393" s="758"/>
      <c r="U393" s="712"/>
      <c r="V393" s="740"/>
      <c r="W393" s="740"/>
      <c r="X393" s="756"/>
      <c r="Y393" s="215"/>
      <c r="AA393" s="328"/>
    </row>
    <row r="394" spans="1:27" ht="9" customHeight="1">
      <c r="A394" s="356"/>
      <c r="B394" s="216"/>
      <c r="C394" s="713"/>
      <c r="D394" s="733"/>
      <c r="E394" s="718"/>
      <c r="F394" s="733"/>
      <c r="G394" s="718"/>
      <c r="H394" s="718"/>
      <c r="I394" s="733"/>
      <c r="J394" s="718"/>
      <c r="K394" s="733"/>
      <c r="L394" s="718"/>
      <c r="M394" s="736"/>
      <c r="N394" s="762"/>
      <c r="O394" s="766"/>
      <c r="P394" s="744"/>
      <c r="Q394" s="713"/>
      <c r="R394" s="741"/>
      <c r="S394" s="738"/>
      <c r="T394" s="759"/>
      <c r="U394" s="713"/>
      <c r="V394" s="741"/>
      <c r="W394" s="741"/>
      <c r="X394" s="217"/>
      <c r="Y394" s="218"/>
      <c r="AA394" s="328"/>
    </row>
    <row r="395" spans="1:27" ht="18" customHeight="1">
      <c r="A395" s="745" t="str">
        <f>IF(ISERROR(AG353),"",AG353)</f>
        <v/>
      </c>
      <c r="B395" s="746"/>
      <c r="C395" s="747" t="s">
        <v>247</v>
      </c>
      <c r="D395" s="748"/>
      <c r="E395" s="748"/>
      <c r="F395" s="748"/>
      <c r="G395" s="748"/>
      <c r="H395" s="748"/>
      <c r="I395" s="748"/>
      <c r="J395" s="748"/>
      <c r="K395" s="748"/>
      <c r="L395" s="749" t="str">
        <f>IF(A395="","",IF(OR(AND(P391&gt;0,S391=""),AND(P393&gt;0,S393="")),"研修人数を入力してください",""))</f>
        <v/>
      </c>
      <c r="M395" s="749"/>
      <c r="N395" s="749"/>
      <c r="O395" s="749"/>
      <c r="P395" s="749"/>
      <c r="Q395" s="749"/>
      <c r="R395" s="749"/>
      <c r="S395" s="749"/>
      <c r="T395" s="749"/>
      <c r="U395" s="749"/>
      <c r="V395" s="749"/>
      <c r="W395" s="749"/>
      <c r="X395" s="749"/>
      <c r="Y395" s="750"/>
      <c r="AA395" s="328"/>
    </row>
    <row r="396" spans="1:27" ht="18" customHeight="1">
      <c r="A396" s="751" t="str">
        <f>IF(A395="","","日")</f>
        <v/>
      </c>
      <c r="B396" s="752"/>
      <c r="C396" s="724"/>
      <c r="D396" s="725"/>
      <c r="E396" s="725"/>
      <c r="F396" s="725"/>
      <c r="G396" s="725"/>
      <c r="H396" s="725"/>
      <c r="I396" s="725"/>
      <c r="J396" s="725"/>
      <c r="K396" s="725"/>
      <c r="L396" s="725"/>
      <c r="M396" s="725"/>
      <c r="N396" s="725"/>
      <c r="O396" s="725"/>
      <c r="P396" s="725"/>
      <c r="Q396" s="725"/>
      <c r="R396" s="725"/>
      <c r="S396" s="725"/>
      <c r="T396" s="725"/>
      <c r="U396" s="725"/>
      <c r="V396" s="725"/>
      <c r="W396" s="725"/>
      <c r="X396" s="725"/>
      <c r="Y396" s="726"/>
      <c r="AA396" s="328"/>
    </row>
    <row r="397" spans="1:27" ht="18" customHeight="1">
      <c r="A397" s="753" t="s">
        <v>248</v>
      </c>
      <c r="B397" s="754"/>
      <c r="C397" s="724"/>
      <c r="D397" s="725"/>
      <c r="E397" s="725"/>
      <c r="F397" s="725"/>
      <c r="G397" s="725"/>
      <c r="H397" s="725"/>
      <c r="I397" s="725"/>
      <c r="J397" s="725"/>
      <c r="K397" s="725"/>
      <c r="L397" s="725"/>
      <c r="M397" s="725"/>
      <c r="N397" s="725"/>
      <c r="O397" s="725"/>
      <c r="P397" s="725"/>
      <c r="Q397" s="725"/>
      <c r="R397" s="725"/>
      <c r="S397" s="725"/>
      <c r="T397" s="725"/>
      <c r="U397" s="725"/>
      <c r="V397" s="725"/>
      <c r="W397" s="725"/>
      <c r="X397" s="725"/>
      <c r="Y397" s="726"/>
      <c r="AA397" s="328"/>
    </row>
    <row r="398" spans="1:27" ht="9.9499999999999993" customHeight="1">
      <c r="A398" s="219"/>
      <c r="B398" s="220"/>
      <c r="C398" s="727"/>
      <c r="D398" s="728"/>
      <c r="E398" s="728"/>
      <c r="F398" s="728"/>
      <c r="G398" s="728"/>
      <c r="H398" s="728"/>
      <c r="I398" s="728"/>
      <c r="J398" s="728"/>
      <c r="K398" s="728"/>
      <c r="L398" s="728"/>
      <c r="M398" s="728"/>
      <c r="N398" s="728"/>
      <c r="O398" s="728"/>
      <c r="P398" s="728"/>
      <c r="Q398" s="728"/>
      <c r="R398" s="728"/>
      <c r="S398" s="728"/>
      <c r="T398" s="728"/>
      <c r="U398" s="728"/>
      <c r="V398" s="728"/>
      <c r="W398" s="728"/>
      <c r="X398" s="728"/>
      <c r="Y398" s="729"/>
      <c r="AA398" s="328"/>
    </row>
    <row r="399" spans="1:27" ht="18" customHeight="1">
      <c r="A399" s="169"/>
      <c r="B399" s="169"/>
      <c r="C399" s="169"/>
      <c r="D399" s="169"/>
      <c r="E399" s="169"/>
      <c r="F399" s="169"/>
      <c r="G399" s="169"/>
      <c r="H399" s="169"/>
      <c r="I399" s="169"/>
      <c r="J399" s="169"/>
      <c r="K399" s="169"/>
      <c r="L399" s="169"/>
      <c r="M399" s="169"/>
      <c r="N399" s="169"/>
      <c r="O399" s="169"/>
      <c r="P399" s="169"/>
      <c r="Q399" s="169"/>
      <c r="R399" s="169"/>
      <c r="S399" s="169"/>
      <c r="T399" s="169"/>
      <c r="U399" s="169"/>
      <c r="V399" s="169"/>
      <c r="W399" s="169"/>
      <c r="X399" s="169"/>
      <c r="Y399" s="169"/>
      <c r="AA399" s="328"/>
    </row>
    <row r="400" spans="1:27" ht="18" customHeight="1">
      <c r="A400" s="169" t="s">
        <v>242</v>
      </c>
      <c r="B400" s="169"/>
      <c r="C400" s="169"/>
      <c r="D400" s="169"/>
      <c r="E400" s="169"/>
      <c r="F400" s="169"/>
      <c r="G400" s="169"/>
      <c r="H400" s="169"/>
      <c r="I400" s="169"/>
      <c r="J400" s="169"/>
      <c r="K400" s="169"/>
      <c r="L400" s="169"/>
      <c r="M400" s="169"/>
      <c r="N400" s="169"/>
      <c r="O400" s="169"/>
      <c r="P400" s="169"/>
      <c r="Q400" s="169"/>
      <c r="R400" s="169"/>
      <c r="S400" s="169"/>
      <c r="T400" s="169"/>
      <c r="U400" s="169"/>
      <c r="V400" s="169"/>
      <c r="W400" s="169"/>
      <c r="X400" s="169"/>
      <c r="Y400" s="169"/>
      <c r="AA400" s="237"/>
    </row>
    <row r="401" spans="1:33" ht="87.75" customHeight="1">
      <c r="A401" s="721"/>
      <c r="B401" s="722"/>
      <c r="C401" s="722"/>
      <c r="D401" s="722"/>
      <c r="E401" s="722"/>
      <c r="F401" s="722"/>
      <c r="G401" s="722"/>
      <c r="H401" s="722"/>
      <c r="I401" s="722"/>
      <c r="J401" s="722"/>
      <c r="K401" s="722"/>
      <c r="L401" s="722"/>
      <c r="M401" s="722"/>
      <c r="N401" s="722"/>
      <c r="O401" s="722"/>
      <c r="P401" s="722"/>
      <c r="Q401" s="722"/>
      <c r="R401" s="722"/>
      <c r="S401" s="722"/>
      <c r="T401" s="722"/>
      <c r="U401" s="722"/>
      <c r="V401" s="722"/>
      <c r="W401" s="722"/>
      <c r="X401" s="722"/>
      <c r="Y401" s="723"/>
    </row>
    <row r="402" spans="1:33" ht="18" customHeight="1">
      <c r="A402" s="169" t="s">
        <v>243</v>
      </c>
      <c r="B402" s="169"/>
      <c r="C402" s="169"/>
      <c r="D402" s="169"/>
      <c r="E402" s="169"/>
      <c r="F402" s="169"/>
      <c r="G402" s="169"/>
      <c r="H402" s="169"/>
      <c r="I402" s="169"/>
      <c r="J402" s="169"/>
      <c r="K402" s="169"/>
      <c r="L402" s="169"/>
      <c r="M402" s="169"/>
      <c r="N402" s="169"/>
      <c r="O402" s="169"/>
      <c r="P402" s="169"/>
      <c r="Q402" s="169"/>
      <c r="R402" s="169"/>
      <c r="S402" s="169"/>
      <c r="T402" s="169"/>
      <c r="U402" s="169"/>
      <c r="V402" s="169"/>
      <c r="W402" s="169"/>
      <c r="X402" s="169"/>
      <c r="Y402" s="169"/>
      <c r="AA402" s="237"/>
    </row>
    <row r="403" spans="1:33" ht="90" customHeight="1">
      <c r="A403" s="721"/>
      <c r="B403" s="722"/>
      <c r="C403" s="722"/>
      <c r="D403" s="722"/>
      <c r="E403" s="722"/>
      <c r="F403" s="722"/>
      <c r="G403" s="722"/>
      <c r="H403" s="722"/>
      <c r="I403" s="722"/>
      <c r="J403" s="722"/>
      <c r="K403" s="722"/>
      <c r="L403" s="722"/>
      <c r="M403" s="722"/>
      <c r="N403" s="722"/>
      <c r="O403" s="722"/>
      <c r="P403" s="722"/>
      <c r="Q403" s="722"/>
      <c r="R403" s="722"/>
      <c r="S403" s="722"/>
      <c r="T403" s="722"/>
      <c r="U403" s="722"/>
      <c r="V403" s="722"/>
      <c r="W403" s="722"/>
      <c r="X403" s="722"/>
      <c r="Y403" s="723"/>
      <c r="AA403" s="328"/>
    </row>
    <row r="404" spans="1:33" ht="18" customHeight="1">
      <c r="A404" s="9"/>
      <c r="B404" s="354" t="s">
        <v>156</v>
      </c>
      <c r="C404" s="155">
        <f>IF(SUMIF($S343:$S394,1,$P343:$P394)=0,0,SUMIF($S343:$S394,1,$P343:$P394))</f>
        <v>0</v>
      </c>
      <c r="D404" s="767">
        <f>IF(C404=0,0,C404*2400*24)</f>
        <v>0</v>
      </c>
      <c r="E404" s="767"/>
      <c r="F404" s="364" t="str">
        <f>IF(OR(L395&lt;&gt;"",L387&lt;&gt;"",L379&lt;&gt;"",L371&lt;&gt;"",L363&lt;&gt;"",L355&lt;&gt;"",L347&lt;&gt;""),"研修人数が未入力のセルがあります","")</f>
        <v/>
      </c>
      <c r="G404" s="9"/>
      <c r="H404" s="9"/>
      <c r="I404" s="9"/>
      <c r="J404" s="9"/>
      <c r="K404" s="9"/>
      <c r="L404" s="9"/>
      <c r="M404" s="9"/>
      <c r="N404" s="9"/>
      <c r="O404" s="9"/>
      <c r="P404" s="9"/>
      <c r="Q404" s="9"/>
      <c r="R404" s="9"/>
      <c r="S404" s="9"/>
      <c r="T404" s="9"/>
      <c r="U404" s="9"/>
      <c r="V404" s="9"/>
      <c r="W404" s="9"/>
      <c r="X404" s="9"/>
      <c r="Y404" s="9"/>
      <c r="AA404" s="328"/>
    </row>
    <row r="405" spans="1:33" ht="18" customHeight="1">
      <c r="A405" s="9"/>
      <c r="B405" s="354" t="s">
        <v>157</v>
      </c>
      <c r="C405" s="155">
        <f>IF(SUMIF($S343:$S394,2,$P343:$P394)=0,0,SUMIF($S343:$S394,2,$P343:$P394))</f>
        <v>0</v>
      </c>
      <c r="D405" s="730">
        <f>IF(C405=0,0,C405*1200*24)</f>
        <v>0</v>
      </c>
      <c r="E405" s="730"/>
      <c r="F405" s="9"/>
      <c r="G405" s="9"/>
      <c r="H405" s="9"/>
      <c r="I405" s="868" t="s">
        <v>244</v>
      </c>
      <c r="J405" s="868"/>
      <c r="K405" s="868"/>
      <c r="L405" s="868"/>
      <c r="M405" s="868"/>
      <c r="N405" s="358"/>
      <c r="O405" s="358"/>
      <c r="P405" s="137"/>
      <c r="Q405" s="137"/>
      <c r="R405" s="132"/>
      <c r="S405" s="132"/>
      <c r="T405" s="132"/>
      <c r="U405" s="132"/>
      <c r="V405" s="132"/>
      <c r="W405" s="132"/>
      <c r="X405" s="132"/>
      <c r="Y405" s="132"/>
      <c r="AA405" s="328"/>
    </row>
    <row r="406" spans="1:33" ht="18" customHeight="1">
      <c r="A406" s="9"/>
      <c r="B406" s="354" t="s">
        <v>158</v>
      </c>
      <c r="C406" s="155">
        <f>IF(SUMIF($S343:$S394,3,$P343:$P394)=0,0,SUMIF($S343:$S394,3,$P343:$P394))</f>
        <v>0</v>
      </c>
      <c r="D406" s="730">
        <f>IF(C406=0,0,C406*800*24)</f>
        <v>0</v>
      </c>
      <c r="E406" s="730"/>
      <c r="F406" s="9"/>
      <c r="G406" s="9"/>
      <c r="H406" s="9"/>
      <c r="I406" s="358"/>
      <c r="J406" s="358"/>
      <c r="K406" s="358"/>
      <c r="L406" s="358"/>
      <c r="M406" s="358"/>
      <c r="N406" s="358"/>
      <c r="O406" s="358"/>
      <c r="P406" s="9"/>
      <c r="Q406" s="9"/>
      <c r="R406" s="9"/>
      <c r="S406" s="9"/>
      <c r="T406" s="9"/>
      <c r="U406" s="9"/>
      <c r="V406" s="9"/>
      <c r="W406" s="9"/>
      <c r="X406" s="9"/>
      <c r="Y406" s="9"/>
      <c r="AA406" s="328"/>
    </row>
    <row r="407" spans="1:33" ht="18" customHeight="1">
      <c r="A407" s="9"/>
      <c r="B407" s="6"/>
      <c r="C407" s="155">
        <f>SUM(C404:C406)</f>
        <v>0</v>
      </c>
      <c r="D407" s="730">
        <f>SUM(D404:D406)</f>
        <v>0</v>
      </c>
      <c r="E407" s="731"/>
      <c r="F407" s="9"/>
      <c r="G407" s="9"/>
      <c r="H407" s="9"/>
      <c r="I407" s="868" t="s">
        <v>245</v>
      </c>
      <c r="J407" s="868"/>
      <c r="K407" s="868"/>
      <c r="L407" s="868"/>
      <c r="M407" s="868"/>
      <c r="N407" s="358"/>
      <c r="O407" s="358"/>
      <c r="P407" s="137"/>
      <c r="Q407" s="137"/>
      <c r="R407" s="132"/>
      <c r="S407" s="132"/>
      <c r="T407" s="132"/>
      <c r="U407" s="132"/>
      <c r="V407" s="132"/>
      <c r="W407" s="132"/>
      <c r="X407" s="132"/>
      <c r="Y407" s="132"/>
      <c r="AA407" s="328"/>
    </row>
    <row r="408" spans="1:33" s="235" customFormat="1" ht="6" customHeight="1">
      <c r="A408" s="131"/>
      <c r="B408" s="131"/>
      <c r="C408" s="131"/>
      <c r="D408" s="131"/>
      <c r="E408" s="131"/>
      <c r="F408" s="131"/>
      <c r="G408" s="131"/>
      <c r="H408" s="131"/>
      <c r="I408" s="133"/>
      <c r="J408" s="133"/>
      <c r="K408" s="133"/>
      <c r="L408" s="133"/>
      <c r="M408" s="133"/>
      <c r="N408" s="133"/>
      <c r="O408" s="133"/>
      <c r="P408" s="133"/>
      <c r="Q408" s="133"/>
      <c r="R408" s="131"/>
      <c r="S408" s="131"/>
      <c r="T408" s="131"/>
      <c r="U408" s="131"/>
      <c r="V408" s="131"/>
      <c r="W408" s="131"/>
      <c r="X408" s="131"/>
      <c r="Y408" s="131"/>
      <c r="AA408" s="328"/>
      <c r="AB408" s="17"/>
      <c r="AF408" s="258"/>
      <c r="AG408" s="254"/>
    </row>
    <row r="409" spans="1:33" ht="39.950000000000003" customHeight="1">
      <c r="A409" s="9"/>
      <c r="B409" s="9"/>
      <c r="C409" s="382" t="str">
        <f>IF('10号'!$E$18="","",'10号'!$E$18)</f>
        <v/>
      </c>
      <c r="D409" s="9"/>
      <c r="E409" s="9"/>
      <c r="F409" s="9"/>
      <c r="G409" s="9"/>
      <c r="H409" s="9"/>
      <c r="I409" s="9"/>
      <c r="J409" s="9"/>
      <c r="K409" s="9"/>
      <c r="L409" s="9"/>
      <c r="M409" s="9"/>
      <c r="N409" s="9"/>
      <c r="O409" s="9"/>
      <c r="P409" s="381"/>
      <c r="Q409" s="9"/>
      <c r="R409" s="9"/>
      <c r="S409" s="9"/>
      <c r="T409" s="9"/>
      <c r="U409" s="9"/>
      <c r="V409" s="9"/>
      <c r="W409" s="9"/>
      <c r="X409" s="9"/>
      <c r="Y409" s="131"/>
      <c r="AA409" s="328"/>
    </row>
    <row r="410" spans="1:33">
      <c r="A410" s="801" t="s">
        <v>253</v>
      </c>
      <c r="B410" s="801"/>
      <c r="C410" s="801"/>
      <c r="D410" s="801"/>
      <c r="E410" s="801"/>
      <c r="F410" s="801"/>
      <c r="G410" s="801"/>
      <c r="H410" s="801"/>
      <c r="I410" s="801"/>
      <c r="J410" s="132"/>
      <c r="K410" s="131"/>
      <c r="L410" s="131"/>
      <c r="M410" s="131"/>
      <c r="N410" s="131"/>
      <c r="O410" s="131"/>
      <c r="P410" s="131"/>
      <c r="Q410" s="131"/>
      <c r="R410" s="873" t="str">
        <f>IF(R7="","平成　　年　　月分",R7)</f>
        <v>平成　　年　　月分</v>
      </c>
      <c r="S410" s="873"/>
      <c r="T410" s="873"/>
      <c r="U410" s="873"/>
      <c r="V410" s="873"/>
      <c r="W410" s="131"/>
      <c r="X410" s="131"/>
      <c r="Y410" s="133" t="s">
        <v>254</v>
      </c>
      <c r="Z410" s="235"/>
      <c r="AA410" s="237"/>
    </row>
    <row r="411" spans="1:33" ht="24.95" customHeight="1">
      <c r="A411" s="857" t="s">
        <v>255</v>
      </c>
      <c r="B411" s="858"/>
      <c r="C411" s="858"/>
      <c r="D411" s="857" t="s">
        <v>256</v>
      </c>
      <c r="E411" s="858"/>
      <c r="F411" s="858"/>
      <c r="G411" s="858"/>
      <c r="H411" s="858"/>
      <c r="I411" s="858"/>
      <c r="J411" s="860"/>
      <c r="K411" s="862" t="s">
        <v>257</v>
      </c>
      <c r="L411" s="863"/>
      <c r="M411" s="863"/>
      <c r="N411" s="863"/>
      <c r="O411" s="863"/>
      <c r="P411" s="862" t="s">
        <v>258</v>
      </c>
      <c r="Q411" s="863"/>
      <c r="R411" s="863"/>
      <c r="S411" s="863"/>
      <c r="T411" s="863"/>
      <c r="U411" s="863"/>
      <c r="V411" s="863"/>
      <c r="W411" s="863"/>
      <c r="X411" s="863"/>
      <c r="Y411" s="866"/>
      <c r="Z411" s="235"/>
      <c r="AA411" s="237"/>
    </row>
    <row r="412" spans="1:33" ht="24.95" customHeight="1">
      <c r="A412" s="859"/>
      <c r="B412" s="801"/>
      <c r="C412" s="801"/>
      <c r="D412" s="859"/>
      <c r="E412" s="801"/>
      <c r="F412" s="801"/>
      <c r="G412" s="801"/>
      <c r="H412" s="801"/>
      <c r="I412" s="801"/>
      <c r="J412" s="861"/>
      <c r="K412" s="864"/>
      <c r="L412" s="865"/>
      <c r="M412" s="865"/>
      <c r="N412" s="865"/>
      <c r="O412" s="865"/>
      <c r="P412" s="864"/>
      <c r="Q412" s="865"/>
      <c r="R412" s="865"/>
      <c r="S412" s="865"/>
      <c r="T412" s="865"/>
      <c r="U412" s="865"/>
      <c r="V412" s="865"/>
      <c r="W412" s="865"/>
      <c r="X412" s="865"/>
      <c r="Y412" s="867"/>
      <c r="Z412" s="235"/>
      <c r="AA412" s="237"/>
    </row>
    <row r="413" spans="1:33" ht="45" customHeight="1">
      <c r="A413" s="853" t="s">
        <v>259</v>
      </c>
      <c r="B413" s="854"/>
      <c r="C413" s="854"/>
      <c r="D413" s="846">
        <f>SUMIF($S$8:$S$394,1,$P$8:$P$394)</f>
        <v>0</v>
      </c>
      <c r="E413" s="847"/>
      <c r="F413" s="847"/>
      <c r="G413" s="847"/>
      <c r="H413" s="847"/>
      <c r="I413" s="847"/>
      <c r="J413" s="848"/>
      <c r="K413" s="849" t="s">
        <v>260</v>
      </c>
      <c r="L413" s="850"/>
      <c r="M413" s="850"/>
      <c r="N413" s="850"/>
      <c r="O413" s="850"/>
      <c r="P413" s="851">
        <f>D413*2400*24</f>
        <v>0</v>
      </c>
      <c r="Q413" s="852"/>
      <c r="R413" s="852"/>
      <c r="S413" s="852"/>
      <c r="T413" s="852"/>
      <c r="U413" s="852"/>
      <c r="V413" s="852"/>
      <c r="W413" s="852"/>
      <c r="X413" s="842" t="s">
        <v>143</v>
      </c>
      <c r="Y413" s="843"/>
      <c r="Z413" s="235"/>
      <c r="AA413" s="237"/>
    </row>
    <row r="414" spans="1:33" ht="45" customHeight="1">
      <c r="A414" s="869" t="s">
        <v>261</v>
      </c>
      <c r="B414" s="870"/>
      <c r="C414" s="870"/>
      <c r="D414" s="831">
        <f>SUMIF($S$8:$S$394,2,$P$8:$P$394)</f>
        <v>0</v>
      </c>
      <c r="E414" s="832"/>
      <c r="F414" s="832"/>
      <c r="G414" s="832"/>
      <c r="H414" s="832"/>
      <c r="I414" s="832"/>
      <c r="J414" s="833"/>
      <c r="K414" s="834" t="s">
        <v>262</v>
      </c>
      <c r="L414" s="835"/>
      <c r="M414" s="835"/>
      <c r="N414" s="835"/>
      <c r="O414" s="835"/>
      <c r="P414" s="855">
        <f>D414*1200*24</f>
        <v>0</v>
      </c>
      <c r="Q414" s="856"/>
      <c r="R414" s="856"/>
      <c r="S414" s="856"/>
      <c r="T414" s="856"/>
      <c r="U414" s="856"/>
      <c r="V414" s="856"/>
      <c r="W414" s="856"/>
      <c r="X414" s="871" t="s">
        <v>143</v>
      </c>
      <c r="Y414" s="872"/>
      <c r="Z414" s="235"/>
      <c r="AA414" s="237"/>
    </row>
    <row r="415" spans="1:33" ht="45" customHeight="1" thickBot="1">
      <c r="A415" s="827" t="s">
        <v>263</v>
      </c>
      <c r="B415" s="828"/>
      <c r="C415" s="828"/>
      <c r="D415" s="789">
        <f>SUMIF($S$8:$S$394,3,$P$8:$P$394)</f>
        <v>0</v>
      </c>
      <c r="E415" s="790"/>
      <c r="F415" s="790"/>
      <c r="G415" s="790"/>
      <c r="H415" s="790"/>
      <c r="I415" s="790"/>
      <c r="J415" s="791"/>
      <c r="K415" s="792" t="s">
        <v>264</v>
      </c>
      <c r="L415" s="793"/>
      <c r="M415" s="793"/>
      <c r="N415" s="793"/>
      <c r="O415" s="793"/>
      <c r="P415" s="794">
        <f>D415*800*24</f>
        <v>0</v>
      </c>
      <c r="Q415" s="795"/>
      <c r="R415" s="795"/>
      <c r="S415" s="795"/>
      <c r="T415" s="795"/>
      <c r="U415" s="795"/>
      <c r="V415" s="795"/>
      <c r="W415" s="795"/>
      <c r="X415" s="829" t="s">
        <v>143</v>
      </c>
      <c r="Y415" s="830"/>
      <c r="Z415" s="235"/>
      <c r="AA415" s="237"/>
    </row>
    <row r="416" spans="1:33" ht="45" customHeight="1" thickTop="1">
      <c r="A416" s="796" t="s">
        <v>265</v>
      </c>
      <c r="B416" s="797"/>
      <c r="C416" s="797"/>
      <c r="D416" s="798">
        <f>SUM(D413:F415)</f>
        <v>0</v>
      </c>
      <c r="E416" s="799"/>
      <c r="F416" s="799"/>
      <c r="G416" s="799"/>
      <c r="H416" s="799"/>
      <c r="I416" s="799"/>
      <c r="J416" s="800"/>
      <c r="K416" s="802"/>
      <c r="L416" s="803"/>
      <c r="M416" s="803"/>
      <c r="N416" s="803"/>
      <c r="O416" s="803"/>
      <c r="P416" s="804">
        <f>SUM(P413:W415)</f>
        <v>0</v>
      </c>
      <c r="Q416" s="805"/>
      <c r="R416" s="805"/>
      <c r="S416" s="805"/>
      <c r="T416" s="805"/>
      <c r="U416" s="805"/>
      <c r="V416" s="805"/>
      <c r="W416" s="805"/>
      <c r="X416" s="838" t="s">
        <v>143</v>
      </c>
      <c r="Y416" s="839"/>
      <c r="Z416" s="235"/>
    </row>
    <row r="417" spans="1:33" ht="18" customHeight="1">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235"/>
      <c r="AA417" s="236"/>
    </row>
    <row r="418" spans="1:33">
      <c r="A418" s="801" t="s">
        <v>266</v>
      </c>
      <c r="B418" s="801"/>
      <c r="C418" s="801"/>
      <c r="D418" s="801"/>
      <c r="E418" s="801"/>
      <c r="F418" s="801"/>
      <c r="G418" s="801" t="s">
        <v>267</v>
      </c>
      <c r="H418" s="801"/>
      <c r="I418" s="801"/>
      <c r="J418" s="801"/>
      <c r="K418" s="801"/>
      <c r="L418" s="801"/>
      <c r="M418" s="801"/>
      <c r="N418" s="801"/>
      <c r="O418" s="801"/>
      <c r="P418" s="801"/>
      <c r="Q418" s="801"/>
      <c r="R418" s="132"/>
      <c r="S418" s="132"/>
      <c r="T418" s="132"/>
      <c r="U418" s="812" t="s">
        <v>268</v>
      </c>
      <c r="V418" s="812"/>
      <c r="W418" s="812"/>
      <c r="X418" s="812"/>
      <c r="Y418" s="812"/>
      <c r="Z418" s="235"/>
      <c r="AA418" s="236"/>
    </row>
    <row r="419" spans="1:33" ht="35.1" customHeight="1">
      <c r="A419" s="819"/>
      <c r="B419" s="820"/>
      <c r="C419" s="820"/>
      <c r="D419" s="134" t="s">
        <v>109</v>
      </c>
      <c r="E419" s="840" t="s">
        <v>269</v>
      </c>
      <c r="F419" s="841"/>
      <c r="G419" s="816"/>
      <c r="H419" s="817"/>
      <c r="I419" s="817"/>
      <c r="J419" s="817"/>
      <c r="K419" s="817"/>
      <c r="L419" s="817"/>
      <c r="M419" s="817"/>
      <c r="N419" s="817"/>
      <c r="O419" s="817"/>
      <c r="P419" s="818"/>
      <c r="Q419" s="806"/>
      <c r="R419" s="807"/>
      <c r="S419" s="807"/>
      <c r="T419" s="807"/>
      <c r="U419" s="807"/>
      <c r="V419" s="807"/>
      <c r="W419" s="807"/>
      <c r="X419" s="842" t="s">
        <v>143</v>
      </c>
      <c r="Y419" s="843"/>
      <c r="Z419" s="235"/>
      <c r="AA419" s="236"/>
    </row>
    <row r="420" spans="1:33" ht="35.1" customHeight="1">
      <c r="A420" s="844"/>
      <c r="B420" s="845"/>
      <c r="C420" s="845"/>
      <c r="D420" s="135" t="s">
        <v>109</v>
      </c>
      <c r="E420" s="822" t="s">
        <v>269</v>
      </c>
      <c r="F420" s="823"/>
      <c r="G420" s="824"/>
      <c r="H420" s="825"/>
      <c r="I420" s="825"/>
      <c r="J420" s="825"/>
      <c r="K420" s="825"/>
      <c r="L420" s="825"/>
      <c r="M420" s="825"/>
      <c r="N420" s="825"/>
      <c r="O420" s="825"/>
      <c r="P420" s="826"/>
      <c r="Q420" s="808"/>
      <c r="R420" s="809"/>
      <c r="S420" s="809"/>
      <c r="T420" s="809"/>
      <c r="U420" s="809"/>
      <c r="V420" s="809"/>
      <c r="W420" s="809"/>
      <c r="X420" s="836" t="s">
        <v>143</v>
      </c>
      <c r="Y420" s="837"/>
      <c r="Z420" s="235"/>
      <c r="AA420" s="236"/>
    </row>
    <row r="421" spans="1:33" ht="35.1" customHeight="1">
      <c r="A421" s="775"/>
      <c r="B421" s="776"/>
      <c r="C421" s="776"/>
      <c r="D421" s="136" t="s">
        <v>109</v>
      </c>
      <c r="E421" s="777" t="s">
        <v>269</v>
      </c>
      <c r="F421" s="778"/>
      <c r="G421" s="786"/>
      <c r="H421" s="787"/>
      <c r="I421" s="787"/>
      <c r="J421" s="787"/>
      <c r="K421" s="787"/>
      <c r="L421" s="787"/>
      <c r="M421" s="787"/>
      <c r="N421" s="787"/>
      <c r="O421" s="787"/>
      <c r="P421" s="788"/>
      <c r="Q421" s="810"/>
      <c r="R421" s="811"/>
      <c r="S421" s="811"/>
      <c r="T421" s="811"/>
      <c r="U421" s="811"/>
      <c r="V421" s="811"/>
      <c r="W421" s="811"/>
      <c r="X421" s="813" t="s">
        <v>143</v>
      </c>
      <c r="Y421" s="814"/>
      <c r="Z421" s="235"/>
      <c r="AA421" s="236"/>
    </row>
    <row r="422" spans="1:33" ht="18" customHeight="1">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235"/>
      <c r="AA422" s="236"/>
    </row>
    <row r="423" spans="1:33" ht="18" customHeight="1">
      <c r="A423" s="815" t="s">
        <v>270</v>
      </c>
      <c r="B423" s="815"/>
      <c r="C423" s="815"/>
      <c r="D423" s="815"/>
      <c r="E423" s="815"/>
      <c r="F423" s="815"/>
      <c r="G423" s="815"/>
      <c r="H423" s="815"/>
      <c r="I423" s="815"/>
      <c r="J423" s="815"/>
      <c r="K423" s="815"/>
      <c r="L423" s="815"/>
      <c r="M423" s="815"/>
      <c r="N423" s="815"/>
      <c r="O423" s="815"/>
      <c r="P423" s="815"/>
      <c r="Q423" s="815"/>
      <c r="R423" s="815"/>
      <c r="S423" s="815"/>
      <c r="T423" s="815"/>
      <c r="U423" s="815"/>
      <c r="V423" s="815"/>
      <c r="W423" s="815"/>
      <c r="X423" s="815"/>
      <c r="Y423" s="815"/>
      <c r="Z423" s="235"/>
      <c r="AA423" s="236"/>
    </row>
    <row r="424" spans="1:33" ht="69" customHeight="1">
      <c r="A424" s="131"/>
      <c r="B424" s="131"/>
      <c r="C424" s="779" t="s">
        <v>271</v>
      </c>
      <c r="D424" s="780"/>
      <c r="E424" s="780"/>
      <c r="F424" s="780"/>
      <c r="G424" s="780"/>
      <c r="H424" s="780"/>
      <c r="I424" s="780"/>
      <c r="J424" s="781"/>
      <c r="K424" s="782" t="str">
        <f>IF('10号'!$J$4="","",IF(P416+SUM(Q419:W421)&gt;=IF(K428&lt;=IF(COUNTIF(Y3,"*法*"),48000,97000),K428,IF(COUNTIF(Y3,"*法*"),48000,97000)),IF(K428&lt;=(IF(COUNTIF(Y3,"*法*"),48000,97000)),K428,IF(COUNTIF(Y3,"*法*"),48000,97000)),P416+SUM(Q419:W421)))</f>
        <v/>
      </c>
      <c r="L424" s="783"/>
      <c r="M424" s="783"/>
      <c r="N424" s="783"/>
      <c r="O424" s="783"/>
      <c r="P424" s="783"/>
      <c r="Q424" s="783"/>
      <c r="R424" s="784" t="s">
        <v>143</v>
      </c>
      <c r="S424" s="785"/>
      <c r="T424" s="131"/>
      <c r="U424" s="131"/>
      <c r="V424" s="131"/>
      <c r="W424" s="131"/>
      <c r="X424" s="131"/>
      <c r="Y424" s="131"/>
      <c r="Z424" s="235"/>
      <c r="AA424" s="236"/>
      <c r="AD424" s="238"/>
      <c r="AE424" s="238"/>
      <c r="AF424" s="270"/>
      <c r="AG424" s="271"/>
    </row>
    <row r="425" spans="1:33" ht="18" customHeight="1">
      <c r="A425" s="9"/>
      <c r="B425" s="9"/>
      <c r="C425" s="821" t="str">
        <f>IF(COUNTIF(Y3,"*法*"),"※上限額：９７，０００円（３年目以降は４８，０００円）または、研修実施月に支払われた月額給与のいずれか低い方","※上限額：９７，０００円または、研修実施月に支払われた月額給与のいずれか低い方")</f>
        <v>※上限額：９７，０００円または、研修実施月に支払われた月額給与のいずれか低い方</v>
      </c>
      <c r="D425" s="821"/>
      <c r="E425" s="821"/>
      <c r="F425" s="821"/>
      <c r="G425" s="821"/>
      <c r="H425" s="821"/>
      <c r="I425" s="821"/>
      <c r="J425" s="821"/>
      <c r="K425" s="821"/>
      <c r="L425" s="821"/>
      <c r="M425" s="821"/>
      <c r="N425" s="821"/>
      <c r="O425" s="821"/>
      <c r="P425" s="821"/>
      <c r="Q425" s="821"/>
      <c r="R425" s="821"/>
      <c r="S425" s="821"/>
      <c r="T425" s="821"/>
      <c r="U425" s="821"/>
      <c r="V425" s="821"/>
      <c r="W425" s="821"/>
      <c r="X425" s="443"/>
      <c r="Y425" s="9"/>
      <c r="AA425" s="237"/>
    </row>
    <row r="426" spans="1:33" ht="18" customHeight="1">
      <c r="A426" s="9"/>
      <c r="B426" s="9"/>
      <c r="C426" s="821"/>
      <c r="D426" s="821"/>
      <c r="E426" s="821"/>
      <c r="F426" s="821"/>
      <c r="G426" s="821"/>
      <c r="H426" s="821"/>
      <c r="I426" s="821"/>
      <c r="J426" s="821"/>
      <c r="K426" s="821"/>
      <c r="L426" s="821"/>
      <c r="M426" s="821"/>
      <c r="N426" s="821"/>
      <c r="O426" s="821"/>
      <c r="P426" s="821"/>
      <c r="Q426" s="821"/>
      <c r="R426" s="821"/>
      <c r="S426" s="821"/>
      <c r="T426" s="821"/>
      <c r="U426" s="821"/>
      <c r="V426" s="821"/>
      <c r="W426" s="821"/>
      <c r="X426" s="9"/>
      <c r="Y426" s="9"/>
      <c r="AA426" s="237"/>
    </row>
    <row r="427" spans="1:33">
      <c r="A427" s="9"/>
      <c r="B427" s="9"/>
      <c r="C427" s="821"/>
      <c r="D427" s="821"/>
      <c r="E427" s="821"/>
      <c r="F427" s="821"/>
      <c r="G427" s="821"/>
      <c r="H427" s="821"/>
      <c r="I427" s="821"/>
      <c r="J427" s="821"/>
      <c r="K427" s="821"/>
      <c r="L427" s="821"/>
      <c r="M427" s="821"/>
      <c r="N427" s="821"/>
      <c r="O427" s="821"/>
      <c r="P427" s="821"/>
      <c r="Q427" s="821"/>
      <c r="R427" s="821"/>
      <c r="S427" s="821"/>
      <c r="T427" s="821"/>
      <c r="U427" s="821"/>
      <c r="V427" s="821"/>
      <c r="W427" s="821"/>
      <c r="X427" s="9"/>
      <c r="Y427" s="9"/>
      <c r="AA427" s="237"/>
    </row>
    <row r="428" spans="1:33" ht="60" customHeight="1">
      <c r="A428" s="9"/>
      <c r="B428" s="9"/>
      <c r="C428" s="768" t="str">
        <f>IF(R7="平成　　年　　月分","平成　　年　　月支払給与額",R7)</f>
        <v>平成　　年　　月支払給与額</v>
      </c>
      <c r="D428" s="769"/>
      <c r="E428" s="769"/>
      <c r="F428" s="769"/>
      <c r="G428" s="769"/>
      <c r="H428" s="769"/>
      <c r="I428" s="769"/>
      <c r="J428" s="770"/>
      <c r="K428" s="771"/>
      <c r="L428" s="772"/>
      <c r="M428" s="772"/>
      <c r="N428" s="772"/>
      <c r="O428" s="772"/>
      <c r="P428" s="772"/>
      <c r="Q428" s="772"/>
      <c r="R428" s="773" t="s">
        <v>143</v>
      </c>
      <c r="S428" s="774"/>
      <c r="T428" s="9"/>
      <c r="U428" s="9"/>
      <c r="V428" s="9"/>
      <c r="W428" s="9"/>
      <c r="X428" s="9"/>
      <c r="Y428" s="9"/>
      <c r="AA428" s="237"/>
    </row>
    <row r="429" spans="1:33">
      <c r="A429" s="9"/>
      <c r="B429" s="9"/>
      <c r="C429" s="9"/>
      <c r="D429" s="9"/>
      <c r="E429" s="9"/>
      <c r="F429" s="9"/>
      <c r="G429" s="9"/>
      <c r="H429" s="9"/>
      <c r="I429" s="9"/>
      <c r="J429" s="9"/>
      <c r="K429" s="9"/>
      <c r="L429" s="9"/>
      <c r="M429" s="9"/>
      <c r="N429" s="9"/>
      <c r="O429" s="9"/>
      <c r="P429" s="9"/>
      <c r="Q429" s="9"/>
      <c r="R429" s="9"/>
      <c r="S429" s="9"/>
      <c r="T429" s="9"/>
      <c r="U429" s="9"/>
      <c r="V429" s="9"/>
      <c r="W429" s="9"/>
      <c r="X429" s="9"/>
      <c r="Y429" s="9"/>
    </row>
    <row r="430" spans="1:33">
      <c r="A430" s="9"/>
      <c r="B430" s="9"/>
      <c r="C430" s="9"/>
      <c r="D430" s="9"/>
      <c r="E430" s="9"/>
      <c r="F430" s="9"/>
      <c r="G430" s="9"/>
      <c r="H430" s="9"/>
      <c r="I430" s="9"/>
      <c r="J430" s="9"/>
      <c r="K430" s="9"/>
      <c r="L430" s="9"/>
      <c r="M430" s="9"/>
      <c r="N430" s="9"/>
      <c r="O430" s="9"/>
      <c r="P430" s="9"/>
      <c r="Q430" s="9"/>
      <c r="R430" s="9"/>
      <c r="S430" s="9"/>
      <c r="T430" s="9"/>
      <c r="U430" s="9"/>
      <c r="V430" s="9"/>
      <c r="W430" s="9"/>
      <c r="X430" s="9"/>
      <c r="Y430" s="9"/>
    </row>
    <row r="431" spans="1:33">
      <c r="A431" s="9"/>
      <c r="B431" s="9"/>
      <c r="C431" s="9"/>
      <c r="D431" s="9"/>
      <c r="E431" s="9"/>
      <c r="F431" s="9"/>
      <c r="G431" s="9"/>
      <c r="H431" s="9"/>
      <c r="I431" s="9"/>
      <c r="J431" s="9"/>
      <c r="K431" s="9"/>
      <c r="L431" s="9"/>
      <c r="M431" s="9"/>
      <c r="N431" s="9"/>
      <c r="O431" s="9"/>
      <c r="P431" s="9"/>
      <c r="Q431" s="9"/>
      <c r="R431" s="9"/>
      <c r="S431" s="9"/>
      <c r="T431" s="9"/>
      <c r="U431" s="9"/>
      <c r="V431" s="9"/>
      <c r="W431" s="9"/>
      <c r="X431" s="9"/>
      <c r="Y431" s="9"/>
    </row>
  </sheetData>
  <sheetProtection password="ECA8" sheet="1" objects="1" scenarios="1" selectLockedCells="1"/>
  <mergeCells count="1367">
    <mergeCell ref="C425:W427"/>
    <mergeCell ref="O359:O360"/>
    <mergeCell ref="O361:O362"/>
    <mergeCell ref="O385:O386"/>
    <mergeCell ref="T383:T386"/>
    <mergeCell ref="X384:X385"/>
    <mergeCell ref="D385:D386"/>
    <mergeCell ref="U383:W386"/>
    <mergeCell ref="N225:N228"/>
    <mergeCell ref="C281:Y283"/>
    <mergeCell ref="C289:Y291"/>
    <mergeCell ref="C297:Y299"/>
    <mergeCell ref="C305:Y307"/>
    <mergeCell ref="C313:Y315"/>
    <mergeCell ref="N308:N311"/>
    <mergeCell ref="O308:O309"/>
    <mergeCell ref="O310:O311"/>
    <mergeCell ref="T308:T311"/>
    <mergeCell ref="N367:N370"/>
    <mergeCell ref="O367:O368"/>
    <mergeCell ref="O369:O370"/>
    <mergeCell ref="O375:O376"/>
    <mergeCell ref="O377:O378"/>
    <mergeCell ref="C364:Y366"/>
    <mergeCell ref="C372:Y374"/>
    <mergeCell ref="T375:T378"/>
    <mergeCell ref="U375:W378"/>
    <mergeCell ref="X376:X377"/>
    <mergeCell ref="O326:O327"/>
    <mergeCell ref="N375:N378"/>
    <mergeCell ref="A336:Y336"/>
    <mergeCell ref="D337:E337"/>
    <mergeCell ref="C171:Y173"/>
    <mergeCell ref="C179:Y181"/>
    <mergeCell ref="A133:Y133"/>
    <mergeCell ref="N174:N177"/>
    <mergeCell ref="O174:O175"/>
    <mergeCell ref="O176:O177"/>
    <mergeCell ref="O168:O169"/>
    <mergeCell ref="C80:Y82"/>
    <mergeCell ref="C88:Y90"/>
    <mergeCell ref="C96:Y98"/>
    <mergeCell ref="C104:Y106"/>
    <mergeCell ref="N91:N94"/>
    <mergeCell ref="O91:O92"/>
    <mergeCell ref="O93:O94"/>
    <mergeCell ref="N99:N102"/>
    <mergeCell ref="D101:D102"/>
    <mergeCell ref="F101:F102"/>
    <mergeCell ref="N158:N161"/>
    <mergeCell ref="O158:O159"/>
    <mergeCell ref="O166:O167"/>
    <mergeCell ref="O125:O126"/>
    <mergeCell ref="N150:N153"/>
    <mergeCell ref="O150:O151"/>
    <mergeCell ref="O152:O153"/>
    <mergeCell ref="A135:Y135"/>
    <mergeCell ref="D136:E136"/>
    <mergeCell ref="D137:E137"/>
    <mergeCell ref="C147:Y149"/>
    <mergeCell ref="T150:T153"/>
    <mergeCell ref="U150:W153"/>
    <mergeCell ref="D109:D110"/>
    <mergeCell ref="A162:B162"/>
    <mergeCell ref="I204:M204"/>
    <mergeCell ref="A280:B280"/>
    <mergeCell ref="C280:K280"/>
    <mergeCell ref="L280:Y280"/>
    <mergeCell ref="A281:B281"/>
    <mergeCell ref="A282:B282"/>
    <mergeCell ref="P278:P279"/>
    <mergeCell ref="S278:S279"/>
    <mergeCell ref="C214:Y216"/>
    <mergeCell ref="C222:Y224"/>
    <mergeCell ref="C230:Y232"/>
    <mergeCell ref="N115:N118"/>
    <mergeCell ref="C356:Y358"/>
    <mergeCell ref="N316:N319"/>
    <mergeCell ref="O316:O317"/>
    <mergeCell ref="O318:O319"/>
    <mergeCell ref="N292:N295"/>
    <mergeCell ref="O292:O293"/>
    <mergeCell ref="O294:O295"/>
    <mergeCell ref="N300:N303"/>
    <mergeCell ref="O300:O301"/>
    <mergeCell ref="O302:O303"/>
    <mergeCell ref="A355:B355"/>
    <mergeCell ref="C355:K355"/>
    <mergeCell ref="L355:Y355"/>
    <mergeCell ref="A356:B356"/>
    <mergeCell ref="A357:B357"/>
    <mergeCell ref="T351:T354"/>
    <mergeCell ref="U351:W354"/>
    <mergeCell ref="X352:X353"/>
    <mergeCell ref="D353:D354"/>
    <mergeCell ref="F353:F354"/>
    <mergeCell ref="A237:B237"/>
    <mergeCell ref="C237:K237"/>
    <mergeCell ref="L237:Y237"/>
    <mergeCell ref="A238:B238"/>
    <mergeCell ref="A239:B239"/>
    <mergeCell ref="A229:B229"/>
    <mergeCell ref="C229:K229"/>
    <mergeCell ref="L229:Y229"/>
    <mergeCell ref="A230:B230"/>
    <mergeCell ref="A231:B231"/>
    <mergeCell ref="T225:T228"/>
    <mergeCell ref="I351:I352"/>
    <mergeCell ref="O284:O285"/>
    <mergeCell ref="O286:O287"/>
    <mergeCell ref="A269:Y269"/>
    <mergeCell ref="D270:E270"/>
    <mergeCell ref="D271:E271"/>
    <mergeCell ref="I271:M271"/>
    <mergeCell ref="O225:O226"/>
    <mergeCell ref="O227:O228"/>
    <mergeCell ref="N233:N236"/>
    <mergeCell ref="O233:O234"/>
    <mergeCell ref="O235:O236"/>
    <mergeCell ref="J351:J354"/>
    <mergeCell ref="X309:X310"/>
    <mergeCell ref="C351:C354"/>
    <mergeCell ref="D351:D352"/>
    <mergeCell ref="E351:E354"/>
    <mergeCell ref="F351:F352"/>
    <mergeCell ref="G351:H354"/>
    <mergeCell ref="C348:Y350"/>
    <mergeCell ref="A347:B347"/>
    <mergeCell ref="C162:K162"/>
    <mergeCell ref="L162:Y162"/>
    <mergeCell ref="A163:B163"/>
    <mergeCell ref="A164:B164"/>
    <mergeCell ref="C155:Y157"/>
    <mergeCell ref="C163:Y165"/>
    <mergeCell ref="T158:T161"/>
    <mergeCell ref="U158:W161"/>
    <mergeCell ref="X159:X160"/>
    <mergeCell ref="D160:D161"/>
    <mergeCell ref="F160:F161"/>
    <mergeCell ref="I160:I161"/>
    <mergeCell ref="K160:K161"/>
    <mergeCell ref="P160:P161"/>
    <mergeCell ref="S160:S161"/>
    <mergeCell ref="J158:J161"/>
    <mergeCell ref="C158:C161"/>
    <mergeCell ref="D158:D159"/>
    <mergeCell ref="E158:E161"/>
    <mergeCell ref="F158:F159"/>
    <mergeCell ref="G158:H161"/>
    <mergeCell ref="I158:I159"/>
    <mergeCell ref="T99:T102"/>
    <mergeCell ref="I48:I49"/>
    <mergeCell ref="T48:T51"/>
    <mergeCell ref="O101:O102"/>
    <mergeCell ref="N56:N59"/>
    <mergeCell ref="O56:O57"/>
    <mergeCell ref="O58:O59"/>
    <mergeCell ref="N83:N86"/>
    <mergeCell ref="I70:M70"/>
    <mergeCell ref="C61:Y63"/>
    <mergeCell ref="A68:Y68"/>
    <mergeCell ref="T56:T59"/>
    <mergeCell ref="U56:W59"/>
    <mergeCell ref="A95:B95"/>
    <mergeCell ref="C95:K95"/>
    <mergeCell ref="L95:Y95"/>
    <mergeCell ref="A96:B96"/>
    <mergeCell ref="A97:B97"/>
    <mergeCell ref="C99:C102"/>
    <mergeCell ref="E99:E102"/>
    <mergeCell ref="F99:F100"/>
    <mergeCell ref="T91:T94"/>
    <mergeCell ref="U91:W94"/>
    <mergeCell ref="X92:X93"/>
    <mergeCell ref="D93:D94"/>
    <mergeCell ref="F93:F94"/>
    <mergeCell ref="I93:I94"/>
    <mergeCell ref="D69:E69"/>
    <mergeCell ref="A79:B79"/>
    <mergeCell ref="C79:K79"/>
    <mergeCell ref="L79:Y79"/>
    <mergeCell ref="A80:B80"/>
    <mergeCell ref="X17:X18"/>
    <mergeCell ref="D18:D19"/>
    <mergeCell ref="N32:N35"/>
    <mergeCell ref="O32:O33"/>
    <mergeCell ref="O34:O35"/>
    <mergeCell ref="T32:T35"/>
    <mergeCell ref="U32:W35"/>
    <mergeCell ref="C424:J424"/>
    <mergeCell ref="K424:Q424"/>
    <mergeCell ref="R424:S424"/>
    <mergeCell ref="C428:J428"/>
    <mergeCell ref="K428:Q428"/>
    <mergeCell ref="R428:S428"/>
    <mergeCell ref="E421:F421"/>
    <mergeCell ref="U418:Y418"/>
    <mergeCell ref="A415:C415"/>
    <mergeCell ref="X421:Y421"/>
    <mergeCell ref="A423:Y423"/>
    <mergeCell ref="A419:C419"/>
    <mergeCell ref="E419:F419"/>
    <mergeCell ref="X419:Y419"/>
    <mergeCell ref="A421:C421"/>
    <mergeCell ref="G419:P419"/>
    <mergeCell ref="G420:P420"/>
    <mergeCell ref="G421:P421"/>
    <mergeCell ref="Q421:W421"/>
    <mergeCell ref="X415:Y415"/>
    <mergeCell ref="D415:J415"/>
    <mergeCell ref="A420:C420"/>
    <mergeCell ref="E420:F420"/>
    <mergeCell ref="O99:O100"/>
    <mergeCell ref="X420:Y420"/>
    <mergeCell ref="A416:C416"/>
    <mergeCell ref="D416:J416"/>
    <mergeCell ref="X416:Y416"/>
    <mergeCell ref="A413:C413"/>
    <mergeCell ref="X413:Y413"/>
    <mergeCell ref="D413:J413"/>
    <mergeCell ref="K413:O413"/>
    <mergeCell ref="P413:W413"/>
    <mergeCell ref="A414:C414"/>
    <mergeCell ref="X414:Y414"/>
    <mergeCell ref="D414:J414"/>
    <mergeCell ref="K414:O414"/>
    <mergeCell ref="P414:W414"/>
    <mergeCell ref="A410:I410"/>
    <mergeCell ref="R410:V410"/>
    <mergeCell ref="A411:C412"/>
    <mergeCell ref="D411:J412"/>
    <mergeCell ref="K411:O412"/>
    <mergeCell ref="P411:Y412"/>
    <mergeCell ref="A403:Y403"/>
    <mergeCell ref="D404:E404"/>
    <mergeCell ref="D405:E405"/>
    <mergeCell ref="I405:M405"/>
    <mergeCell ref="D406:E406"/>
    <mergeCell ref="D407:E407"/>
    <mergeCell ref="I407:M407"/>
    <mergeCell ref="A395:B395"/>
    <mergeCell ref="C395:K395"/>
    <mergeCell ref="L395:Y395"/>
    <mergeCell ref="A396:B396"/>
    <mergeCell ref="A397:B397"/>
    <mergeCell ref="C396:Y398"/>
    <mergeCell ref="T391:T394"/>
    <mergeCell ref="U391:W394"/>
    <mergeCell ref="X392:X393"/>
    <mergeCell ref="D393:D394"/>
    <mergeCell ref="F393:F394"/>
    <mergeCell ref="I393:I394"/>
    <mergeCell ref="K393:K394"/>
    <mergeCell ref="P393:P394"/>
    <mergeCell ref="S393:S394"/>
    <mergeCell ref="J391:J394"/>
    <mergeCell ref="P391:P392"/>
    <mergeCell ref="Q391:R394"/>
    <mergeCell ref="S391:S392"/>
    <mergeCell ref="C391:C394"/>
    <mergeCell ref="D391:D392"/>
    <mergeCell ref="E391:E394"/>
    <mergeCell ref="F391:F392"/>
    <mergeCell ref="G391:H394"/>
    <mergeCell ref="I391:I392"/>
    <mergeCell ref="K391:K392"/>
    <mergeCell ref="N383:N386"/>
    <mergeCell ref="O383:O384"/>
    <mergeCell ref="I383:I384"/>
    <mergeCell ref="A388:B388"/>
    <mergeCell ref="A389:B389"/>
    <mergeCell ref="L391:M394"/>
    <mergeCell ref="N391:N394"/>
    <mergeCell ref="O391:O392"/>
    <mergeCell ref="O393:O394"/>
    <mergeCell ref="F385:F386"/>
    <mergeCell ref="S385:S386"/>
    <mergeCell ref="J383:J386"/>
    <mergeCell ref="P383:P384"/>
    <mergeCell ref="A387:B387"/>
    <mergeCell ref="C387:K387"/>
    <mergeCell ref="L387:Y387"/>
    <mergeCell ref="D383:D384"/>
    <mergeCell ref="E383:E386"/>
    <mergeCell ref="F383:F384"/>
    <mergeCell ref="G383:H386"/>
    <mergeCell ref="C388:Y390"/>
    <mergeCell ref="A380:B380"/>
    <mergeCell ref="A381:B381"/>
    <mergeCell ref="K383:K384"/>
    <mergeCell ref="L383:M386"/>
    <mergeCell ref="Q383:R386"/>
    <mergeCell ref="S383:S384"/>
    <mergeCell ref="C383:C386"/>
    <mergeCell ref="I385:I386"/>
    <mergeCell ref="K385:K386"/>
    <mergeCell ref="P385:P386"/>
    <mergeCell ref="K377:K378"/>
    <mergeCell ref="P377:P378"/>
    <mergeCell ref="S377:S378"/>
    <mergeCell ref="J375:J378"/>
    <mergeCell ref="A379:B379"/>
    <mergeCell ref="C379:K379"/>
    <mergeCell ref="L379:Y379"/>
    <mergeCell ref="C375:C378"/>
    <mergeCell ref="D375:D376"/>
    <mergeCell ref="E375:E378"/>
    <mergeCell ref="F375:F376"/>
    <mergeCell ref="G375:H378"/>
    <mergeCell ref="I375:I376"/>
    <mergeCell ref="D377:D378"/>
    <mergeCell ref="F377:F378"/>
    <mergeCell ref="I377:I378"/>
    <mergeCell ref="C380:Y382"/>
    <mergeCell ref="A371:B371"/>
    <mergeCell ref="C371:K371"/>
    <mergeCell ref="L371:Y371"/>
    <mergeCell ref="A372:B372"/>
    <mergeCell ref="A373:B373"/>
    <mergeCell ref="K375:K376"/>
    <mergeCell ref="L375:M378"/>
    <mergeCell ref="P375:P376"/>
    <mergeCell ref="Q375:R378"/>
    <mergeCell ref="S375:S376"/>
    <mergeCell ref="T367:T370"/>
    <mergeCell ref="U367:W370"/>
    <mergeCell ref="X368:X369"/>
    <mergeCell ref="D369:D370"/>
    <mergeCell ref="F369:F370"/>
    <mergeCell ref="I369:I370"/>
    <mergeCell ref="K369:K370"/>
    <mergeCell ref="P369:P370"/>
    <mergeCell ref="S369:S370"/>
    <mergeCell ref="J367:J370"/>
    <mergeCell ref="D367:D368"/>
    <mergeCell ref="E367:E370"/>
    <mergeCell ref="F367:F368"/>
    <mergeCell ref="G367:H370"/>
    <mergeCell ref="I367:I368"/>
    <mergeCell ref="K367:K368"/>
    <mergeCell ref="A363:B363"/>
    <mergeCell ref="C363:K363"/>
    <mergeCell ref="L363:Y363"/>
    <mergeCell ref="A364:B364"/>
    <mergeCell ref="A365:B365"/>
    <mergeCell ref="L367:M370"/>
    <mergeCell ref="P367:P368"/>
    <mergeCell ref="Q367:R370"/>
    <mergeCell ref="S367:S368"/>
    <mergeCell ref="C367:C370"/>
    <mergeCell ref="T359:T362"/>
    <mergeCell ref="U359:W362"/>
    <mergeCell ref="X360:X361"/>
    <mergeCell ref="D361:D362"/>
    <mergeCell ref="F361:F362"/>
    <mergeCell ref="I361:I362"/>
    <mergeCell ref="K361:K362"/>
    <mergeCell ref="P361:P362"/>
    <mergeCell ref="S361:S362"/>
    <mergeCell ref="J359:J362"/>
    <mergeCell ref="C359:C362"/>
    <mergeCell ref="D359:D360"/>
    <mergeCell ref="E359:E362"/>
    <mergeCell ref="F359:F360"/>
    <mergeCell ref="G359:H362"/>
    <mergeCell ref="I359:I360"/>
    <mergeCell ref="K359:K360"/>
    <mergeCell ref="L359:M362"/>
    <mergeCell ref="P359:P360"/>
    <mergeCell ref="Q359:R362"/>
    <mergeCell ref="S359:S360"/>
    <mergeCell ref="N359:N362"/>
    <mergeCell ref="C347:K347"/>
    <mergeCell ref="L347:Y347"/>
    <mergeCell ref="A348:B348"/>
    <mergeCell ref="A349:B349"/>
    <mergeCell ref="K351:K352"/>
    <mergeCell ref="L351:M354"/>
    <mergeCell ref="P351:P352"/>
    <mergeCell ref="Q351:R354"/>
    <mergeCell ref="S351:S352"/>
    <mergeCell ref="P345:P346"/>
    <mergeCell ref="S345:S346"/>
    <mergeCell ref="N343:N346"/>
    <mergeCell ref="O343:O344"/>
    <mergeCell ref="O345:O346"/>
    <mergeCell ref="P343:P344"/>
    <mergeCell ref="Q343:R346"/>
    <mergeCell ref="S343:S344"/>
    <mergeCell ref="T343:T346"/>
    <mergeCell ref="U343:W346"/>
    <mergeCell ref="X344:X345"/>
    <mergeCell ref="N351:N354"/>
    <mergeCell ref="O351:O352"/>
    <mergeCell ref="O353:O354"/>
    <mergeCell ref="I353:I354"/>
    <mergeCell ref="K353:K354"/>
    <mergeCell ref="P353:P354"/>
    <mergeCell ref="S353:S354"/>
    <mergeCell ref="R342:V342"/>
    <mergeCell ref="C343:C346"/>
    <mergeCell ref="D343:D344"/>
    <mergeCell ref="E343:E346"/>
    <mergeCell ref="F343:F344"/>
    <mergeCell ref="G343:H346"/>
    <mergeCell ref="I343:I344"/>
    <mergeCell ref="D345:D346"/>
    <mergeCell ref="F345:F346"/>
    <mergeCell ref="I345:I346"/>
    <mergeCell ref="J343:J346"/>
    <mergeCell ref="K343:K344"/>
    <mergeCell ref="L343:M346"/>
    <mergeCell ref="K345:K346"/>
    <mergeCell ref="D338:E338"/>
    <mergeCell ref="I338:M338"/>
    <mergeCell ref="D339:E339"/>
    <mergeCell ref="D340:E340"/>
    <mergeCell ref="I340:M340"/>
    <mergeCell ref="A328:B328"/>
    <mergeCell ref="C328:K328"/>
    <mergeCell ref="L328:Y328"/>
    <mergeCell ref="A329:B329"/>
    <mergeCell ref="A330:B330"/>
    <mergeCell ref="C329:Y331"/>
    <mergeCell ref="T324:T327"/>
    <mergeCell ref="U324:W327"/>
    <mergeCell ref="X325:X326"/>
    <mergeCell ref="D326:D327"/>
    <mergeCell ref="F326:F327"/>
    <mergeCell ref="I326:I327"/>
    <mergeCell ref="K326:K327"/>
    <mergeCell ref="P326:P327"/>
    <mergeCell ref="S326:S327"/>
    <mergeCell ref="Q324:R327"/>
    <mergeCell ref="S324:S325"/>
    <mergeCell ref="C324:C327"/>
    <mergeCell ref="D324:D325"/>
    <mergeCell ref="E324:E327"/>
    <mergeCell ref="F324:F325"/>
    <mergeCell ref="G324:H327"/>
    <mergeCell ref="I324:I325"/>
    <mergeCell ref="N324:N327"/>
    <mergeCell ref="O324:O325"/>
    <mergeCell ref="K324:K325"/>
    <mergeCell ref="A320:B320"/>
    <mergeCell ref="C320:K320"/>
    <mergeCell ref="L320:Y320"/>
    <mergeCell ref="A321:B321"/>
    <mergeCell ref="A322:B322"/>
    <mergeCell ref="C321:Y323"/>
    <mergeCell ref="L324:M327"/>
    <mergeCell ref="J324:J327"/>
    <mergeCell ref="P324:P325"/>
    <mergeCell ref="T316:T319"/>
    <mergeCell ref="U316:W319"/>
    <mergeCell ref="X317:X318"/>
    <mergeCell ref="D318:D319"/>
    <mergeCell ref="F318:F319"/>
    <mergeCell ref="I318:I319"/>
    <mergeCell ref="K318:K319"/>
    <mergeCell ref="P318:P319"/>
    <mergeCell ref="S318:S319"/>
    <mergeCell ref="J316:J319"/>
    <mergeCell ref="C316:C319"/>
    <mergeCell ref="D316:D317"/>
    <mergeCell ref="E316:E319"/>
    <mergeCell ref="F316:F317"/>
    <mergeCell ref="G316:H319"/>
    <mergeCell ref="I316:I317"/>
    <mergeCell ref="A312:B312"/>
    <mergeCell ref="C312:K312"/>
    <mergeCell ref="L312:Y312"/>
    <mergeCell ref="A313:B313"/>
    <mergeCell ref="A314:B314"/>
    <mergeCell ref="K316:K317"/>
    <mergeCell ref="L316:M319"/>
    <mergeCell ref="P316:P317"/>
    <mergeCell ref="Q316:R319"/>
    <mergeCell ref="S316:S317"/>
    <mergeCell ref="D310:D311"/>
    <mergeCell ref="F310:F311"/>
    <mergeCell ref="I310:I311"/>
    <mergeCell ref="K310:K311"/>
    <mergeCell ref="P310:P311"/>
    <mergeCell ref="S310:S311"/>
    <mergeCell ref="J308:J311"/>
    <mergeCell ref="P308:P309"/>
    <mergeCell ref="D308:D309"/>
    <mergeCell ref="E308:E311"/>
    <mergeCell ref="F308:F309"/>
    <mergeCell ref="G308:H311"/>
    <mergeCell ref="I308:I309"/>
    <mergeCell ref="U308:W311"/>
    <mergeCell ref="A304:B304"/>
    <mergeCell ref="C304:K304"/>
    <mergeCell ref="L304:Y304"/>
    <mergeCell ref="A305:B305"/>
    <mergeCell ref="A306:B306"/>
    <mergeCell ref="K308:K309"/>
    <mergeCell ref="L308:M311"/>
    <mergeCell ref="Q308:R311"/>
    <mergeCell ref="S308:S309"/>
    <mergeCell ref="C308:C311"/>
    <mergeCell ref="T300:T303"/>
    <mergeCell ref="U300:W303"/>
    <mergeCell ref="F300:F301"/>
    <mergeCell ref="G300:H303"/>
    <mergeCell ref="I300:I301"/>
    <mergeCell ref="K300:K301"/>
    <mergeCell ref="X301:X302"/>
    <mergeCell ref="D302:D303"/>
    <mergeCell ref="F302:F303"/>
    <mergeCell ref="I302:I303"/>
    <mergeCell ref="K302:K303"/>
    <mergeCell ref="P302:P303"/>
    <mergeCell ref="S302:S303"/>
    <mergeCell ref="J300:J303"/>
    <mergeCell ref="D300:D301"/>
    <mergeCell ref="E300:E303"/>
    <mergeCell ref="A296:B296"/>
    <mergeCell ref="C296:K296"/>
    <mergeCell ref="L296:Y296"/>
    <mergeCell ref="A297:B297"/>
    <mergeCell ref="A298:B298"/>
    <mergeCell ref="L300:M303"/>
    <mergeCell ref="P300:P301"/>
    <mergeCell ref="Q300:R303"/>
    <mergeCell ref="S300:S301"/>
    <mergeCell ref="C300:C303"/>
    <mergeCell ref="T292:T295"/>
    <mergeCell ref="U292:W295"/>
    <mergeCell ref="X293:X294"/>
    <mergeCell ref="D294:D295"/>
    <mergeCell ref="F294:F295"/>
    <mergeCell ref="I294:I295"/>
    <mergeCell ref="K294:K295"/>
    <mergeCell ref="P294:P295"/>
    <mergeCell ref="S294:S295"/>
    <mergeCell ref="J292:J295"/>
    <mergeCell ref="C292:C295"/>
    <mergeCell ref="D292:D293"/>
    <mergeCell ref="E292:E295"/>
    <mergeCell ref="F292:F293"/>
    <mergeCell ref="G292:H295"/>
    <mergeCell ref="I292:I293"/>
    <mergeCell ref="A288:B288"/>
    <mergeCell ref="C288:K288"/>
    <mergeCell ref="L288:Y288"/>
    <mergeCell ref="A289:B289"/>
    <mergeCell ref="A290:B290"/>
    <mergeCell ref="K292:K293"/>
    <mergeCell ref="L292:M295"/>
    <mergeCell ref="P292:P293"/>
    <mergeCell ref="Q292:R295"/>
    <mergeCell ref="S292:S293"/>
    <mergeCell ref="T284:T287"/>
    <mergeCell ref="U284:W287"/>
    <mergeCell ref="X285:X286"/>
    <mergeCell ref="D286:D287"/>
    <mergeCell ref="F286:F287"/>
    <mergeCell ref="I286:I287"/>
    <mergeCell ref="K286:K287"/>
    <mergeCell ref="P286:P287"/>
    <mergeCell ref="S286:S287"/>
    <mergeCell ref="J284:J287"/>
    <mergeCell ref="C284:C287"/>
    <mergeCell ref="D284:D285"/>
    <mergeCell ref="E284:E287"/>
    <mergeCell ref="F284:F285"/>
    <mergeCell ref="G284:H287"/>
    <mergeCell ref="I284:I285"/>
    <mergeCell ref="K284:K285"/>
    <mergeCell ref="L284:M287"/>
    <mergeCell ref="P284:P285"/>
    <mergeCell ref="Q284:R287"/>
    <mergeCell ref="S284:S285"/>
    <mergeCell ref="N284:N287"/>
    <mergeCell ref="N276:N279"/>
    <mergeCell ref="O276:O277"/>
    <mergeCell ref="O278:O279"/>
    <mergeCell ref="P276:P277"/>
    <mergeCell ref="Q276:R279"/>
    <mergeCell ref="S276:S277"/>
    <mergeCell ref="T276:T279"/>
    <mergeCell ref="U276:W279"/>
    <mergeCell ref="X277:X278"/>
    <mergeCell ref="R275:V275"/>
    <mergeCell ref="C276:C279"/>
    <mergeCell ref="D276:D277"/>
    <mergeCell ref="E276:E279"/>
    <mergeCell ref="F276:F277"/>
    <mergeCell ref="G276:H279"/>
    <mergeCell ref="I276:I277"/>
    <mergeCell ref="D278:D279"/>
    <mergeCell ref="F278:F279"/>
    <mergeCell ref="I278:I279"/>
    <mergeCell ref="J276:J279"/>
    <mergeCell ref="K276:K277"/>
    <mergeCell ref="L276:M279"/>
    <mergeCell ref="K278:K279"/>
    <mergeCell ref="D272:E272"/>
    <mergeCell ref="D273:E273"/>
    <mergeCell ref="I273:M273"/>
    <mergeCell ref="A261:B261"/>
    <mergeCell ref="C261:K261"/>
    <mergeCell ref="L261:Y261"/>
    <mergeCell ref="A262:B262"/>
    <mergeCell ref="A263:B263"/>
    <mergeCell ref="A267:Y267"/>
    <mergeCell ref="C262:Y264"/>
    <mergeCell ref="T257:T260"/>
    <mergeCell ref="U257:W260"/>
    <mergeCell ref="X258:X259"/>
    <mergeCell ref="D259:D260"/>
    <mergeCell ref="F259:F260"/>
    <mergeCell ref="I259:I260"/>
    <mergeCell ref="K259:K260"/>
    <mergeCell ref="P259:P260"/>
    <mergeCell ref="S259:S260"/>
    <mergeCell ref="J257:J260"/>
    <mergeCell ref="P257:P258"/>
    <mergeCell ref="Q257:R260"/>
    <mergeCell ref="S257:S258"/>
    <mergeCell ref="C257:C260"/>
    <mergeCell ref="D257:D258"/>
    <mergeCell ref="E257:E260"/>
    <mergeCell ref="F257:F258"/>
    <mergeCell ref="G257:H260"/>
    <mergeCell ref="I257:I258"/>
    <mergeCell ref="K257:K258"/>
    <mergeCell ref="N257:N260"/>
    <mergeCell ref="O257:O258"/>
    <mergeCell ref="A253:B253"/>
    <mergeCell ref="C253:K253"/>
    <mergeCell ref="L253:Y253"/>
    <mergeCell ref="A254:B254"/>
    <mergeCell ref="A255:B255"/>
    <mergeCell ref="C254:Y256"/>
    <mergeCell ref="L257:M260"/>
    <mergeCell ref="T249:T252"/>
    <mergeCell ref="U249:W252"/>
    <mergeCell ref="X250:X251"/>
    <mergeCell ref="D251:D252"/>
    <mergeCell ref="F251:F252"/>
    <mergeCell ref="I251:I252"/>
    <mergeCell ref="K251:K252"/>
    <mergeCell ref="P251:P252"/>
    <mergeCell ref="S251:S252"/>
    <mergeCell ref="S249:S250"/>
    <mergeCell ref="C249:C252"/>
    <mergeCell ref="D249:D250"/>
    <mergeCell ref="E249:E252"/>
    <mergeCell ref="F249:F250"/>
    <mergeCell ref="G249:H252"/>
    <mergeCell ref="I249:I250"/>
    <mergeCell ref="N249:N252"/>
    <mergeCell ref="O249:O250"/>
    <mergeCell ref="O251:O252"/>
    <mergeCell ref="O259:O260"/>
    <mergeCell ref="A245:B245"/>
    <mergeCell ref="C245:K245"/>
    <mergeCell ref="L245:Y245"/>
    <mergeCell ref="A246:B246"/>
    <mergeCell ref="A247:B247"/>
    <mergeCell ref="K249:K250"/>
    <mergeCell ref="L249:M252"/>
    <mergeCell ref="J249:J252"/>
    <mergeCell ref="P249:P250"/>
    <mergeCell ref="Q249:R252"/>
    <mergeCell ref="X242:X243"/>
    <mergeCell ref="D243:D244"/>
    <mergeCell ref="F243:F244"/>
    <mergeCell ref="I243:I244"/>
    <mergeCell ref="K243:K244"/>
    <mergeCell ref="P243:P244"/>
    <mergeCell ref="S243:S244"/>
    <mergeCell ref="J241:J244"/>
    <mergeCell ref="P241:P242"/>
    <mergeCell ref="D241:D242"/>
    <mergeCell ref="E241:E244"/>
    <mergeCell ref="F241:F242"/>
    <mergeCell ref="G241:H244"/>
    <mergeCell ref="I241:I242"/>
    <mergeCell ref="U241:W244"/>
    <mergeCell ref="C246:Y248"/>
    <mergeCell ref="N241:N244"/>
    <mergeCell ref="O241:O242"/>
    <mergeCell ref="O243:O244"/>
    <mergeCell ref="T241:T244"/>
    <mergeCell ref="K241:K242"/>
    <mergeCell ref="L241:M244"/>
    <mergeCell ref="Q241:R244"/>
    <mergeCell ref="S241:S242"/>
    <mergeCell ref="C241:C244"/>
    <mergeCell ref="T233:T236"/>
    <mergeCell ref="E233:E236"/>
    <mergeCell ref="F233:F234"/>
    <mergeCell ref="G233:H236"/>
    <mergeCell ref="I233:I234"/>
    <mergeCell ref="U233:W236"/>
    <mergeCell ref="X234:X235"/>
    <mergeCell ref="D235:D236"/>
    <mergeCell ref="F235:F236"/>
    <mergeCell ref="I235:I236"/>
    <mergeCell ref="K235:K236"/>
    <mergeCell ref="P235:P236"/>
    <mergeCell ref="S235:S236"/>
    <mergeCell ref="J233:J236"/>
    <mergeCell ref="D233:D234"/>
    <mergeCell ref="K233:K234"/>
    <mergeCell ref="L233:M236"/>
    <mergeCell ref="P233:P234"/>
    <mergeCell ref="Q233:R236"/>
    <mergeCell ref="S233:S234"/>
    <mergeCell ref="C233:C236"/>
    <mergeCell ref="C238:Y240"/>
    <mergeCell ref="U225:W228"/>
    <mergeCell ref="X226:X227"/>
    <mergeCell ref="D227:D228"/>
    <mergeCell ref="F227:F228"/>
    <mergeCell ref="I227:I228"/>
    <mergeCell ref="K227:K228"/>
    <mergeCell ref="P227:P228"/>
    <mergeCell ref="S227:S228"/>
    <mergeCell ref="J225:J228"/>
    <mergeCell ref="C225:C228"/>
    <mergeCell ref="D225:D226"/>
    <mergeCell ref="E225:E228"/>
    <mergeCell ref="F225:F226"/>
    <mergeCell ref="G225:H228"/>
    <mergeCell ref="I225:I226"/>
    <mergeCell ref="A221:B221"/>
    <mergeCell ref="C221:K221"/>
    <mergeCell ref="L221:Y221"/>
    <mergeCell ref="A222:B222"/>
    <mergeCell ref="A223:B223"/>
    <mergeCell ref="K225:K226"/>
    <mergeCell ref="L225:M228"/>
    <mergeCell ref="P225:P226"/>
    <mergeCell ref="Q225:R228"/>
    <mergeCell ref="S225:S226"/>
    <mergeCell ref="T217:T220"/>
    <mergeCell ref="U217:W220"/>
    <mergeCell ref="X218:X219"/>
    <mergeCell ref="D219:D220"/>
    <mergeCell ref="F219:F220"/>
    <mergeCell ref="I219:I220"/>
    <mergeCell ref="K219:K220"/>
    <mergeCell ref="P219:P220"/>
    <mergeCell ref="S219:S220"/>
    <mergeCell ref="J217:J220"/>
    <mergeCell ref="C217:C220"/>
    <mergeCell ref="D217:D218"/>
    <mergeCell ref="E217:E220"/>
    <mergeCell ref="F217:F218"/>
    <mergeCell ref="G217:H220"/>
    <mergeCell ref="I217:I218"/>
    <mergeCell ref="A213:B213"/>
    <mergeCell ref="C213:K213"/>
    <mergeCell ref="L213:Y213"/>
    <mergeCell ref="A214:B214"/>
    <mergeCell ref="A215:B215"/>
    <mergeCell ref="K217:K218"/>
    <mergeCell ref="L217:M220"/>
    <mergeCell ref="P217:P218"/>
    <mergeCell ref="Q217:R220"/>
    <mergeCell ref="S217:S218"/>
    <mergeCell ref="N217:N220"/>
    <mergeCell ref="O217:O218"/>
    <mergeCell ref="O219:O220"/>
    <mergeCell ref="N209:N212"/>
    <mergeCell ref="O209:O210"/>
    <mergeCell ref="O211:O212"/>
    <mergeCell ref="P209:P210"/>
    <mergeCell ref="Q209:R212"/>
    <mergeCell ref="S209:S210"/>
    <mergeCell ref="X210:X211"/>
    <mergeCell ref="R208:V208"/>
    <mergeCell ref="C209:C212"/>
    <mergeCell ref="D209:D210"/>
    <mergeCell ref="E209:E212"/>
    <mergeCell ref="F209:F210"/>
    <mergeCell ref="G209:H212"/>
    <mergeCell ref="I209:I210"/>
    <mergeCell ref="P211:P212"/>
    <mergeCell ref="S211:S212"/>
    <mergeCell ref="C195:Y197"/>
    <mergeCell ref="D211:D212"/>
    <mergeCell ref="F211:F212"/>
    <mergeCell ref="I211:I212"/>
    <mergeCell ref="J209:J212"/>
    <mergeCell ref="K209:K210"/>
    <mergeCell ref="L209:M212"/>
    <mergeCell ref="K211:K212"/>
    <mergeCell ref="T209:T212"/>
    <mergeCell ref="U209:W212"/>
    <mergeCell ref="D205:E205"/>
    <mergeCell ref="D206:E206"/>
    <mergeCell ref="I206:M206"/>
    <mergeCell ref="A202:Y202"/>
    <mergeCell ref="D203:E203"/>
    <mergeCell ref="D204:E204"/>
    <mergeCell ref="A194:B194"/>
    <mergeCell ref="C194:K194"/>
    <mergeCell ref="L194:Y194"/>
    <mergeCell ref="A195:B195"/>
    <mergeCell ref="A196:B196"/>
    <mergeCell ref="A200:Y200"/>
    <mergeCell ref="K190:K191"/>
    <mergeCell ref="T190:T193"/>
    <mergeCell ref="U190:W193"/>
    <mergeCell ref="X191:X192"/>
    <mergeCell ref="D192:D193"/>
    <mergeCell ref="F192:F193"/>
    <mergeCell ref="I192:I193"/>
    <mergeCell ref="K192:K193"/>
    <mergeCell ref="P192:P193"/>
    <mergeCell ref="S192:S193"/>
    <mergeCell ref="C190:C193"/>
    <mergeCell ref="D190:D191"/>
    <mergeCell ref="E190:E193"/>
    <mergeCell ref="F190:F191"/>
    <mergeCell ref="G190:H193"/>
    <mergeCell ref="I190:I191"/>
    <mergeCell ref="N190:N193"/>
    <mergeCell ref="O190:O191"/>
    <mergeCell ref="O192:O193"/>
    <mergeCell ref="A186:B186"/>
    <mergeCell ref="C186:K186"/>
    <mergeCell ref="L186:Y186"/>
    <mergeCell ref="A187:B187"/>
    <mergeCell ref="A188:B188"/>
    <mergeCell ref="C187:Y189"/>
    <mergeCell ref="X183:X184"/>
    <mergeCell ref="D184:D185"/>
    <mergeCell ref="F184:F185"/>
    <mergeCell ref="I184:I185"/>
    <mergeCell ref="K184:K185"/>
    <mergeCell ref="P184:P185"/>
    <mergeCell ref="S184:S185"/>
    <mergeCell ref="N182:N185"/>
    <mergeCell ref="O182:O183"/>
    <mergeCell ref="O184:O185"/>
    <mergeCell ref="L190:M193"/>
    <mergeCell ref="T182:T185"/>
    <mergeCell ref="U182:W185"/>
    <mergeCell ref="P190:P191"/>
    <mergeCell ref="Q190:R193"/>
    <mergeCell ref="S190:S191"/>
    <mergeCell ref="C182:C185"/>
    <mergeCell ref="D182:D183"/>
    <mergeCell ref="E182:E185"/>
    <mergeCell ref="F182:F183"/>
    <mergeCell ref="G182:H185"/>
    <mergeCell ref="I182:I183"/>
    <mergeCell ref="J190:J193"/>
    <mergeCell ref="C178:K178"/>
    <mergeCell ref="L178:Y178"/>
    <mergeCell ref="A179:B179"/>
    <mergeCell ref="A180:B180"/>
    <mergeCell ref="K182:K183"/>
    <mergeCell ref="L182:M185"/>
    <mergeCell ref="J182:J185"/>
    <mergeCell ref="P182:P183"/>
    <mergeCell ref="Q182:R185"/>
    <mergeCell ref="S182:S183"/>
    <mergeCell ref="T174:T177"/>
    <mergeCell ref="U174:W177"/>
    <mergeCell ref="X175:X176"/>
    <mergeCell ref="D176:D177"/>
    <mergeCell ref="F176:F177"/>
    <mergeCell ref="I176:I177"/>
    <mergeCell ref="K176:K177"/>
    <mergeCell ref="P176:P177"/>
    <mergeCell ref="S176:S177"/>
    <mergeCell ref="J174:J177"/>
    <mergeCell ref="C174:C177"/>
    <mergeCell ref="D174:D175"/>
    <mergeCell ref="E174:E177"/>
    <mergeCell ref="F174:F175"/>
    <mergeCell ref="G174:H177"/>
    <mergeCell ref="I174:I175"/>
    <mergeCell ref="A178:B178"/>
    <mergeCell ref="A170:B170"/>
    <mergeCell ref="C170:K170"/>
    <mergeCell ref="L170:Y170"/>
    <mergeCell ref="A171:B171"/>
    <mergeCell ref="A172:B172"/>
    <mergeCell ref="K174:K175"/>
    <mergeCell ref="L174:M177"/>
    <mergeCell ref="P174:P175"/>
    <mergeCell ref="Q174:R177"/>
    <mergeCell ref="S174:S175"/>
    <mergeCell ref="T166:T169"/>
    <mergeCell ref="U166:W169"/>
    <mergeCell ref="X167:X168"/>
    <mergeCell ref="D168:D169"/>
    <mergeCell ref="F168:F169"/>
    <mergeCell ref="I168:I169"/>
    <mergeCell ref="K168:K169"/>
    <mergeCell ref="P168:P169"/>
    <mergeCell ref="S168:S169"/>
    <mergeCell ref="J166:J169"/>
    <mergeCell ref="D166:D167"/>
    <mergeCell ref="E166:E169"/>
    <mergeCell ref="F166:F167"/>
    <mergeCell ref="G166:H169"/>
    <mergeCell ref="I166:I167"/>
    <mergeCell ref="K166:K167"/>
    <mergeCell ref="L166:M169"/>
    <mergeCell ref="P166:P167"/>
    <mergeCell ref="Q166:R169"/>
    <mergeCell ref="S166:S167"/>
    <mergeCell ref="C166:C169"/>
    <mergeCell ref="N166:N169"/>
    <mergeCell ref="A154:B154"/>
    <mergeCell ref="C154:K154"/>
    <mergeCell ref="L154:Y154"/>
    <mergeCell ref="A155:B155"/>
    <mergeCell ref="A156:B156"/>
    <mergeCell ref="K158:K159"/>
    <mergeCell ref="L158:M161"/>
    <mergeCell ref="P158:P159"/>
    <mergeCell ref="Q158:R161"/>
    <mergeCell ref="S158:S159"/>
    <mergeCell ref="O160:O161"/>
    <mergeCell ref="X151:X152"/>
    <mergeCell ref="D152:D153"/>
    <mergeCell ref="F152:F153"/>
    <mergeCell ref="I152:I153"/>
    <mergeCell ref="K152:K153"/>
    <mergeCell ref="P152:P153"/>
    <mergeCell ref="S152:S153"/>
    <mergeCell ref="J150:J153"/>
    <mergeCell ref="C150:C153"/>
    <mergeCell ref="D150:D151"/>
    <mergeCell ref="E150:E153"/>
    <mergeCell ref="F150:F151"/>
    <mergeCell ref="G150:H153"/>
    <mergeCell ref="I150:I151"/>
    <mergeCell ref="A146:B146"/>
    <mergeCell ref="C146:K146"/>
    <mergeCell ref="L146:Y146"/>
    <mergeCell ref="A147:B147"/>
    <mergeCell ref="A148:B148"/>
    <mergeCell ref="K150:K151"/>
    <mergeCell ref="L150:M153"/>
    <mergeCell ref="P150:P151"/>
    <mergeCell ref="Q150:R153"/>
    <mergeCell ref="S150:S151"/>
    <mergeCell ref="P144:P145"/>
    <mergeCell ref="S144:S145"/>
    <mergeCell ref="N142:N145"/>
    <mergeCell ref="O142:O143"/>
    <mergeCell ref="O144:O145"/>
    <mergeCell ref="P142:P143"/>
    <mergeCell ref="Q142:R145"/>
    <mergeCell ref="S142:S143"/>
    <mergeCell ref="T142:T145"/>
    <mergeCell ref="U142:W145"/>
    <mergeCell ref="X143:X144"/>
    <mergeCell ref="R141:V141"/>
    <mergeCell ref="C142:C145"/>
    <mergeCell ref="D142:D143"/>
    <mergeCell ref="E142:E145"/>
    <mergeCell ref="F142:F143"/>
    <mergeCell ref="G142:H145"/>
    <mergeCell ref="I142:I143"/>
    <mergeCell ref="D144:D145"/>
    <mergeCell ref="F144:F145"/>
    <mergeCell ref="I144:I145"/>
    <mergeCell ref="J142:J145"/>
    <mergeCell ref="K142:K143"/>
    <mergeCell ref="L142:M145"/>
    <mergeCell ref="K144:K145"/>
    <mergeCell ref="D138:E138"/>
    <mergeCell ref="D139:E139"/>
    <mergeCell ref="I139:M139"/>
    <mergeCell ref="A127:B127"/>
    <mergeCell ref="C127:K127"/>
    <mergeCell ref="L127:Y127"/>
    <mergeCell ref="A128:B128"/>
    <mergeCell ref="A129:B129"/>
    <mergeCell ref="C128:Y130"/>
    <mergeCell ref="I137:M137"/>
    <mergeCell ref="U123:W126"/>
    <mergeCell ref="X124:X125"/>
    <mergeCell ref="D125:D126"/>
    <mergeCell ref="F125:F126"/>
    <mergeCell ref="I125:I126"/>
    <mergeCell ref="K125:K126"/>
    <mergeCell ref="P125:P126"/>
    <mergeCell ref="S125:S126"/>
    <mergeCell ref="J123:J126"/>
    <mergeCell ref="N123:N126"/>
    <mergeCell ref="L119:Y119"/>
    <mergeCell ref="A120:B120"/>
    <mergeCell ref="A121:B121"/>
    <mergeCell ref="C120:Y122"/>
    <mergeCell ref="C123:C126"/>
    <mergeCell ref="D123:D124"/>
    <mergeCell ref="E123:E126"/>
    <mergeCell ref="F123:F124"/>
    <mergeCell ref="G123:H126"/>
    <mergeCell ref="I123:I124"/>
    <mergeCell ref="E115:E118"/>
    <mergeCell ref="F115:F116"/>
    <mergeCell ref="G115:H118"/>
    <mergeCell ref="I115:I116"/>
    <mergeCell ref="A119:B119"/>
    <mergeCell ref="C119:K119"/>
    <mergeCell ref="D117:D118"/>
    <mergeCell ref="L123:M126"/>
    <mergeCell ref="T115:T118"/>
    <mergeCell ref="P123:P124"/>
    <mergeCell ref="Q123:R126"/>
    <mergeCell ref="S123:S124"/>
    <mergeCell ref="K123:K124"/>
    <mergeCell ref="T123:T126"/>
    <mergeCell ref="O123:O124"/>
    <mergeCell ref="K117:K118"/>
    <mergeCell ref="P117:P118"/>
    <mergeCell ref="O115:O116"/>
    <mergeCell ref="O117:O118"/>
    <mergeCell ref="J115:J118"/>
    <mergeCell ref="P115:P116"/>
    <mergeCell ref="Q115:R118"/>
    <mergeCell ref="A112:B112"/>
    <mergeCell ref="A113:B113"/>
    <mergeCell ref="K115:K116"/>
    <mergeCell ref="L115:M118"/>
    <mergeCell ref="S115:S116"/>
    <mergeCell ref="C115:C118"/>
    <mergeCell ref="D115:D116"/>
    <mergeCell ref="F117:F118"/>
    <mergeCell ref="I117:I118"/>
    <mergeCell ref="S117:S118"/>
    <mergeCell ref="A111:B111"/>
    <mergeCell ref="C111:K111"/>
    <mergeCell ref="L111:Y111"/>
    <mergeCell ref="C107:C110"/>
    <mergeCell ref="D107:D108"/>
    <mergeCell ref="E107:E110"/>
    <mergeCell ref="I107:I108"/>
    <mergeCell ref="P107:P108"/>
    <mergeCell ref="Q107:R110"/>
    <mergeCell ref="S107:S108"/>
    <mergeCell ref="C112:Y114"/>
    <mergeCell ref="U115:W118"/>
    <mergeCell ref="X116:X117"/>
    <mergeCell ref="N107:N110"/>
    <mergeCell ref="O107:O108"/>
    <mergeCell ref="O109:O110"/>
    <mergeCell ref="T107:T110"/>
    <mergeCell ref="A103:B103"/>
    <mergeCell ref="C103:K103"/>
    <mergeCell ref="K109:K110"/>
    <mergeCell ref="L103:Y103"/>
    <mergeCell ref="A104:B104"/>
    <mergeCell ref="A105:B105"/>
    <mergeCell ref="K107:K108"/>
    <mergeCell ref="L107:M110"/>
    <mergeCell ref="P109:P110"/>
    <mergeCell ref="S109:S110"/>
    <mergeCell ref="F109:F110"/>
    <mergeCell ref="I109:I110"/>
    <mergeCell ref="J107:J110"/>
    <mergeCell ref="I99:I100"/>
    <mergeCell ref="K99:K100"/>
    <mergeCell ref="X100:X101"/>
    <mergeCell ref="U107:W110"/>
    <mergeCell ref="X108:X109"/>
    <mergeCell ref="F107:F108"/>
    <mergeCell ref="G107:H110"/>
    <mergeCell ref="I101:I102"/>
    <mergeCell ref="K101:K102"/>
    <mergeCell ref="P101:P102"/>
    <mergeCell ref="S101:S102"/>
    <mergeCell ref="J99:J102"/>
    <mergeCell ref="D99:D100"/>
    <mergeCell ref="G99:H102"/>
    <mergeCell ref="U99:W102"/>
    <mergeCell ref="L99:M102"/>
    <mergeCell ref="P99:P100"/>
    <mergeCell ref="Q99:R102"/>
    <mergeCell ref="S99:S100"/>
    <mergeCell ref="A81:B81"/>
    <mergeCell ref="K83:K84"/>
    <mergeCell ref="L83:M86"/>
    <mergeCell ref="P83:P84"/>
    <mergeCell ref="Q83:R86"/>
    <mergeCell ref="S83:S84"/>
    <mergeCell ref="K93:K94"/>
    <mergeCell ref="J91:J94"/>
    <mergeCell ref="C91:C94"/>
    <mergeCell ref="D91:D92"/>
    <mergeCell ref="E91:E94"/>
    <mergeCell ref="F91:F92"/>
    <mergeCell ref="G91:H94"/>
    <mergeCell ref="I91:I92"/>
    <mergeCell ref="A87:B87"/>
    <mergeCell ref="C87:K87"/>
    <mergeCell ref="L87:Y87"/>
    <mergeCell ref="A88:B88"/>
    <mergeCell ref="A89:B89"/>
    <mergeCell ref="K91:K92"/>
    <mergeCell ref="L91:M94"/>
    <mergeCell ref="P91:P92"/>
    <mergeCell ref="Q91:R94"/>
    <mergeCell ref="S91:S92"/>
    <mergeCell ref="O83:O84"/>
    <mergeCell ref="O85:O86"/>
    <mergeCell ref="P93:P94"/>
    <mergeCell ref="S93:S94"/>
    <mergeCell ref="O75:O76"/>
    <mergeCell ref="O77:O78"/>
    <mergeCell ref="P75:P76"/>
    <mergeCell ref="Q75:R78"/>
    <mergeCell ref="S75:S76"/>
    <mergeCell ref="U75:W78"/>
    <mergeCell ref="X76:X77"/>
    <mergeCell ref="R74:V74"/>
    <mergeCell ref="C75:C78"/>
    <mergeCell ref="D75:D76"/>
    <mergeCell ref="E75:E78"/>
    <mergeCell ref="F75:F76"/>
    <mergeCell ref="G75:H78"/>
    <mergeCell ref="I75:I76"/>
    <mergeCell ref="P77:P78"/>
    <mergeCell ref="T83:T86"/>
    <mergeCell ref="U83:W86"/>
    <mergeCell ref="X84:X85"/>
    <mergeCell ref="D85:D86"/>
    <mergeCell ref="F85:F86"/>
    <mergeCell ref="I85:I86"/>
    <mergeCell ref="K85:K86"/>
    <mergeCell ref="P85:P86"/>
    <mergeCell ref="S85:S86"/>
    <mergeCell ref="J83:J86"/>
    <mergeCell ref="C83:C86"/>
    <mergeCell ref="D83:D84"/>
    <mergeCell ref="E83:E86"/>
    <mergeCell ref="F83:F84"/>
    <mergeCell ref="G83:H86"/>
    <mergeCell ref="I83:I84"/>
    <mergeCell ref="A66:Y66"/>
    <mergeCell ref="D70:E70"/>
    <mergeCell ref="D77:D78"/>
    <mergeCell ref="F77:F78"/>
    <mergeCell ref="I77:I78"/>
    <mergeCell ref="J75:J78"/>
    <mergeCell ref="K75:K76"/>
    <mergeCell ref="L75:M78"/>
    <mergeCell ref="K77:K78"/>
    <mergeCell ref="T75:T78"/>
    <mergeCell ref="P56:P57"/>
    <mergeCell ref="Q56:R59"/>
    <mergeCell ref="D71:E71"/>
    <mergeCell ref="D72:E72"/>
    <mergeCell ref="I72:M72"/>
    <mergeCell ref="A60:B60"/>
    <mergeCell ref="C60:K60"/>
    <mergeCell ref="L60:Y60"/>
    <mergeCell ref="A61:B61"/>
    <mergeCell ref="A62:B62"/>
    <mergeCell ref="K56:K57"/>
    <mergeCell ref="L56:M59"/>
    <mergeCell ref="X57:X58"/>
    <mergeCell ref="D58:D59"/>
    <mergeCell ref="F58:F59"/>
    <mergeCell ref="I58:I59"/>
    <mergeCell ref="K58:K59"/>
    <mergeCell ref="P58:P59"/>
    <mergeCell ref="S58:S59"/>
    <mergeCell ref="J56:J59"/>
    <mergeCell ref="S77:S78"/>
    <mergeCell ref="N75:N78"/>
    <mergeCell ref="A53:B53"/>
    <mergeCell ref="A54:B54"/>
    <mergeCell ref="C53:Y55"/>
    <mergeCell ref="S56:S57"/>
    <mergeCell ref="C56:C59"/>
    <mergeCell ref="D56:D57"/>
    <mergeCell ref="E56:E59"/>
    <mergeCell ref="F56:F57"/>
    <mergeCell ref="G56:H59"/>
    <mergeCell ref="I56:I57"/>
    <mergeCell ref="S50:S51"/>
    <mergeCell ref="K48:K49"/>
    <mergeCell ref="L48:M51"/>
    <mergeCell ref="A52:B52"/>
    <mergeCell ref="C52:K52"/>
    <mergeCell ref="L52:Y52"/>
    <mergeCell ref="N48:N51"/>
    <mergeCell ref="O48:O49"/>
    <mergeCell ref="O50:O51"/>
    <mergeCell ref="J48:J51"/>
    <mergeCell ref="E48:E51"/>
    <mergeCell ref="F48:F49"/>
    <mergeCell ref="G48:H51"/>
    <mergeCell ref="U48:W51"/>
    <mergeCell ref="X49:X50"/>
    <mergeCell ref="D50:D51"/>
    <mergeCell ref="F50:F51"/>
    <mergeCell ref="I50:I51"/>
    <mergeCell ref="K50:K51"/>
    <mergeCell ref="P50:P51"/>
    <mergeCell ref="A46:B46"/>
    <mergeCell ref="I40:I41"/>
    <mergeCell ref="T40:T43"/>
    <mergeCell ref="U40:W43"/>
    <mergeCell ref="X41:X42"/>
    <mergeCell ref="P48:P49"/>
    <mergeCell ref="Q48:R51"/>
    <mergeCell ref="S48:S49"/>
    <mergeCell ref="C48:C51"/>
    <mergeCell ref="D48:D49"/>
    <mergeCell ref="S42:S43"/>
    <mergeCell ref="J40:J43"/>
    <mergeCell ref="A44:B44"/>
    <mergeCell ref="C44:K44"/>
    <mergeCell ref="L44:Y44"/>
    <mergeCell ref="A45:B45"/>
    <mergeCell ref="N40:N43"/>
    <mergeCell ref="O40:O41"/>
    <mergeCell ref="O42:O43"/>
    <mergeCell ref="C45:Y47"/>
    <mergeCell ref="Q40:R43"/>
    <mergeCell ref="S40:S41"/>
    <mergeCell ref="C40:C43"/>
    <mergeCell ref="D40:D41"/>
    <mergeCell ref="E40:E43"/>
    <mergeCell ref="F40:F41"/>
    <mergeCell ref="G40:H43"/>
    <mergeCell ref="D42:D43"/>
    <mergeCell ref="F42:F43"/>
    <mergeCell ref="I42:I43"/>
    <mergeCell ref="K40:K41"/>
    <mergeCell ref="L40:M43"/>
    <mergeCell ref="P40:P41"/>
    <mergeCell ref="K42:K43"/>
    <mergeCell ref="P42:P43"/>
    <mergeCell ref="P34:P35"/>
    <mergeCell ref="L32:M35"/>
    <mergeCell ref="K34:K35"/>
    <mergeCell ref="A36:B36"/>
    <mergeCell ref="C36:K36"/>
    <mergeCell ref="L36:Y36"/>
    <mergeCell ref="A37:B37"/>
    <mergeCell ref="A38:B38"/>
    <mergeCell ref="C37:Y39"/>
    <mergeCell ref="F34:F35"/>
    <mergeCell ref="I34:I35"/>
    <mergeCell ref="C29:Y31"/>
    <mergeCell ref="D26:D27"/>
    <mergeCell ref="F26:F27"/>
    <mergeCell ref="I26:I27"/>
    <mergeCell ref="S34:S35"/>
    <mergeCell ref="J32:J35"/>
    <mergeCell ref="P32:P33"/>
    <mergeCell ref="X33:X34"/>
    <mergeCell ref="S32:S33"/>
    <mergeCell ref="K32:K33"/>
    <mergeCell ref="G24:H27"/>
    <mergeCell ref="I24:I25"/>
    <mergeCell ref="C32:C35"/>
    <mergeCell ref="D32:D33"/>
    <mergeCell ref="S26:S27"/>
    <mergeCell ref="P24:P25"/>
    <mergeCell ref="S24:S25"/>
    <mergeCell ref="D34:D35"/>
    <mergeCell ref="Q16:R19"/>
    <mergeCell ref="L20:Y20"/>
    <mergeCell ref="N16:N19"/>
    <mergeCell ref="O16:O17"/>
    <mergeCell ref="O18:O19"/>
    <mergeCell ref="L16:M19"/>
    <mergeCell ref="T16:T19"/>
    <mergeCell ref="A28:B28"/>
    <mergeCell ref="C28:K28"/>
    <mergeCell ref="L28:Y28"/>
    <mergeCell ref="A29:B29"/>
    <mergeCell ref="A30:B30"/>
    <mergeCell ref="E32:E35"/>
    <mergeCell ref="F32:F33"/>
    <mergeCell ref="G32:H35"/>
    <mergeCell ref="I32:I33"/>
    <mergeCell ref="Q32:R35"/>
    <mergeCell ref="N24:N27"/>
    <mergeCell ref="K24:K25"/>
    <mergeCell ref="K26:K27"/>
    <mergeCell ref="P26:P27"/>
    <mergeCell ref="A21:B21"/>
    <mergeCell ref="A22:B22"/>
    <mergeCell ref="C24:C27"/>
    <mergeCell ref="D24:D25"/>
    <mergeCell ref="E24:E27"/>
    <mergeCell ref="F24:F25"/>
    <mergeCell ref="C21:Y23"/>
    <mergeCell ref="U24:W27"/>
    <mergeCell ref="X25:X26"/>
    <mergeCell ref="T24:T27"/>
    <mergeCell ref="U16:W19"/>
    <mergeCell ref="L24:M27"/>
    <mergeCell ref="J24:J27"/>
    <mergeCell ref="O24:O25"/>
    <mergeCell ref="O26:O27"/>
    <mergeCell ref="J5:P5"/>
    <mergeCell ref="R7:V7"/>
    <mergeCell ref="L12:Y12"/>
    <mergeCell ref="T8:T11"/>
    <mergeCell ref="L8:M11"/>
    <mergeCell ref="P8:P9"/>
    <mergeCell ref="Q8:R11"/>
    <mergeCell ref="C13:Y15"/>
    <mergeCell ref="A14:B14"/>
    <mergeCell ref="K8:K9"/>
    <mergeCell ref="D10:D11"/>
    <mergeCell ref="F10:F11"/>
    <mergeCell ref="K18:K19"/>
    <mergeCell ref="I16:I17"/>
    <mergeCell ref="S16:S17"/>
    <mergeCell ref="F8:F9"/>
    <mergeCell ref="G8:H11"/>
    <mergeCell ref="J16:J19"/>
    <mergeCell ref="P16:P17"/>
    <mergeCell ref="C16:C19"/>
    <mergeCell ref="P18:P19"/>
    <mergeCell ref="E16:E19"/>
    <mergeCell ref="F16:F17"/>
    <mergeCell ref="G16:H19"/>
    <mergeCell ref="D16:D17"/>
    <mergeCell ref="F18:F19"/>
    <mergeCell ref="I18:I19"/>
    <mergeCell ref="S18:S19"/>
    <mergeCell ref="A334:Y334"/>
    <mergeCell ref="A401:Y401"/>
    <mergeCell ref="U8:W11"/>
    <mergeCell ref="X9:X10"/>
    <mergeCell ref="I10:I11"/>
    <mergeCell ref="K10:K11"/>
    <mergeCell ref="P10:P11"/>
    <mergeCell ref="A13:B13"/>
    <mergeCell ref="I8:I9"/>
    <mergeCell ref="J8:J11"/>
    <mergeCell ref="Q419:W419"/>
    <mergeCell ref="Q420:W420"/>
    <mergeCell ref="C8:C11"/>
    <mergeCell ref="D8:D9"/>
    <mergeCell ref="E8:E11"/>
    <mergeCell ref="N8:N11"/>
    <mergeCell ref="S10:S11"/>
    <mergeCell ref="S8:S9"/>
    <mergeCell ref="O8:O9"/>
    <mergeCell ref="O10:O11"/>
    <mergeCell ref="A418:F418"/>
    <mergeCell ref="G418:Q418"/>
    <mergeCell ref="K415:O415"/>
    <mergeCell ref="P415:W415"/>
    <mergeCell ref="K416:O416"/>
    <mergeCell ref="P416:W416"/>
    <mergeCell ref="A12:B12"/>
    <mergeCell ref="C12:K12"/>
    <mergeCell ref="K16:K17"/>
    <mergeCell ref="Q24:R27"/>
    <mergeCell ref="A20:B20"/>
    <mergeCell ref="C20:K20"/>
  </mergeCells>
  <phoneticPr fontId="2"/>
  <dataValidations count="4">
    <dataValidation type="whole" imeMode="halfAlpha" allowBlank="1" showInputMessage="1" showErrorMessage="1" errorTitle="24時間制で入力" error="入力できる数字は 0 ～ 23 のみです" sqref="D324:D327 D56:D59 D32:D35 I32:I35 D40:D43 I40:I43 D24:D27 I24:I27 D300:D303 I56:I59 D8:D11 I8:I11 D48:D51 I48:I51 D257:D260 D233:D236 I233:I236 D241:D244 I241:I244 D225:D228 I225:I228 I257:I260 D209:D212 I209:I212 D249:D252 I249:I252 D217:D220 I217:I220 I300:I303 D308:D311 I308:I311 D292:D295 I292:I295 I324:I327 D276:D279 I276:I279 D316:D319 I316:I319 D284:D287 I284:I287 D16:D19 I16:I19 D123:D126 D99:D102 I99:I102 D107:D110 I107:I110 D91:D94 I91:I94 I123:I126 D75:D78 I75:I78 D115:D118 I115:I118 D83:D86 I83:I86 D190:D193 D166:D169 I166:I169 D174:D177 I174:I177 D158:D161 I158:I161 I190:I193 D142:D145 I142:I145 D182:D185 I182:I185 D150:D153 I150:I153 D391:D394 D367:D370 I367:I370 D375:D378 I375:I378 D359:D362 I359:I362 I391:I394 D343:D346 I343:I346 D383:D386 I383:I386 D351:D354 I351:I354">
      <formula1>0</formula1>
      <formula2>23</formula2>
    </dataValidation>
    <dataValidation type="list" imeMode="halfAlpha" allowBlank="1" showInputMessage="1" showErrorMessage="1" errorTitle="15分単位で入力" error="00、15、30、45 から選択してください" sqref="F300:F303 K300:K303 F32:F35 K32:K35 F40:F43 K40:K43 F24:F27 K24:K27 F56:F59 K56:K59 F8:F11 K8:K11 F48:F51 K48:K51 F233:F236 K233:K236 F241:F244 K241:K244 F225:F228 K225:K228 F257:F260 K257:K260 F209:F212 K209:K212 F249:F252 K249:K252 F217:F220 K217:K220 F308:F311 K308:K311 F292:F295 K292:K295 F324:F327 K324:K327 F276:F279 K276:K279 F316:F319 K316:K319 F284:F287 K284:K287 F16:F19 K16:K19 F99:F102 K99:K102 F107:F110 K107:K110 F91:F94 K91:K94 F123:F126 K123:K126 F75:F78 K75:K78 F115:F118 K115:K118 F83:F86 K83:K86 F166:F169 K166:K169 F174:F177 K174:K177 F158:F161 K158:K161 F190:F193 K190:K193 F142:F145 K142:K145 F182:F185 K182:K185 F150:F153 K150:K153 F367:F370 K367:K370 F375:F378 K375:K378 F359:F362 K359:K362 F391:F394 K391:K394 F343:F346 K343:K346 F383:F386 K383:K386 F351:F354 K351:K354">
      <formula1>"00,15,30,45"</formula1>
    </dataValidation>
    <dataValidation type="whole" allowBlank="1" showInputMessage="1" showErrorMessage="1" errorTitle="無効な入力" error="入力は 1～3 のみ" sqref="S292:S295 S24:S27 S32:S35 S40:S43 S56:S59 S8:S11 S48:S51 S225:S228 S233:S236 S241:S244 S257:S260 S300:S303 S209:S212 S249:S252 S308:S311 S324:S327 S276:S279 S316:S319 S284:S287 S16:S19 S91:S94 S99:S102 S107:S110 S123:S126 S75:S78 S115:S118 S83:S86 S158:S161 S166:S169 S174:S177 S190:S193 S142:S145 S182:S185 S217:S220 S150:S153 S359:S362 S367:S370 S375:S378 S391:S394 S343:S346 S383:S386 S351:S354">
      <formula1>1</formula1>
      <formula2>3</formula2>
    </dataValidation>
    <dataValidation type="custom" allowBlank="1" showInputMessage="1" showErrorMessage="1" error="時間は15分単位で入力してください。" sqref="O300:O303 O32:O35 O40:O43 O24:O27 O56:O59 O8:O11 O48:O51 O233:O236 O241:O244 O225:O228 O257:O260 O209:O212 O249:O252 O217:O220 O308:O311 O292:O295 O324:O327 O276:O279 O316:O319 O284:O287 O16:O19 O99:O102 O107:O110 O91:O94 O123:O126 O75:O78 O115:O118 O83:O86 O166:O169 O174:O177 O158:O161 O190:O193 O142:O145 O182:O185 O150:O153 O367:O370 O375:O378 O359:O362 O391:O394 O343:O346 O383:O386 O351:O354">
      <formula1>MOD(O8,15)=0</formula1>
    </dataValidation>
  </dataValidations>
  <printOptions horizontalCentered="1"/>
  <pageMargins left="0.19685039370078741" right="0.19685039370078741" top="0.31496062992125984"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6" manualBreakCount="6">
    <brk id="73" max="16383" man="1"/>
    <brk id="140" max="16383" man="1"/>
    <brk id="207" max="16383" man="1"/>
    <brk id="274" max="16383" man="1"/>
    <brk id="341" max="16383" man="1"/>
    <brk id="408"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1E1FF"/>
  </sheetPr>
  <dimension ref="A1:T25"/>
  <sheetViews>
    <sheetView view="pageBreakPreview" zoomScale="70" zoomScaleNormal="70" zoomScaleSheetLayoutView="70" workbookViewId="0">
      <selection activeCell="A11" sqref="A11"/>
    </sheetView>
  </sheetViews>
  <sheetFormatPr defaultRowHeight="14.25"/>
  <cols>
    <col min="1" max="1" width="13.5" style="12" customWidth="1"/>
    <col min="2" max="2" width="8.625" style="12" customWidth="1"/>
    <col min="3" max="3" width="12.625" style="12" customWidth="1"/>
    <col min="4" max="4" width="10.625" style="12" customWidth="1"/>
    <col min="5" max="5" width="6.625" style="12" customWidth="1"/>
    <col min="6" max="6" width="20.75" style="12" customWidth="1"/>
    <col min="7" max="7" width="6.625" style="12" customWidth="1"/>
    <col min="8" max="8" width="13.5" style="13" customWidth="1"/>
    <col min="9" max="9" width="4.875" style="12" customWidth="1"/>
    <col min="10" max="10" width="6.875" style="12" customWidth="1"/>
    <col min="11" max="11" width="8.875" style="12" bestFit="1" customWidth="1"/>
    <col min="12" max="12" width="11.375" style="12" bestFit="1" customWidth="1"/>
    <col min="13" max="13" width="11.375" style="12" customWidth="1"/>
    <col min="14" max="18" width="9" style="12" hidden="1" customWidth="1"/>
    <col min="19" max="19" width="9" style="12" customWidth="1"/>
    <col min="20" max="16384" width="9" style="12"/>
  </cols>
  <sheetData>
    <row r="1" spans="1:20" ht="72.75" customHeight="1">
      <c r="A1" s="158"/>
      <c r="N1" s="12" t="str">
        <f>CONCATENATE("【様式",IF(COUNTIF('10号'!A3,"*被*"),"被","研"),"第１０号】の４行目の「回」を選択していない可能性があります。",CHAR(10),"申請回を選択してください。数字が反映されます。")</f>
        <v>【様式研第１０号】の４行目の「回」を選択していない可能性があります。
申請回を選択してください。数字が反映されます。</v>
      </c>
    </row>
    <row r="2" spans="1:20" ht="19.5" customHeight="1">
      <c r="A2" s="85"/>
      <c r="B2" s="85"/>
      <c r="C2" s="85"/>
      <c r="D2" s="85"/>
      <c r="E2" s="85"/>
      <c r="F2" s="85"/>
      <c r="G2" s="85"/>
      <c r="H2" s="86" t="str">
        <f>'10号'!P3</f>
        <v>〈平成２８年度第５回〉</v>
      </c>
      <c r="K2" s="890"/>
      <c r="L2" s="890"/>
      <c r="M2" s="890"/>
      <c r="P2" s="615"/>
      <c r="Q2" s="615"/>
      <c r="R2" s="615"/>
      <c r="S2" s="615"/>
    </row>
    <row r="3" spans="1:20" ht="30" customHeight="1">
      <c r="A3" s="87" t="str">
        <f>IF(COUNTIF('10号'!$A$4,"*被*"),"様式被第１１号－３","様式研第１１号－３")</f>
        <v>様式研第１１号－３</v>
      </c>
      <c r="B3" s="85"/>
      <c r="C3" s="85"/>
      <c r="D3" s="85"/>
      <c r="E3" s="85"/>
      <c r="F3" s="85"/>
      <c r="G3" s="85"/>
      <c r="H3" s="88"/>
      <c r="I3" s="275"/>
      <c r="K3" s="891"/>
      <c r="L3" s="891"/>
      <c r="M3" s="891"/>
    </row>
    <row r="4" spans="1:20" ht="23.25" customHeight="1">
      <c r="A4" s="89" t="str">
        <f>"（２）外部講師等謝金 （ 第"&amp;'10号'!$J$4&amp;" ）"</f>
        <v>（２）外部講師等謝金 （ 第 ）</v>
      </c>
      <c r="B4" s="90"/>
      <c r="C4" s="90"/>
      <c r="D4" s="90"/>
      <c r="E4" s="91"/>
      <c r="F4" s="91"/>
      <c r="G4" s="90"/>
      <c r="H4" s="6"/>
      <c r="K4" s="20"/>
      <c r="L4" s="20"/>
    </row>
    <row r="5" spans="1:20" ht="7.5" customHeight="1">
      <c r="A5" s="93"/>
      <c r="B5" s="93"/>
      <c r="C5" s="93"/>
      <c r="D5" s="85"/>
      <c r="E5" s="85"/>
      <c r="F5" s="85"/>
      <c r="G5" s="85"/>
      <c r="H5" s="94"/>
      <c r="M5" s="15"/>
    </row>
    <row r="6" spans="1:20" ht="23.25" customHeight="1">
      <c r="A6" s="95" t="s">
        <v>17</v>
      </c>
      <c r="B6" s="96"/>
      <c r="C6" s="892" t="str">
        <f>IF('10号'!$G$10="","",'10号'!$G$10)</f>
        <v/>
      </c>
      <c r="D6" s="892"/>
      <c r="E6" s="892"/>
      <c r="F6" s="892"/>
      <c r="G6" s="892"/>
      <c r="H6" s="892"/>
      <c r="I6" s="275"/>
      <c r="J6" s="18"/>
    </row>
    <row r="7" spans="1:20" ht="23.25" customHeight="1">
      <c r="A7" s="95" t="s">
        <v>19</v>
      </c>
      <c r="B7" s="96"/>
      <c r="C7" s="892" t="str">
        <f>IF('10号'!$E$18="","",'10号'!$E$18)</f>
        <v/>
      </c>
      <c r="D7" s="892"/>
      <c r="E7" s="892"/>
      <c r="F7" s="892"/>
      <c r="G7" s="892"/>
      <c r="H7" s="892"/>
      <c r="I7" s="275"/>
      <c r="J7" s="18"/>
    </row>
    <row r="8" spans="1:20" s="15" customFormat="1" ht="23.25" customHeight="1">
      <c r="A8" s="95"/>
      <c r="B8" s="97"/>
      <c r="C8" s="97"/>
      <c r="D8" s="97"/>
      <c r="E8" s="97"/>
      <c r="F8" s="97"/>
      <c r="G8" s="97"/>
      <c r="H8" s="150"/>
    </row>
    <row r="9" spans="1:20" s="15" customFormat="1" ht="14.25" customHeight="1" thickBot="1">
      <c r="A9" s="98"/>
      <c r="B9" s="98"/>
      <c r="C9" s="98"/>
      <c r="D9" s="98"/>
      <c r="E9" s="98"/>
      <c r="F9" s="98"/>
      <c r="G9" s="98"/>
      <c r="H9" s="98"/>
    </row>
    <row r="10" spans="1:20" s="14" customFormat="1" ht="33" customHeight="1">
      <c r="A10" s="151" t="s">
        <v>0</v>
      </c>
      <c r="B10" s="885" t="s">
        <v>12</v>
      </c>
      <c r="C10" s="886"/>
      <c r="D10" s="880" t="s">
        <v>6</v>
      </c>
      <c r="E10" s="881"/>
      <c r="F10" s="882"/>
      <c r="G10" s="152" t="s">
        <v>9</v>
      </c>
      <c r="H10" s="153" t="s">
        <v>7</v>
      </c>
      <c r="N10" s="884" t="str">
        <f>'10号'!$E$6</f>
        <v/>
      </c>
      <c r="O10" s="884"/>
      <c r="P10" s="24" t="s">
        <v>18</v>
      </c>
      <c r="Q10" s="883" t="str">
        <f>'10号'!G6</f>
        <v/>
      </c>
      <c r="R10" s="883"/>
      <c r="S10" s="15"/>
      <c r="T10" s="15"/>
    </row>
    <row r="11" spans="1:20" ht="70.5" customHeight="1">
      <c r="A11" s="301"/>
      <c r="B11" s="875"/>
      <c r="C11" s="876"/>
      <c r="D11" s="887"/>
      <c r="E11" s="888"/>
      <c r="F11" s="889"/>
      <c r="G11" s="302"/>
      <c r="H11" s="303"/>
      <c r="N11" s="78" t="s">
        <v>144</v>
      </c>
      <c r="O11" s="77" t="str">
        <f>'10号'!$T$25</f>
        <v/>
      </c>
      <c r="P11" s="77" t="str">
        <f>'10号'!$U$25</f>
        <v/>
      </c>
      <c r="Q11" s="78">
        <f>SUMPRODUCT(($A$11:$A$18&gt;=$O11)*($A$11:$A$18&lt;=$P11)*$H$11:$H$18)</f>
        <v>0</v>
      </c>
      <c r="R11" s="78"/>
      <c r="S11" s="15"/>
      <c r="T11" s="15"/>
    </row>
    <row r="12" spans="1:20" ht="70.5" customHeight="1">
      <c r="A12" s="301"/>
      <c r="B12" s="875"/>
      <c r="C12" s="876"/>
      <c r="D12" s="887"/>
      <c r="E12" s="888"/>
      <c r="F12" s="889"/>
      <c r="G12" s="302"/>
      <c r="H12" s="303"/>
      <c r="N12" s="78" t="s">
        <v>145</v>
      </c>
      <c r="O12" s="77" t="str">
        <f>'10号'!$T$26</f>
        <v/>
      </c>
      <c r="P12" s="77" t="str">
        <f>'10号'!$U$26</f>
        <v/>
      </c>
      <c r="Q12" s="78">
        <f>SUMPRODUCT(($A$11:$A$18&gt;=$O12)*($A$11:$A$18&lt;=$P12)*$H$11:$H$18)</f>
        <v>0</v>
      </c>
      <c r="R12" s="78"/>
      <c r="S12" s="15"/>
      <c r="T12" s="15"/>
    </row>
    <row r="13" spans="1:20" ht="70.5" customHeight="1">
      <c r="A13" s="301"/>
      <c r="B13" s="875"/>
      <c r="C13" s="876"/>
      <c r="D13" s="887"/>
      <c r="E13" s="888"/>
      <c r="F13" s="889"/>
      <c r="G13" s="302"/>
      <c r="H13" s="303"/>
      <c r="N13" s="78" t="s">
        <v>146</v>
      </c>
      <c r="O13" s="77" t="str">
        <f>'10号'!$T$27</f>
        <v/>
      </c>
      <c r="P13" s="77" t="str">
        <f>'10号'!$U$27</f>
        <v/>
      </c>
      <c r="Q13" s="78">
        <f>SUMPRODUCT(($A$11:$A$18&gt;=$O13)*($A$11:$A$18&lt;=$P13)*$H$11:$H$18)</f>
        <v>0</v>
      </c>
      <c r="R13" s="78"/>
      <c r="S13" s="15"/>
      <c r="T13" s="15"/>
    </row>
    <row r="14" spans="1:20" ht="70.5" customHeight="1">
      <c r="A14" s="301"/>
      <c r="B14" s="875"/>
      <c r="C14" s="876"/>
      <c r="D14" s="887"/>
      <c r="E14" s="888"/>
      <c r="F14" s="889"/>
      <c r="G14" s="302"/>
      <c r="H14" s="303"/>
      <c r="N14" s="78" t="s">
        <v>147</v>
      </c>
      <c r="O14" s="77" t="str">
        <f>'10号'!$T$28</f>
        <v/>
      </c>
      <c r="P14" s="77" t="str">
        <f>'10号'!$U$28</f>
        <v/>
      </c>
      <c r="Q14" s="78">
        <f>SUMPRODUCT(($A$11:$A$18&gt;=$O14)*($A$11:$A$18&lt;=$P14)*$H$11:$H$18)</f>
        <v>0</v>
      </c>
      <c r="R14" s="78">
        <f>SUM(Q11:Q14)</f>
        <v>0</v>
      </c>
      <c r="S14" s="15"/>
      <c r="T14" s="15"/>
    </row>
    <row r="15" spans="1:20" ht="70.5" customHeight="1">
      <c r="A15" s="301"/>
      <c r="B15" s="875"/>
      <c r="C15" s="876"/>
      <c r="D15" s="877"/>
      <c r="E15" s="878"/>
      <c r="F15" s="879"/>
      <c r="G15" s="302"/>
      <c r="H15" s="303"/>
      <c r="N15" s="78" t="s">
        <v>162</v>
      </c>
      <c r="O15" s="77" t="str">
        <f>'10号'!$T29</f>
        <v/>
      </c>
      <c r="P15" s="77" t="str">
        <f>'10号'!$U29</f>
        <v/>
      </c>
      <c r="Q15" s="78">
        <f>SUMPRODUCT(($A$11:$A$22&gt;=$O15)*($A$11:$A$22&lt;=$P15)*$H$11:$H$22)</f>
        <v>0</v>
      </c>
      <c r="S15" s="15"/>
      <c r="T15" s="15"/>
    </row>
    <row r="16" spans="1:20" ht="70.5" customHeight="1">
      <c r="A16" s="301"/>
      <c r="B16" s="875"/>
      <c r="C16" s="876"/>
      <c r="D16" s="877"/>
      <c r="E16" s="878"/>
      <c r="F16" s="879"/>
      <c r="G16" s="302"/>
      <c r="H16" s="303"/>
      <c r="K16" s="14"/>
      <c r="L16" s="14"/>
      <c r="M16" s="14"/>
      <c r="N16" s="78" t="s">
        <v>163</v>
      </c>
      <c r="O16" s="77" t="str">
        <f>'10号'!$T30</f>
        <v/>
      </c>
      <c r="P16" s="77" t="str">
        <f>'10号'!$U30</f>
        <v/>
      </c>
      <c r="Q16" s="78">
        <f t="shared" ref="Q16:Q22" si="0">SUMPRODUCT(($A$11:$A$22&gt;=$O16)*($A$11:$A$22&lt;=$P16)*$H$11:$H$22)</f>
        <v>0</v>
      </c>
    </row>
    <row r="17" spans="1:18" ht="70.5" customHeight="1">
      <c r="A17" s="301"/>
      <c r="B17" s="875"/>
      <c r="C17" s="876"/>
      <c r="D17" s="877"/>
      <c r="E17" s="878"/>
      <c r="F17" s="879"/>
      <c r="G17" s="302"/>
      <c r="H17" s="303"/>
      <c r="N17" s="78" t="s">
        <v>164</v>
      </c>
      <c r="O17" s="77" t="str">
        <f>'10号'!$T31</f>
        <v/>
      </c>
      <c r="P17" s="77" t="str">
        <f>'10号'!$U31</f>
        <v/>
      </c>
      <c r="Q17" s="78">
        <f t="shared" si="0"/>
        <v>0</v>
      </c>
    </row>
    <row r="18" spans="1:18" ht="70.5" customHeight="1">
      <c r="A18" s="301"/>
      <c r="B18" s="875"/>
      <c r="C18" s="876"/>
      <c r="D18" s="877"/>
      <c r="E18" s="878"/>
      <c r="F18" s="879"/>
      <c r="G18" s="304"/>
      <c r="H18" s="303"/>
      <c r="N18" s="78" t="s">
        <v>165</v>
      </c>
      <c r="O18" s="77" t="str">
        <f>'10号'!$T32</f>
        <v/>
      </c>
      <c r="P18" s="77" t="str">
        <f>'10号'!$U32</f>
        <v/>
      </c>
      <c r="Q18" s="78">
        <f t="shared" si="0"/>
        <v>0</v>
      </c>
    </row>
    <row r="19" spans="1:18" s="15" customFormat="1" ht="48" customHeight="1" thickBot="1">
      <c r="A19" s="893" t="s">
        <v>3</v>
      </c>
      <c r="B19" s="894"/>
      <c r="C19" s="894"/>
      <c r="D19" s="894"/>
      <c r="E19" s="894"/>
      <c r="F19" s="895"/>
      <c r="G19" s="66">
        <f>SUMPRODUCT(($A$11:$A$18&gt;=$N$10)*($A$11:$A$18&lt;=$Q$10)*G11:G18)</f>
        <v>0</v>
      </c>
      <c r="H19" s="67">
        <f>SUMPRODUCT(($A$11:$A$18&gt;=$N$10)*($A$11:$A$18&lt;=$Q$10)*H11:H18)</f>
        <v>0</v>
      </c>
      <c r="K19" s="12"/>
      <c r="L19" s="12"/>
      <c r="M19" s="12"/>
      <c r="N19" s="78" t="s">
        <v>166</v>
      </c>
      <c r="O19" s="77" t="str">
        <f>'10号'!$T33</f>
        <v/>
      </c>
      <c r="P19" s="77" t="str">
        <f>'10号'!$U33</f>
        <v/>
      </c>
      <c r="Q19" s="78">
        <f t="shared" si="0"/>
        <v>0</v>
      </c>
      <c r="R19" s="12"/>
    </row>
    <row r="20" spans="1:18">
      <c r="A20" s="23"/>
      <c r="N20" s="78" t="s">
        <v>167</v>
      </c>
      <c r="O20" s="77" t="str">
        <f>'10号'!$T34</f>
        <v/>
      </c>
      <c r="P20" s="77" t="str">
        <f>'10号'!$U34</f>
        <v/>
      </c>
      <c r="Q20" s="78">
        <f t="shared" si="0"/>
        <v>0</v>
      </c>
    </row>
    <row r="21" spans="1:18">
      <c r="A21" s="23"/>
      <c r="N21" s="78" t="s">
        <v>168</v>
      </c>
      <c r="O21" s="77" t="str">
        <f>'10号'!$T35</f>
        <v/>
      </c>
      <c r="P21" s="77" t="str">
        <f>'10号'!$U35</f>
        <v/>
      </c>
      <c r="Q21" s="78">
        <f t="shared" si="0"/>
        <v>0</v>
      </c>
      <c r="R21" s="78">
        <f>SUM(Q11:Q21)</f>
        <v>0</v>
      </c>
    </row>
    <row r="22" spans="1:18">
      <c r="N22" s="78" t="s">
        <v>169</v>
      </c>
      <c r="O22" s="77" t="str">
        <f>'10号'!$T36</f>
        <v/>
      </c>
      <c r="P22" s="77" t="str">
        <f>'10号'!$U36</f>
        <v/>
      </c>
      <c r="Q22" s="78">
        <f t="shared" si="0"/>
        <v>0</v>
      </c>
      <c r="R22" s="78">
        <f>SUM(Q11:Q22)</f>
        <v>0</v>
      </c>
    </row>
    <row r="25" spans="1:18">
      <c r="K25" s="15"/>
      <c r="L25" s="15"/>
      <c r="M25" s="15"/>
      <c r="N25" s="15"/>
      <c r="O25" s="15"/>
      <c r="P25" s="15"/>
      <c r="Q25" s="15"/>
    </row>
  </sheetData>
  <sheetProtection password="ECA8" sheet="1" objects="1" scenarios="1" selectLockedCells="1"/>
  <mergeCells count="26">
    <mergeCell ref="C6:H6"/>
    <mergeCell ref="C7:H7"/>
    <mergeCell ref="B16:C16"/>
    <mergeCell ref="B17:C17"/>
    <mergeCell ref="A19:F19"/>
    <mergeCell ref="B18:C18"/>
    <mergeCell ref="D13:F13"/>
    <mergeCell ref="D16:F16"/>
    <mergeCell ref="D18:F18"/>
    <mergeCell ref="D17:F17"/>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1E1FF"/>
  </sheetPr>
  <dimension ref="A1:T26"/>
  <sheetViews>
    <sheetView showGridLines="0" view="pageBreakPreview" zoomScale="70" zoomScaleNormal="70" zoomScaleSheetLayoutView="70" workbookViewId="0">
      <selection activeCell="I2" sqref="I2"/>
    </sheetView>
  </sheetViews>
  <sheetFormatPr defaultRowHeight="14.25"/>
  <cols>
    <col min="1" max="1" width="15.625" style="12" customWidth="1"/>
    <col min="2" max="2" width="6.5" style="12" customWidth="1"/>
    <col min="3" max="3" width="27.75" style="12" customWidth="1"/>
    <col min="4" max="4" width="9.75" style="12" customWidth="1"/>
    <col min="5" max="5" width="17.25" style="12" customWidth="1"/>
    <col min="6" max="6" width="15.5" style="13" customWidth="1"/>
    <col min="7" max="7" width="2.625" style="12" customWidth="1"/>
    <col min="8" max="9" width="9" style="12" customWidth="1"/>
    <col min="10" max="11" width="11.75" style="12" bestFit="1" customWidth="1"/>
    <col min="12" max="16" width="9" style="12" hidden="1" customWidth="1"/>
    <col min="17" max="16384" width="9" style="12"/>
  </cols>
  <sheetData>
    <row r="1" spans="1:20" ht="70.5" customHeight="1">
      <c r="A1" s="158"/>
    </row>
    <row r="2" spans="1:20" ht="19.5" customHeight="1">
      <c r="A2" s="85"/>
      <c r="B2" s="85"/>
      <c r="C2" s="85"/>
      <c r="D2" s="85"/>
      <c r="E2" s="85"/>
      <c r="F2" s="86" t="str">
        <f>'10号'!P3</f>
        <v>〈平成２８年度第５回〉</v>
      </c>
      <c r="I2" s="295"/>
      <c r="J2" s="295"/>
      <c r="O2" s="615"/>
      <c r="P2" s="615"/>
      <c r="Q2" s="615"/>
      <c r="R2" s="615"/>
    </row>
    <row r="3" spans="1:20" ht="30" customHeight="1">
      <c r="A3" s="87" t="str">
        <f>IF(COUNTIF('10号'!$A$4,"*被*"),"様式被第１１号－４","様式研第１１号－４")</f>
        <v>様式研第１１号－４</v>
      </c>
      <c r="B3" s="85"/>
      <c r="C3" s="85"/>
      <c r="D3" s="85"/>
      <c r="E3" s="85"/>
      <c r="F3" s="88"/>
      <c r="I3" s="207"/>
      <c r="J3" s="207"/>
      <c r="K3" s="207"/>
      <c r="O3" s="276"/>
      <c r="P3" s="277"/>
      <c r="Q3" s="277"/>
      <c r="R3" s="277"/>
    </row>
    <row r="4" spans="1:20" ht="23.25" customHeight="1">
      <c r="A4" s="89" t="str">
        <f>"（３）旅費 （ 第"&amp;'10号'!$J$4&amp;" ）"</f>
        <v>（３）旅費 （ 第 ）</v>
      </c>
      <c r="B4" s="90"/>
      <c r="C4" s="90"/>
      <c r="D4" s="91"/>
      <c r="E4" s="91"/>
      <c r="F4" s="92"/>
      <c r="K4" s="20"/>
      <c r="L4" s="20"/>
    </row>
    <row r="5" spans="1:20" ht="7.5" customHeight="1">
      <c r="A5" s="93"/>
      <c r="B5" s="93"/>
      <c r="C5" s="93"/>
      <c r="D5" s="85"/>
      <c r="E5" s="85"/>
      <c r="F5" s="94"/>
      <c r="O5" s="277"/>
      <c r="P5" s="277"/>
      <c r="Q5" s="277"/>
      <c r="R5" s="277"/>
    </row>
    <row r="6" spans="1:20" ht="23.25" customHeight="1">
      <c r="A6" s="95" t="s">
        <v>17</v>
      </c>
      <c r="B6" s="96"/>
      <c r="C6" s="892" t="str">
        <f>IF('10号'!$G$10="","",'10号'!$G$10)</f>
        <v/>
      </c>
      <c r="D6" s="892"/>
      <c r="E6" s="892"/>
      <c r="F6" s="892"/>
      <c r="H6" s="18"/>
      <c r="J6" s="18"/>
      <c r="O6" s="276"/>
      <c r="P6" s="277"/>
      <c r="Q6" s="277"/>
      <c r="R6" s="277"/>
    </row>
    <row r="7" spans="1:20" ht="23.25" customHeight="1">
      <c r="A7" s="95" t="s">
        <v>19</v>
      </c>
      <c r="B7" s="96"/>
      <c r="C7" s="892" t="str">
        <f>IF('10号'!$E$18="","",'10号'!$E$18)</f>
        <v/>
      </c>
      <c r="D7" s="892"/>
      <c r="E7" s="892"/>
      <c r="F7" s="892"/>
      <c r="H7" s="18"/>
      <c r="J7" s="18"/>
      <c r="O7" s="276"/>
      <c r="P7" s="277"/>
      <c r="Q7" s="277"/>
      <c r="R7" s="277"/>
    </row>
    <row r="8" spans="1:20" s="15" customFormat="1" ht="23.25" customHeight="1">
      <c r="A8" s="95"/>
      <c r="B8" s="97"/>
      <c r="C8" s="97"/>
      <c r="D8" s="97"/>
      <c r="E8" s="97"/>
      <c r="F8" s="97"/>
    </row>
    <row r="9" spans="1:20" s="15" customFormat="1" ht="14.25" customHeight="1" thickBot="1">
      <c r="A9" s="98"/>
      <c r="B9" s="98"/>
      <c r="C9" s="98"/>
      <c r="D9" s="98"/>
      <c r="E9" s="98"/>
      <c r="F9" s="98"/>
    </row>
    <row r="10" spans="1:20" s="15" customFormat="1" ht="33" customHeight="1">
      <c r="A10" s="151" t="s">
        <v>0</v>
      </c>
      <c r="B10" s="885" t="s">
        <v>54</v>
      </c>
      <c r="C10" s="899"/>
      <c r="D10" s="886"/>
      <c r="E10" s="154" t="s">
        <v>13</v>
      </c>
      <c r="F10" s="153" t="s">
        <v>7</v>
      </c>
      <c r="G10" s="14"/>
      <c r="H10" s="14"/>
      <c r="I10" s="14"/>
      <c r="J10" s="14"/>
      <c r="K10" s="14"/>
      <c r="L10" s="883" t="str">
        <f>'10号'!$E$6</f>
        <v/>
      </c>
      <c r="M10" s="883"/>
      <c r="N10" s="24" t="s">
        <v>18</v>
      </c>
      <c r="O10" s="883" t="str">
        <f>'10号'!G6</f>
        <v/>
      </c>
      <c r="P10" s="883"/>
    </row>
    <row r="11" spans="1:20" s="15" customFormat="1" ht="70.5" customHeight="1">
      <c r="A11" s="301"/>
      <c r="B11" s="896"/>
      <c r="C11" s="897"/>
      <c r="D11" s="898"/>
      <c r="E11" s="305"/>
      <c r="F11" s="303"/>
      <c r="G11" s="12"/>
      <c r="H11" s="12"/>
      <c r="I11" s="12"/>
      <c r="J11" s="12"/>
      <c r="K11" s="12"/>
      <c r="L11" s="78" t="s">
        <v>144</v>
      </c>
      <c r="M11" s="77" t="str">
        <f>'10号'!$T$25</f>
        <v/>
      </c>
      <c r="N11" s="77" t="str">
        <f>'10号'!$U$25</f>
        <v/>
      </c>
      <c r="O11" s="78">
        <f>SUMPRODUCT(($A$11:$A$18&gt;=$M11)*($A$11:$A$18&lt;=$N11)*$F$11:$F$18)</f>
        <v>0</v>
      </c>
      <c r="P11" s="78"/>
    </row>
    <row r="12" spans="1:20" ht="70.5" customHeight="1">
      <c r="A12" s="301"/>
      <c r="B12" s="896"/>
      <c r="C12" s="897"/>
      <c r="D12" s="898"/>
      <c r="E12" s="305"/>
      <c r="F12" s="303"/>
      <c r="L12" s="78" t="s">
        <v>145</v>
      </c>
      <c r="M12" s="77" t="str">
        <f>'10号'!$T$26</f>
        <v/>
      </c>
      <c r="N12" s="77" t="str">
        <f>'10号'!$U$26</f>
        <v/>
      </c>
      <c r="O12" s="78">
        <f>SUMPRODUCT(($A$11:$A$18&gt;=$M12)*($A$11:$A$18&lt;=$N12)*$F$11:$F$18)</f>
        <v>0</v>
      </c>
      <c r="P12" s="78"/>
      <c r="Q12" s="15"/>
      <c r="R12" s="15"/>
      <c r="S12" s="15"/>
      <c r="T12" s="15"/>
    </row>
    <row r="13" spans="1:20" ht="70.5" customHeight="1">
      <c r="A13" s="301"/>
      <c r="B13" s="896"/>
      <c r="C13" s="897"/>
      <c r="D13" s="898"/>
      <c r="E13" s="305"/>
      <c r="F13" s="303"/>
      <c r="L13" s="78" t="s">
        <v>146</v>
      </c>
      <c r="M13" s="77" t="str">
        <f>'10号'!$T$27</f>
        <v/>
      </c>
      <c r="N13" s="77" t="str">
        <f>'10号'!$U$27</f>
        <v/>
      </c>
      <c r="O13" s="78">
        <f>SUMPRODUCT(($A$11:$A$18&gt;=$M13)*($A$11:$A$18&lt;=$N13)*$F$11:$F$18)</f>
        <v>0</v>
      </c>
      <c r="P13" s="78"/>
      <c r="Q13" s="15"/>
      <c r="R13" s="15"/>
      <c r="S13" s="15"/>
      <c r="T13" s="15"/>
    </row>
    <row r="14" spans="1:20" ht="70.5" customHeight="1">
      <c r="A14" s="301"/>
      <c r="B14" s="896"/>
      <c r="C14" s="897"/>
      <c r="D14" s="898"/>
      <c r="E14" s="305"/>
      <c r="F14" s="303"/>
      <c r="L14" s="78" t="s">
        <v>147</v>
      </c>
      <c r="M14" s="77" t="str">
        <f>'10号'!$T28</f>
        <v/>
      </c>
      <c r="N14" s="77" t="str">
        <f>'10号'!$U28</f>
        <v/>
      </c>
      <c r="O14" s="78">
        <f>SUMPRODUCT(($A$11:$A$18&gt;=$M14)*($A$11:$A$18&lt;=$N14)*$F$11:$F$18)</f>
        <v>0</v>
      </c>
      <c r="P14" s="78">
        <f>SUM(O11:O14)</f>
        <v>0</v>
      </c>
      <c r="Q14" s="15"/>
      <c r="R14" s="15"/>
      <c r="S14" s="15"/>
      <c r="T14" s="15"/>
    </row>
    <row r="15" spans="1:20" ht="70.5" customHeight="1">
      <c r="A15" s="301"/>
      <c r="B15" s="896"/>
      <c r="C15" s="897"/>
      <c r="D15" s="898"/>
      <c r="E15" s="305"/>
      <c r="F15" s="303"/>
      <c r="L15" s="78" t="s">
        <v>162</v>
      </c>
      <c r="M15" s="77" t="str">
        <f>'10号'!$T29</f>
        <v/>
      </c>
      <c r="N15" s="77" t="str">
        <f>'10号'!$U29</f>
        <v/>
      </c>
      <c r="O15" s="78">
        <f t="shared" ref="O15:O22" si="0">SUMPRODUCT(($A$11:$A$22&gt;=$M15)*($A$11:$A$22&lt;=$N15)*$F$11:$F$22)</f>
        <v>0</v>
      </c>
      <c r="Q15" s="15"/>
      <c r="R15" s="15"/>
      <c r="S15" s="15"/>
      <c r="T15" s="15"/>
    </row>
    <row r="16" spans="1:20" ht="70.5" customHeight="1">
      <c r="A16" s="301"/>
      <c r="B16" s="896"/>
      <c r="C16" s="897"/>
      <c r="D16" s="898"/>
      <c r="E16" s="305"/>
      <c r="F16" s="303"/>
      <c r="J16" s="14"/>
      <c r="K16" s="14"/>
      <c r="L16" s="78" t="s">
        <v>163</v>
      </c>
      <c r="M16" s="77" t="str">
        <f>'10号'!$T30</f>
        <v/>
      </c>
      <c r="N16" s="77" t="str">
        <f>'10号'!$U30</f>
        <v/>
      </c>
      <c r="O16" s="78">
        <f t="shared" si="0"/>
        <v>0</v>
      </c>
      <c r="Q16" s="15"/>
    </row>
    <row r="17" spans="1:17" ht="70.5" customHeight="1">
      <c r="A17" s="301"/>
      <c r="B17" s="896"/>
      <c r="C17" s="897"/>
      <c r="D17" s="898"/>
      <c r="E17" s="305"/>
      <c r="F17" s="303"/>
      <c r="L17" s="78" t="s">
        <v>164</v>
      </c>
      <c r="M17" s="77" t="str">
        <f>'10号'!$T31</f>
        <v/>
      </c>
      <c r="N17" s="77" t="str">
        <f>'10号'!$U31</f>
        <v/>
      </c>
      <c r="O17" s="78">
        <f t="shared" si="0"/>
        <v>0</v>
      </c>
      <c r="Q17" s="15"/>
    </row>
    <row r="18" spans="1:17" ht="70.5" customHeight="1">
      <c r="A18" s="301"/>
      <c r="B18" s="896"/>
      <c r="C18" s="897"/>
      <c r="D18" s="898"/>
      <c r="E18" s="305"/>
      <c r="F18" s="303"/>
      <c r="I18" s="15"/>
      <c r="L18" s="78" t="s">
        <v>165</v>
      </c>
      <c r="M18" s="77" t="str">
        <f>'10号'!$T32</f>
        <v/>
      </c>
      <c r="N18" s="77" t="str">
        <f>'10号'!$U32</f>
        <v/>
      </c>
      <c r="O18" s="78">
        <f t="shared" si="0"/>
        <v>0</v>
      </c>
      <c r="Q18" s="15"/>
    </row>
    <row r="19" spans="1:17" s="17" customFormat="1" ht="48" customHeight="1" thickBot="1">
      <c r="A19" s="893" t="s">
        <v>3</v>
      </c>
      <c r="B19" s="894"/>
      <c r="C19" s="894"/>
      <c r="D19" s="894"/>
      <c r="E19" s="895"/>
      <c r="F19" s="67">
        <f>SUMPRODUCT(($A$11:$A$18&gt;=$L$10)*($A$11:$A$18&lt;=$O$10)*F11:F18)</f>
        <v>0</v>
      </c>
      <c r="G19" s="15"/>
      <c r="H19" s="15"/>
      <c r="I19" s="12"/>
      <c r="J19" s="12"/>
      <c r="K19" s="12"/>
      <c r="L19" s="78" t="s">
        <v>166</v>
      </c>
      <c r="M19" s="77" t="str">
        <f>'10号'!$T33</f>
        <v/>
      </c>
      <c r="N19" s="77" t="str">
        <f>'10号'!$U33</f>
        <v/>
      </c>
      <c r="O19" s="78">
        <f t="shared" si="0"/>
        <v>0</v>
      </c>
      <c r="P19" s="12"/>
      <c r="Q19" s="12"/>
    </row>
    <row r="20" spans="1:17">
      <c r="A20" s="23"/>
      <c r="L20" s="78" t="s">
        <v>167</v>
      </c>
      <c r="M20" s="77" t="str">
        <f>'10号'!$T34</f>
        <v/>
      </c>
      <c r="N20" s="77" t="str">
        <f>'10号'!$U34</f>
        <v/>
      </c>
      <c r="O20" s="78">
        <f t="shared" si="0"/>
        <v>0</v>
      </c>
    </row>
    <row r="21" spans="1:17">
      <c r="A21" s="23"/>
      <c r="L21" s="78" t="s">
        <v>168</v>
      </c>
      <c r="M21" s="77" t="str">
        <f>'10号'!$T35</f>
        <v/>
      </c>
      <c r="N21" s="77" t="str">
        <f>'10号'!$U35</f>
        <v/>
      </c>
      <c r="O21" s="78">
        <f t="shared" si="0"/>
        <v>0</v>
      </c>
      <c r="P21" s="78">
        <f>SUM(O11:O21)</f>
        <v>0</v>
      </c>
    </row>
    <row r="22" spans="1:17">
      <c r="L22" s="78" t="s">
        <v>169</v>
      </c>
      <c r="M22" s="77" t="str">
        <f>'10号'!$T36</f>
        <v/>
      </c>
      <c r="N22" s="77" t="str">
        <f>'10号'!$U36</f>
        <v/>
      </c>
      <c r="O22" s="78">
        <f t="shared" si="0"/>
        <v>0</v>
      </c>
      <c r="P22" s="78">
        <f>SUM(O11:O22)</f>
        <v>0</v>
      </c>
    </row>
    <row r="23" spans="1:17">
      <c r="L23" s="78"/>
    </row>
    <row r="25" spans="1:17">
      <c r="J25" s="15"/>
      <c r="K25" s="15"/>
      <c r="L25" s="15"/>
      <c r="M25" s="15"/>
      <c r="N25" s="17"/>
      <c r="O25" s="17"/>
      <c r="P25" s="17"/>
    </row>
    <row r="26" spans="1:17">
      <c r="Q26" s="17"/>
    </row>
  </sheetData>
  <sheetProtection password="ECA8"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申請の留意点</vt:lpstr>
      <vt:lpstr>10号</vt:lpstr>
      <vt:lpstr>11号-1</vt:lpstr>
      <vt:lpstr>①</vt:lpstr>
      <vt:lpstr>②</vt:lpstr>
      <vt:lpstr>③</vt:lpstr>
      <vt:lpstr>④</vt:lpstr>
      <vt:lpstr>11号-3</vt:lpstr>
      <vt:lpstr>11号-4</vt:lpstr>
      <vt:lpstr>11号-5</vt:lpstr>
      <vt:lpstr>11号-6</vt:lpstr>
      <vt:lpstr>11号-7</vt:lpstr>
      <vt:lpstr>①!Print_Area</vt:lpstr>
      <vt:lpstr>'10号'!Print_Area</vt:lpstr>
      <vt:lpstr>'11号-1'!Print_Area</vt:lpstr>
      <vt:lpstr>'11号-3'!Print_Area</vt:lpstr>
      <vt:lpstr>'11号-4'!Print_Area</vt:lpstr>
      <vt:lpstr>'11号-5'!Print_Area</vt:lpstr>
      <vt:lpstr>'11号-6'!Print_Area</vt:lpstr>
      <vt:lpstr>'11号-7'!Print_Area</vt:lpstr>
      <vt:lpstr>②!Print_Area</vt:lpstr>
      <vt:lpstr>③!Print_Area</vt:lpstr>
      <vt:lpstr>④!Print_Area</vt:lpstr>
      <vt:lpstr>申請の留意点!Print_Area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Natsue Sakamoto</cp:lastModifiedBy>
  <cp:lastPrinted>2016-10-04T01:11:39Z</cp:lastPrinted>
  <dcterms:created xsi:type="dcterms:W3CDTF">2002-01-11T03:29:33Z</dcterms:created>
  <dcterms:modified xsi:type="dcterms:W3CDTF">2017-03-29T00:34:18Z</dcterms:modified>
</cp:coreProperties>
</file>