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200.47\share\助成金交付申請書（西暦版）\"/>
    </mc:Choice>
  </mc:AlternateContent>
  <workbookProtection workbookPassword="ECA8" lockStructure="1"/>
  <bookViews>
    <workbookView xWindow="-30" yWindow="405" windowWidth="18990" windowHeight="5490" tabRatio="827" activeTab="1"/>
  </bookViews>
  <sheets>
    <sheet name="申請の留意点" sheetId="50" r:id="rId1"/>
    <sheet name="10号" sheetId="19" r:id="rId2"/>
    <sheet name="11号-1" sheetId="10" r:id="rId3"/>
    <sheet name="①" sheetId="58" r:id="rId4"/>
    <sheet name="②" sheetId="59" r:id="rId5"/>
    <sheet name="③" sheetId="60" r:id="rId6"/>
    <sheet name="④" sheetId="61" r:id="rId7"/>
    <sheet name="11号-3" sheetId="2" r:id="rId8"/>
    <sheet name="11号-4" sheetId="4" r:id="rId9"/>
    <sheet name="11号-5" sheetId="3" r:id="rId10"/>
    <sheet name="11号-6" sheetId="18" r:id="rId11"/>
    <sheet name="11号-7" sheetId="13" r:id="rId12"/>
  </sheets>
  <definedNames>
    <definedName name="_xlnm._FilterDatabase" localSheetId="3" hidden="1">①!$AB$3:$AB$166</definedName>
    <definedName name="_xlnm._FilterDatabase" localSheetId="1" hidden="1">'10号'!$X$1:$Z$1</definedName>
    <definedName name="_xlnm._FilterDatabase" localSheetId="2" hidden="1">'11号-1'!$A$9:$X$57</definedName>
    <definedName name="_xlnm._FilterDatabase" localSheetId="4" hidden="1">②!$AB$3:$AB$166</definedName>
    <definedName name="_xlnm._FilterDatabase" localSheetId="5" hidden="1">③!$AB$3:$AB$166</definedName>
    <definedName name="_xlnm._FilterDatabase" localSheetId="6" hidden="1">④!$AB$3:$AB$166</definedName>
    <definedName name="_xlnm.Print_Area" localSheetId="3">①!$A$3:$AA$166</definedName>
    <definedName name="_xlnm.Print_Area" localSheetId="1">'10号'!$A$3:$P$44</definedName>
    <definedName name="_xlnm.Print_Area" localSheetId="2">'11号-1'!$A$2:$J$57</definedName>
    <definedName name="_xlnm.Print_Area" localSheetId="7">'11号-3'!$A$2:$H$19</definedName>
    <definedName name="_xlnm.Print_Area" localSheetId="8">'11号-4'!$A$2:$F$19</definedName>
    <definedName name="_xlnm.Print_Area" localSheetId="9">'11号-5'!$A$2:$I$26</definedName>
    <definedName name="_xlnm.Print_Area" localSheetId="10">'11号-6'!$A$2:$F$19</definedName>
    <definedName name="_xlnm.Print_Area" localSheetId="11">'11号-7'!$A$2:$F$19</definedName>
    <definedName name="_xlnm.Print_Area" localSheetId="4">②!$A$3:$AA$166</definedName>
    <definedName name="_xlnm.Print_Area" localSheetId="5">③!$A$3:$AA$166</definedName>
    <definedName name="_xlnm.Print_Area" localSheetId="6">④!$A$3:$AA$166</definedName>
    <definedName name="_xlnm.Print_Area" localSheetId="0">申請の留意点!$A$1:$E$41</definedName>
  </definedNames>
  <calcPr calcId="152511"/>
</workbook>
</file>

<file path=xl/calcChain.xml><?xml version="1.0" encoding="utf-8"?>
<calcChain xmlns="http://schemas.openxmlformats.org/spreadsheetml/2006/main">
  <c r="L42" i="10" l="1"/>
  <c r="L33" i="10"/>
  <c r="L24" i="10"/>
  <c r="L15" i="10"/>
  <c r="P37" i="10"/>
  <c r="P28" i="10"/>
  <c r="M160" i="60" l="1"/>
  <c r="O28" i="10" s="1"/>
  <c r="M160" i="59"/>
  <c r="P19" i="10"/>
  <c r="P10" i="10"/>
  <c r="V5" i="61" l="1"/>
  <c r="V5" i="60"/>
  <c r="V5" i="59" l="1"/>
  <c r="V5" i="58"/>
  <c r="AG3" i="58"/>
  <c r="A12" i="3" s="1"/>
  <c r="D12" i="3" s="1"/>
  <c r="F138" i="61"/>
  <c r="AG132" i="61"/>
  <c r="AH132" i="61" s="1"/>
  <c r="AG131" i="61"/>
  <c r="AH131" i="61" s="1"/>
  <c r="AI130" i="61"/>
  <c r="AH130" i="61"/>
  <c r="AG130" i="61"/>
  <c r="AJ130" i="61" s="1"/>
  <c r="AI129" i="61"/>
  <c r="AJ129" i="61" s="1"/>
  <c r="AH129" i="61"/>
  <c r="AG129" i="61"/>
  <c r="AI126" i="61"/>
  <c r="AH126" i="61"/>
  <c r="AG126" i="61"/>
  <c r="AI125" i="61"/>
  <c r="AH125" i="61"/>
  <c r="AG125" i="61"/>
  <c r="AJ125" i="61" s="1"/>
  <c r="AI122" i="61"/>
  <c r="AH122" i="61"/>
  <c r="AG122" i="61"/>
  <c r="AI121" i="61"/>
  <c r="AH121" i="61"/>
  <c r="AG121" i="61"/>
  <c r="AI118" i="61"/>
  <c r="AJ118" i="61" s="1"/>
  <c r="AH118" i="61"/>
  <c r="AG118" i="61"/>
  <c r="AI117" i="61"/>
  <c r="AH117" i="61"/>
  <c r="AG117" i="61"/>
  <c r="AJ114" i="61"/>
  <c r="AI114" i="61"/>
  <c r="AH114" i="61"/>
  <c r="AG114" i="61"/>
  <c r="AJ113" i="61"/>
  <c r="AI113" i="61"/>
  <c r="AH113" i="61"/>
  <c r="AG113" i="61"/>
  <c r="AI110" i="61"/>
  <c r="AH110" i="61"/>
  <c r="AJ110" i="61" s="1"/>
  <c r="AG110" i="61"/>
  <c r="AJ109" i="61"/>
  <c r="AI109" i="61"/>
  <c r="AH109" i="61"/>
  <c r="AG109" i="61"/>
  <c r="AI106" i="61"/>
  <c r="AH106" i="61"/>
  <c r="AJ106" i="61" s="1"/>
  <c r="AG106" i="61"/>
  <c r="AI105" i="61"/>
  <c r="AH105" i="61"/>
  <c r="AJ105" i="61" s="1"/>
  <c r="X107" i="61" s="1"/>
  <c r="AG105" i="61"/>
  <c r="AJ102" i="61"/>
  <c r="AI102" i="61"/>
  <c r="AH102" i="61"/>
  <c r="AG102" i="61"/>
  <c r="AI101" i="61"/>
  <c r="AH101" i="61"/>
  <c r="AJ101" i="61" s="1"/>
  <c r="X103" i="61" s="1"/>
  <c r="AG101" i="61"/>
  <c r="AI98" i="61"/>
  <c r="AH98" i="61"/>
  <c r="AG98" i="61"/>
  <c r="AJ98" i="61" s="1"/>
  <c r="AI97" i="61"/>
  <c r="AJ97" i="61" s="1"/>
  <c r="AH97" i="61"/>
  <c r="AG97" i="61"/>
  <c r="AI94" i="61"/>
  <c r="AH94" i="61"/>
  <c r="AG94" i="61"/>
  <c r="AI93" i="61"/>
  <c r="AH93" i="61"/>
  <c r="AG93" i="61"/>
  <c r="AJ93" i="61" s="1"/>
  <c r="AI90" i="61"/>
  <c r="AH90" i="61"/>
  <c r="AG90" i="61"/>
  <c r="AI89" i="61"/>
  <c r="AH89" i="61"/>
  <c r="AG89" i="61"/>
  <c r="AI86" i="61"/>
  <c r="AH86" i="61"/>
  <c r="AG86" i="61"/>
  <c r="AI85" i="61"/>
  <c r="AH85" i="61"/>
  <c r="AG85" i="61"/>
  <c r="AI82" i="61"/>
  <c r="AH82" i="61"/>
  <c r="AG82" i="61"/>
  <c r="AI81" i="61"/>
  <c r="AH81" i="61"/>
  <c r="AG81" i="61"/>
  <c r="AI78" i="61"/>
  <c r="AH78" i="61"/>
  <c r="AJ78" i="61" s="1"/>
  <c r="AG78" i="61"/>
  <c r="AI77" i="61"/>
  <c r="AH77" i="61"/>
  <c r="AG77" i="61"/>
  <c r="AJ74" i="61"/>
  <c r="AI74" i="61"/>
  <c r="AH74" i="61"/>
  <c r="AG74" i="61"/>
  <c r="AI73" i="61"/>
  <c r="AH73" i="61"/>
  <c r="AG73" i="61"/>
  <c r="AI70" i="61"/>
  <c r="AH70" i="61"/>
  <c r="AG70" i="61"/>
  <c r="AJ70" i="61" s="1"/>
  <c r="AI69" i="61"/>
  <c r="AH69" i="61"/>
  <c r="AG69" i="61"/>
  <c r="AI64" i="61"/>
  <c r="AH64" i="61"/>
  <c r="AJ64" i="61" s="1"/>
  <c r="AG64" i="61"/>
  <c r="AI63" i="61"/>
  <c r="AH63" i="61"/>
  <c r="AG63" i="61"/>
  <c r="AJ60" i="61"/>
  <c r="AI60" i="61"/>
  <c r="AH60" i="61"/>
  <c r="AG60" i="61"/>
  <c r="AI59" i="61"/>
  <c r="AH59" i="61"/>
  <c r="AG59" i="61"/>
  <c r="AJ56" i="61"/>
  <c r="AI56" i="61"/>
  <c r="AH56" i="61"/>
  <c r="AG56" i="61"/>
  <c r="AI55" i="61"/>
  <c r="AH55" i="61"/>
  <c r="AG55" i="61"/>
  <c r="AI52" i="61"/>
  <c r="AH52" i="61"/>
  <c r="AG52" i="61"/>
  <c r="AJ51" i="61"/>
  <c r="AI51" i="61"/>
  <c r="AH51" i="61"/>
  <c r="AG51" i="61"/>
  <c r="AI48" i="61"/>
  <c r="AH48" i="61"/>
  <c r="AG48" i="61"/>
  <c r="AI47" i="61"/>
  <c r="AH47" i="61"/>
  <c r="AJ47" i="61" s="1"/>
  <c r="AG47" i="61"/>
  <c r="AI44" i="61"/>
  <c r="AH44" i="61"/>
  <c r="AG44" i="61"/>
  <c r="AI43" i="61"/>
  <c r="AJ43" i="61" s="1"/>
  <c r="AH43" i="61"/>
  <c r="AG43" i="61"/>
  <c r="AI40" i="61"/>
  <c r="AH40" i="61"/>
  <c r="AG40" i="61"/>
  <c r="AJ40" i="61" s="1"/>
  <c r="AI39" i="61"/>
  <c r="AH39" i="61"/>
  <c r="AG39" i="61"/>
  <c r="AI36" i="61"/>
  <c r="AH36" i="61"/>
  <c r="AG36" i="61"/>
  <c r="AJ35" i="61"/>
  <c r="AI35" i="61"/>
  <c r="AH35" i="61"/>
  <c r="AG35" i="61"/>
  <c r="AJ32" i="61"/>
  <c r="AI32" i="61"/>
  <c r="AH32" i="61"/>
  <c r="AG32" i="61"/>
  <c r="AI31" i="61"/>
  <c r="AH31" i="61"/>
  <c r="AJ31" i="61" s="1"/>
  <c r="AG31" i="61"/>
  <c r="AI28" i="61"/>
  <c r="AH28" i="61"/>
  <c r="AG28" i="61"/>
  <c r="AJ27" i="61"/>
  <c r="AI27" i="61"/>
  <c r="AH27" i="61"/>
  <c r="AG27" i="61"/>
  <c r="AI24" i="61"/>
  <c r="AH24" i="61"/>
  <c r="AJ24" i="61" s="1"/>
  <c r="AG24" i="61"/>
  <c r="AI23" i="61"/>
  <c r="AJ23" i="61" s="1"/>
  <c r="AH23" i="61"/>
  <c r="AG23" i="61"/>
  <c r="AI20" i="61"/>
  <c r="AH20" i="61"/>
  <c r="AG20" i="61"/>
  <c r="AI19" i="61"/>
  <c r="AH19" i="61"/>
  <c r="AG19" i="61"/>
  <c r="AI16" i="61"/>
  <c r="AH16" i="61"/>
  <c r="AJ16" i="61" s="1"/>
  <c r="AG16" i="61"/>
  <c r="AI15" i="61"/>
  <c r="AH15" i="61"/>
  <c r="AG15" i="61"/>
  <c r="AI12" i="61"/>
  <c r="AH12" i="61"/>
  <c r="AG12" i="61"/>
  <c r="AI11" i="61"/>
  <c r="AH11" i="61"/>
  <c r="AG11" i="61"/>
  <c r="AJ11" i="61" s="1"/>
  <c r="AI8" i="61"/>
  <c r="AH8" i="61"/>
  <c r="AG8" i="61"/>
  <c r="AI7" i="61"/>
  <c r="AH7" i="61"/>
  <c r="AG7" i="61"/>
  <c r="V68" i="61"/>
  <c r="AV1" i="61"/>
  <c r="R152" i="60"/>
  <c r="R151" i="60"/>
  <c r="E151" i="60"/>
  <c r="R150" i="60"/>
  <c r="E150" i="60"/>
  <c r="R149" i="60"/>
  <c r="E149" i="60"/>
  <c r="E152" i="60" s="1"/>
  <c r="F138" i="60"/>
  <c r="I133" i="60"/>
  <c r="F133" i="60"/>
  <c r="L133" i="60" s="1"/>
  <c r="C133" i="60"/>
  <c r="AH132" i="60"/>
  <c r="AG132" i="60"/>
  <c r="AH131" i="60"/>
  <c r="AG131" i="60"/>
  <c r="AI130" i="60"/>
  <c r="AH130" i="60"/>
  <c r="AG130" i="60"/>
  <c r="AJ129" i="60"/>
  <c r="AI129" i="60"/>
  <c r="AH129" i="60"/>
  <c r="AG129" i="60"/>
  <c r="AI126" i="60"/>
  <c r="AH126" i="60"/>
  <c r="AJ126" i="60" s="1"/>
  <c r="AG126" i="60"/>
  <c r="AI125" i="60"/>
  <c r="AH125" i="60"/>
  <c r="AJ125" i="60" s="1"/>
  <c r="AG125" i="60"/>
  <c r="X123" i="60"/>
  <c r="AI122" i="60"/>
  <c r="AH122" i="60"/>
  <c r="AG122" i="60"/>
  <c r="AJ122" i="60" s="1"/>
  <c r="AI121" i="60"/>
  <c r="AH121" i="60"/>
  <c r="AJ121" i="60" s="1"/>
  <c r="AG121" i="60"/>
  <c r="AJ118" i="60"/>
  <c r="AI118" i="60"/>
  <c r="AH118" i="60"/>
  <c r="AG118" i="60"/>
  <c r="AI117" i="60"/>
  <c r="AH117" i="60"/>
  <c r="AG117" i="60"/>
  <c r="AJ117" i="60" s="1"/>
  <c r="AI114" i="60"/>
  <c r="AH114" i="60"/>
  <c r="AG114" i="60"/>
  <c r="AJ113" i="60"/>
  <c r="AI113" i="60"/>
  <c r="AH113" i="60"/>
  <c r="AG113" i="60"/>
  <c r="AJ110" i="60"/>
  <c r="AI110" i="60"/>
  <c r="AH110" i="60"/>
  <c r="AG110" i="60"/>
  <c r="AI109" i="60"/>
  <c r="AH109" i="60"/>
  <c r="AJ109" i="60" s="1"/>
  <c r="AG109" i="60"/>
  <c r="AI106" i="60"/>
  <c r="AH106" i="60"/>
  <c r="AG106" i="60"/>
  <c r="AI105" i="60"/>
  <c r="AJ105" i="60" s="1"/>
  <c r="AH105" i="60"/>
  <c r="AG105" i="60"/>
  <c r="AJ102" i="60"/>
  <c r="AI102" i="60"/>
  <c r="AH102" i="60"/>
  <c r="AG102" i="60"/>
  <c r="AI101" i="60"/>
  <c r="AJ101" i="60" s="1"/>
  <c r="AH101" i="60"/>
  <c r="AG101" i="60"/>
  <c r="AI98" i="60"/>
  <c r="AH98" i="60"/>
  <c r="AJ98" i="60" s="1"/>
  <c r="AG98" i="60"/>
  <c r="AJ97" i="60"/>
  <c r="X99" i="60" s="1"/>
  <c r="AI97" i="60"/>
  <c r="AH97" i="60"/>
  <c r="AG97" i="60"/>
  <c r="AJ94" i="60"/>
  <c r="AI94" i="60"/>
  <c r="AH94" i="60"/>
  <c r="AG94" i="60"/>
  <c r="AI93" i="60"/>
  <c r="AH93" i="60"/>
  <c r="AJ93" i="60" s="1"/>
  <c r="X95" i="60" s="1"/>
  <c r="AG93" i="60"/>
  <c r="AI90" i="60"/>
  <c r="AJ90" i="60" s="1"/>
  <c r="AH90" i="60"/>
  <c r="AG90" i="60"/>
  <c r="AJ89" i="60"/>
  <c r="X91" i="60" s="1"/>
  <c r="AI89" i="60"/>
  <c r="AH89" i="60"/>
  <c r="AG89" i="60"/>
  <c r="AI86" i="60"/>
  <c r="AH86" i="60"/>
  <c r="AJ86" i="60" s="1"/>
  <c r="AG86" i="60"/>
  <c r="AI85" i="60"/>
  <c r="AJ85" i="60" s="1"/>
  <c r="AH85" i="60"/>
  <c r="AG85" i="60"/>
  <c r="AI82" i="60"/>
  <c r="AH82" i="60"/>
  <c r="AG82" i="60"/>
  <c r="AI81" i="60"/>
  <c r="AH81" i="60"/>
  <c r="AG81" i="60"/>
  <c r="AI78" i="60"/>
  <c r="AH78" i="60"/>
  <c r="AJ78" i="60" s="1"/>
  <c r="AG78" i="60"/>
  <c r="AI77" i="60"/>
  <c r="AH77" i="60"/>
  <c r="AG77" i="60"/>
  <c r="AI74" i="60"/>
  <c r="AJ74" i="60" s="1"/>
  <c r="AH74" i="60"/>
  <c r="AG74" i="60"/>
  <c r="AI73" i="60"/>
  <c r="AH73" i="60"/>
  <c r="AG73" i="60"/>
  <c r="AI70" i="60"/>
  <c r="AH70" i="60"/>
  <c r="AJ70" i="60" s="1"/>
  <c r="AG70" i="60"/>
  <c r="AJ69" i="60"/>
  <c r="AI69" i="60"/>
  <c r="AH69" i="60"/>
  <c r="AG69" i="60"/>
  <c r="L67" i="60"/>
  <c r="I67" i="60"/>
  <c r="F67" i="60"/>
  <c r="C67" i="60"/>
  <c r="AJ64" i="60"/>
  <c r="AI64" i="60"/>
  <c r="AH64" i="60"/>
  <c r="AG64" i="60"/>
  <c r="AI63" i="60"/>
  <c r="AH63" i="60"/>
  <c r="AJ63" i="60" s="1"/>
  <c r="X65" i="60" s="1"/>
  <c r="AG63" i="60"/>
  <c r="AI60" i="60"/>
  <c r="AH60" i="60"/>
  <c r="AG60" i="60"/>
  <c r="AI59" i="60"/>
  <c r="AJ59" i="60" s="1"/>
  <c r="AH59" i="60"/>
  <c r="AG59" i="60"/>
  <c r="AI56" i="60"/>
  <c r="AH56" i="60"/>
  <c r="AG56" i="60"/>
  <c r="AI55" i="60"/>
  <c r="AH55" i="60"/>
  <c r="AJ55" i="60" s="1"/>
  <c r="AG55" i="60"/>
  <c r="AI52" i="60"/>
  <c r="AH52" i="60"/>
  <c r="AJ52" i="60" s="1"/>
  <c r="AG52" i="60"/>
  <c r="AI51" i="60"/>
  <c r="AH51" i="60"/>
  <c r="AG51" i="60"/>
  <c r="AJ48" i="60"/>
  <c r="AI48" i="60"/>
  <c r="AH48" i="60"/>
  <c r="AG48" i="60"/>
  <c r="AI47" i="60"/>
  <c r="AH47" i="60"/>
  <c r="AJ47" i="60" s="1"/>
  <c r="AG47" i="60"/>
  <c r="AJ44" i="60"/>
  <c r="AI44" i="60"/>
  <c r="AH44" i="60"/>
  <c r="AG44" i="60"/>
  <c r="AJ43" i="60"/>
  <c r="AI43" i="60"/>
  <c r="AH43" i="60"/>
  <c r="AG43" i="60"/>
  <c r="AI40" i="60"/>
  <c r="AH40" i="60"/>
  <c r="AG40" i="60"/>
  <c r="AI39" i="60"/>
  <c r="AH39" i="60"/>
  <c r="AJ39" i="60" s="1"/>
  <c r="AG39" i="60"/>
  <c r="AI36" i="60"/>
  <c r="AH36" i="60"/>
  <c r="AJ36" i="60" s="1"/>
  <c r="AG36" i="60"/>
  <c r="AI35" i="60"/>
  <c r="AH35" i="60"/>
  <c r="AG35" i="60"/>
  <c r="AJ32" i="60"/>
  <c r="AI32" i="60"/>
  <c r="AH32" i="60"/>
  <c r="AG32" i="60"/>
  <c r="AI31" i="60"/>
  <c r="AJ31" i="60" s="1"/>
  <c r="X33" i="60" s="1"/>
  <c r="AH31" i="60"/>
  <c r="AG31" i="60"/>
  <c r="AJ28" i="60"/>
  <c r="AI28" i="60"/>
  <c r="AH28" i="60"/>
  <c r="AG28" i="60"/>
  <c r="AI27" i="60"/>
  <c r="AH27" i="60"/>
  <c r="AG27" i="60"/>
  <c r="AI24" i="60"/>
  <c r="AH24" i="60"/>
  <c r="AJ24" i="60" s="1"/>
  <c r="AG24" i="60"/>
  <c r="AJ23" i="60"/>
  <c r="AI23" i="60"/>
  <c r="AH23" i="60"/>
  <c r="AG23" i="60"/>
  <c r="X25" i="60" s="1"/>
  <c r="AI20" i="60"/>
  <c r="AJ20" i="60" s="1"/>
  <c r="AH20" i="60"/>
  <c r="AG20" i="60"/>
  <c r="AI19" i="60"/>
  <c r="AH19" i="60"/>
  <c r="AG19" i="60"/>
  <c r="AI16" i="60"/>
  <c r="AH16" i="60"/>
  <c r="AG16" i="60"/>
  <c r="AJ16" i="60" s="1"/>
  <c r="AI15" i="60"/>
  <c r="AJ15" i="60" s="1"/>
  <c r="X17" i="60" s="1"/>
  <c r="AH15" i="60"/>
  <c r="AG15" i="60"/>
  <c r="AI12" i="60"/>
  <c r="AH12" i="60"/>
  <c r="AJ12" i="60" s="1"/>
  <c r="AG12" i="60"/>
  <c r="AI11" i="60"/>
  <c r="AJ11" i="60" s="1"/>
  <c r="AH11" i="60"/>
  <c r="AG11" i="60"/>
  <c r="AI8" i="60"/>
  <c r="AH8" i="60"/>
  <c r="AJ8" i="60" s="1"/>
  <c r="AG8" i="60"/>
  <c r="AI7" i="60"/>
  <c r="AH7" i="60"/>
  <c r="AG7" i="60"/>
  <c r="V68" i="60"/>
  <c r="AV1" i="60"/>
  <c r="E151" i="59"/>
  <c r="R151" i="59" s="1"/>
  <c r="F138" i="59"/>
  <c r="I133" i="59"/>
  <c r="AG132" i="59"/>
  <c r="AH132" i="59" s="1"/>
  <c r="AH131" i="59"/>
  <c r="AG131" i="59"/>
  <c r="AI130" i="59"/>
  <c r="AH130" i="59"/>
  <c r="AG130" i="59"/>
  <c r="AI129" i="59"/>
  <c r="AH129" i="59"/>
  <c r="AG129" i="59"/>
  <c r="AI126" i="59"/>
  <c r="AH126" i="59"/>
  <c r="AJ126" i="59" s="1"/>
  <c r="AG126" i="59"/>
  <c r="AI125" i="59"/>
  <c r="AH125" i="59"/>
  <c r="AG125" i="59"/>
  <c r="AI122" i="59"/>
  <c r="AJ122" i="59" s="1"/>
  <c r="AH122" i="59"/>
  <c r="AG122" i="59"/>
  <c r="AI121" i="59"/>
  <c r="AH121" i="59"/>
  <c r="AG121" i="59"/>
  <c r="AJ118" i="59"/>
  <c r="AI118" i="59"/>
  <c r="AH118" i="59"/>
  <c r="AG118" i="59"/>
  <c r="AI117" i="59"/>
  <c r="AJ117" i="59" s="1"/>
  <c r="AH117" i="59"/>
  <c r="AG117" i="59"/>
  <c r="X119" i="59" s="1"/>
  <c r="AI114" i="59"/>
  <c r="AH114" i="59"/>
  <c r="AJ114" i="59" s="1"/>
  <c r="AG114" i="59"/>
  <c r="AJ113" i="59"/>
  <c r="AI113" i="59"/>
  <c r="AH113" i="59"/>
  <c r="AG113" i="59"/>
  <c r="AI110" i="59"/>
  <c r="AH110" i="59"/>
  <c r="AJ110" i="59" s="1"/>
  <c r="AG110" i="59"/>
  <c r="AI109" i="59"/>
  <c r="AH109" i="59"/>
  <c r="AG109" i="59"/>
  <c r="AI106" i="59"/>
  <c r="AJ106" i="59" s="1"/>
  <c r="X107" i="59" s="1"/>
  <c r="AH106" i="59"/>
  <c r="AG106" i="59"/>
  <c r="AI105" i="59"/>
  <c r="AH105" i="59"/>
  <c r="AJ105" i="59" s="1"/>
  <c r="AG105" i="59"/>
  <c r="AJ102" i="59"/>
  <c r="AI102" i="59"/>
  <c r="AH102" i="59"/>
  <c r="AG102" i="59"/>
  <c r="AI101" i="59"/>
  <c r="AJ101" i="59" s="1"/>
  <c r="AH101" i="59"/>
  <c r="AG101" i="59"/>
  <c r="AI98" i="59"/>
  <c r="AH98" i="59"/>
  <c r="AG98" i="59"/>
  <c r="AJ97" i="59"/>
  <c r="AI97" i="59"/>
  <c r="AH97" i="59"/>
  <c r="AG97" i="59"/>
  <c r="AI94" i="59"/>
  <c r="AH94" i="59"/>
  <c r="AJ94" i="59" s="1"/>
  <c r="AG94" i="59"/>
  <c r="AI93" i="59"/>
  <c r="AH93" i="59"/>
  <c r="AJ93" i="59" s="1"/>
  <c r="AG93" i="59"/>
  <c r="AI90" i="59"/>
  <c r="AJ90" i="59" s="1"/>
  <c r="AH90" i="59"/>
  <c r="AG90" i="59"/>
  <c r="AI89" i="59"/>
  <c r="AH89" i="59"/>
  <c r="AJ89" i="59" s="1"/>
  <c r="X91" i="59" s="1"/>
  <c r="AG89" i="59"/>
  <c r="AJ86" i="59"/>
  <c r="AI86" i="59"/>
  <c r="AH86" i="59"/>
  <c r="AG86" i="59"/>
  <c r="AI85" i="59"/>
  <c r="AJ85" i="59" s="1"/>
  <c r="AH85" i="59"/>
  <c r="AG85" i="59"/>
  <c r="AI82" i="59"/>
  <c r="AH82" i="59"/>
  <c r="AG82" i="59"/>
  <c r="AJ81" i="59"/>
  <c r="AI81" i="59"/>
  <c r="AH81" i="59"/>
  <c r="AG81" i="59"/>
  <c r="AI78" i="59"/>
  <c r="AH78" i="59"/>
  <c r="AJ78" i="59" s="1"/>
  <c r="AG78" i="59"/>
  <c r="AI77" i="59"/>
  <c r="AH77" i="59"/>
  <c r="AG77" i="59"/>
  <c r="AI74" i="59"/>
  <c r="AJ74" i="59" s="1"/>
  <c r="AH74" i="59"/>
  <c r="AG74" i="59"/>
  <c r="AI73" i="59"/>
  <c r="AH73" i="59"/>
  <c r="AJ73" i="59" s="1"/>
  <c r="X75" i="59" s="1"/>
  <c r="AG73" i="59"/>
  <c r="AJ70" i="59"/>
  <c r="AI70" i="59"/>
  <c r="AH70" i="59"/>
  <c r="AG70" i="59"/>
  <c r="AI69" i="59"/>
  <c r="AJ69" i="59" s="1"/>
  <c r="AH69" i="59"/>
  <c r="AG69" i="59"/>
  <c r="L67" i="59"/>
  <c r="I67" i="59"/>
  <c r="F67" i="59"/>
  <c r="C67" i="59"/>
  <c r="AI64" i="59"/>
  <c r="AH64" i="59"/>
  <c r="AG64" i="59"/>
  <c r="AI63" i="59"/>
  <c r="AH63" i="59"/>
  <c r="AJ63" i="59" s="1"/>
  <c r="AG63" i="59"/>
  <c r="AJ60" i="59"/>
  <c r="AI60" i="59"/>
  <c r="AH60" i="59"/>
  <c r="AG60" i="59"/>
  <c r="AI59" i="59"/>
  <c r="AH59" i="59"/>
  <c r="AG59" i="59"/>
  <c r="AJ59" i="59" s="1"/>
  <c r="AI56" i="59"/>
  <c r="AH56" i="59"/>
  <c r="AG56" i="59"/>
  <c r="AJ55" i="59"/>
  <c r="AI55" i="59"/>
  <c r="AH55" i="59"/>
  <c r="AG55" i="59"/>
  <c r="AI52" i="59"/>
  <c r="AH52" i="59"/>
  <c r="AJ52" i="59" s="1"/>
  <c r="AG52" i="59"/>
  <c r="AI51" i="59"/>
  <c r="AH51" i="59"/>
  <c r="AJ51" i="59" s="1"/>
  <c r="AG51" i="59"/>
  <c r="AI48" i="59"/>
  <c r="AH48" i="59"/>
  <c r="AG48" i="59"/>
  <c r="AI47" i="59"/>
  <c r="AH47" i="59"/>
  <c r="AJ47" i="59" s="1"/>
  <c r="AG47" i="59"/>
  <c r="AJ44" i="59"/>
  <c r="AI44" i="59"/>
  <c r="AH44" i="59"/>
  <c r="AG44" i="59"/>
  <c r="AI43" i="59"/>
  <c r="AH43" i="59"/>
  <c r="AG43" i="59"/>
  <c r="AI40" i="59"/>
  <c r="AH40" i="59"/>
  <c r="AG40" i="59"/>
  <c r="AJ39" i="59"/>
  <c r="AI39" i="59"/>
  <c r="AH39" i="59"/>
  <c r="AG39" i="59"/>
  <c r="AI36" i="59"/>
  <c r="AH36" i="59"/>
  <c r="AJ36" i="59" s="1"/>
  <c r="AG36" i="59"/>
  <c r="AI35" i="59"/>
  <c r="AH35" i="59"/>
  <c r="AG35" i="59"/>
  <c r="AI32" i="59"/>
  <c r="AH32" i="59"/>
  <c r="AG32" i="59"/>
  <c r="AJ32" i="59" s="1"/>
  <c r="AI31" i="59"/>
  <c r="AH31" i="59"/>
  <c r="AJ31" i="59" s="1"/>
  <c r="X33" i="59" s="1"/>
  <c r="AG31" i="59"/>
  <c r="AJ28" i="59"/>
  <c r="AI28" i="59"/>
  <c r="AH28" i="59"/>
  <c r="AG28" i="59"/>
  <c r="AI27" i="59"/>
  <c r="AH27" i="59"/>
  <c r="AG27" i="59"/>
  <c r="AI24" i="59"/>
  <c r="AH24" i="59"/>
  <c r="AG24" i="59"/>
  <c r="AJ23" i="59"/>
  <c r="AI23" i="59"/>
  <c r="AH23" i="59"/>
  <c r="AG23" i="59"/>
  <c r="AI20" i="59"/>
  <c r="AH20" i="59"/>
  <c r="AJ20" i="59" s="1"/>
  <c r="AG20" i="59"/>
  <c r="AI19" i="59"/>
  <c r="AH19" i="59"/>
  <c r="AG19" i="59"/>
  <c r="X17" i="59"/>
  <c r="AI16" i="59"/>
  <c r="AH16" i="59"/>
  <c r="AG16" i="59"/>
  <c r="AJ16" i="59" s="1"/>
  <c r="AI15" i="59"/>
  <c r="AH15" i="59"/>
  <c r="AJ15" i="59" s="1"/>
  <c r="AG15" i="59"/>
  <c r="AI12" i="59"/>
  <c r="AH12" i="59"/>
  <c r="AJ12" i="59" s="1"/>
  <c r="AG12" i="59"/>
  <c r="AI11" i="59"/>
  <c r="AH11" i="59"/>
  <c r="AJ11" i="59" s="1"/>
  <c r="AG11" i="59"/>
  <c r="X13" i="59" s="1"/>
  <c r="AI8" i="59"/>
  <c r="AJ8" i="59" s="1"/>
  <c r="AH8" i="59"/>
  <c r="AG8" i="59"/>
  <c r="AI7" i="59"/>
  <c r="AH7" i="59"/>
  <c r="AJ7" i="59" s="1"/>
  <c r="X9" i="59" s="1"/>
  <c r="AG7" i="59"/>
  <c r="V68" i="59"/>
  <c r="AV1" i="59"/>
  <c r="E151" i="58"/>
  <c r="R151" i="58" s="1"/>
  <c r="E150" i="58"/>
  <c r="R150" i="58" s="1"/>
  <c r="F138" i="58"/>
  <c r="I133" i="58"/>
  <c r="F133" i="58"/>
  <c r="AG132" i="58"/>
  <c r="AH132" i="58" s="1"/>
  <c r="AH131" i="58"/>
  <c r="AG131" i="58"/>
  <c r="AI130" i="58"/>
  <c r="AH130" i="58"/>
  <c r="AJ130" i="58" s="1"/>
  <c r="AG130" i="58"/>
  <c r="AI129" i="58"/>
  <c r="AH129" i="58"/>
  <c r="AJ129" i="58" s="1"/>
  <c r="AG129" i="58"/>
  <c r="X131" i="58" s="1"/>
  <c r="AI126" i="58"/>
  <c r="AH126" i="58"/>
  <c r="AG126" i="58"/>
  <c r="AJ126" i="58" s="1"/>
  <c r="AI125" i="58"/>
  <c r="AH125" i="58"/>
  <c r="AG125" i="58"/>
  <c r="AI122" i="58"/>
  <c r="AH122" i="58"/>
  <c r="AJ122" i="58" s="1"/>
  <c r="AG122" i="58"/>
  <c r="AI121" i="58"/>
  <c r="AH121" i="58"/>
  <c r="AG121" i="58"/>
  <c r="AI118" i="58"/>
  <c r="AH118" i="58"/>
  <c r="AG118" i="58"/>
  <c r="AI117" i="58"/>
  <c r="AH117" i="58"/>
  <c r="AJ117" i="58" s="1"/>
  <c r="AG117" i="58"/>
  <c r="AJ114" i="58"/>
  <c r="AI114" i="58"/>
  <c r="AH114" i="58"/>
  <c r="AG114" i="58"/>
  <c r="AI113" i="58"/>
  <c r="AH113" i="58"/>
  <c r="AG113" i="58"/>
  <c r="AI110" i="58"/>
  <c r="AH110" i="58"/>
  <c r="AG110" i="58"/>
  <c r="AJ110" i="58" s="1"/>
  <c r="AJ109" i="58"/>
  <c r="AI109" i="58"/>
  <c r="AH109" i="58"/>
  <c r="AG109" i="58"/>
  <c r="AI106" i="58"/>
  <c r="AH106" i="58"/>
  <c r="AJ106" i="58" s="1"/>
  <c r="AG106" i="58"/>
  <c r="AI105" i="58"/>
  <c r="AH105" i="58"/>
  <c r="AG105" i="58"/>
  <c r="AI102" i="58"/>
  <c r="AH102" i="58"/>
  <c r="AJ102" i="58" s="1"/>
  <c r="AG102" i="58"/>
  <c r="AI101" i="58"/>
  <c r="AH101" i="58"/>
  <c r="AJ101" i="58" s="1"/>
  <c r="X103" i="58" s="1"/>
  <c r="AG101" i="58"/>
  <c r="AJ98" i="58"/>
  <c r="AI98" i="58"/>
  <c r="AH98" i="58"/>
  <c r="AG98" i="58"/>
  <c r="AI97" i="58"/>
  <c r="AH97" i="58"/>
  <c r="AG97" i="58"/>
  <c r="AI94" i="58"/>
  <c r="AH94" i="58"/>
  <c r="AG94" i="58"/>
  <c r="AJ94" i="58" s="1"/>
  <c r="AJ93" i="58"/>
  <c r="X95" i="58" s="1"/>
  <c r="AI93" i="58"/>
  <c r="AH93" i="58"/>
  <c r="AG93" i="58"/>
  <c r="AI90" i="58"/>
  <c r="AH90" i="58"/>
  <c r="AJ90" i="58" s="1"/>
  <c r="AG90" i="58"/>
  <c r="AI89" i="58"/>
  <c r="AH89" i="58"/>
  <c r="AG89" i="58"/>
  <c r="AI86" i="58"/>
  <c r="AH86" i="58"/>
  <c r="AG86" i="58"/>
  <c r="AI85" i="58"/>
  <c r="AH85" i="58"/>
  <c r="AJ85" i="58" s="1"/>
  <c r="AG85" i="58"/>
  <c r="AJ82" i="58"/>
  <c r="AI82" i="58"/>
  <c r="AH82" i="58"/>
  <c r="AG82" i="58"/>
  <c r="AI81" i="58"/>
  <c r="AH81" i="58"/>
  <c r="AJ81" i="58" s="1"/>
  <c r="AG81" i="58"/>
  <c r="AI78" i="58"/>
  <c r="AH78" i="58"/>
  <c r="AJ78" i="58" s="1"/>
  <c r="AG78" i="58"/>
  <c r="AJ77" i="58"/>
  <c r="AI77" i="58"/>
  <c r="AH77" i="58"/>
  <c r="AG77" i="58"/>
  <c r="AI74" i="58"/>
  <c r="AH74" i="58"/>
  <c r="AJ74" i="58" s="1"/>
  <c r="AG74" i="58"/>
  <c r="AI73" i="58"/>
  <c r="AH73" i="58"/>
  <c r="AJ73" i="58" s="1"/>
  <c r="AG73" i="58"/>
  <c r="X75" i="58" s="1"/>
  <c r="X71" i="58"/>
  <c r="AI70" i="58"/>
  <c r="AH70" i="58"/>
  <c r="AG70" i="58"/>
  <c r="AJ70" i="58" s="1"/>
  <c r="AI69" i="58"/>
  <c r="AH69" i="58"/>
  <c r="AJ69" i="58" s="1"/>
  <c r="AG69" i="58"/>
  <c r="I67" i="58"/>
  <c r="F67" i="58"/>
  <c r="AI64" i="58"/>
  <c r="AH64" i="58"/>
  <c r="AJ64" i="58" s="1"/>
  <c r="AG64" i="58"/>
  <c r="AI63" i="58"/>
  <c r="AH63" i="58"/>
  <c r="AG63" i="58"/>
  <c r="AI60" i="58"/>
  <c r="AH60" i="58"/>
  <c r="AG60" i="58"/>
  <c r="AI59" i="58"/>
  <c r="AH59" i="58"/>
  <c r="AJ59" i="58" s="1"/>
  <c r="AG59" i="58"/>
  <c r="AJ56" i="58"/>
  <c r="AI56" i="58"/>
  <c r="AH56" i="58"/>
  <c r="AG56" i="58"/>
  <c r="AI55" i="58"/>
  <c r="AH55" i="58"/>
  <c r="AJ55" i="58" s="1"/>
  <c r="AG55" i="58"/>
  <c r="X57" i="58" s="1"/>
  <c r="AI52" i="58"/>
  <c r="AH52" i="58"/>
  <c r="AG52" i="58"/>
  <c r="AJ52" i="58" s="1"/>
  <c r="AJ51" i="58"/>
  <c r="AI51" i="58"/>
  <c r="AH51" i="58"/>
  <c r="AG51" i="58"/>
  <c r="AI48" i="58"/>
  <c r="AH48" i="58"/>
  <c r="AJ48" i="58" s="1"/>
  <c r="AG48" i="58"/>
  <c r="AI47" i="58"/>
  <c r="AH47" i="58"/>
  <c r="AG47" i="58"/>
  <c r="AI44" i="58"/>
  <c r="AH44" i="58"/>
  <c r="AG44" i="58"/>
  <c r="AI43" i="58"/>
  <c r="AH43" i="58"/>
  <c r="AJ43" i="58" s="1"/>
  <c r="AG43" i="58"/>
  <c r="AJ40" i="58"/>
  <c r="AI40" i="58"/>
  <c r="AH40" i="58"/>
  <c r="AG40" i="58"/>
  <c r="AI39" i="58"/>
  <c r="AH39" i="58"/>
  <c r="AG39" i="58"/>
  <c r="AI36" i="58"/>
  <c r="AH36" i="58"/>
  <c r="AG36" i="58"/>
  <c r="AJ36" i="58" s="1"/>
  <c r="AJ35" i="58"/>
  <c r="AI35" i="58"/>
  <c r="AH35" i="58"/>
  <c r="AG35" i="58"/>
  <c r="AI32" i="58"/>
  <c r="AH32" i="58"/>
  <c r="AJ32" i="58" s="1"/>
  <c r="AG32" i="58"/>
  <c r="AI31" i="58"/>
  <c r="AH31" i="58"/>
  <c r="AJ31" i="58" s="1"/>
  <c r="AG31" i="58"/>
  <c r="AI28" i="58"/>
  <c r="AH28" i="58"/>
  <c r="AJ28" i="58" s="1"/>
  <c r="AG28" i="58"/>
  <c r="AI27" i="58"/>
  <c r="AH27" i="58"/>
  <c r="AJ27" i="58" s="1"/>
  <c r="X29" i="58" s="1"/>
  <c r="AG27" i="58"/>
  <c r="AJ24" i="58"/>
  <c r="AI24" i="58"/>
  <c r="AH24" i="58"/>
  <c r="AG24" i="58"/>
  <c r="AI23" i="58"/>
  <c r="AH23" i="58"/>
  <c r="AG23" i="58"/>
  <c r="AI20" i="58"/>
  <c r="AH20" i="58"/>
  <c r="AG20" i="58"/>
  <c r="AJ19" i="58"/>
  <c r="AI19" i="58"/>
  <c r="AH19" i="58"/>
  <c r="AG19" i="58"/>
  <c r="AI16" i="58"/>
  <c r="AH16" i="58"/>
  <c r="AJ16" i="58" s="1"/>
  <c r="AG16" i="58"/>
  <c r="AI15" i="58"/>
  <c r="AH15" i="58"/>
  <c r="AG15" i="58"/>
  <c r="AI12" i="58"/>
  <c r="AH12" i="58"/>
  <c r="AJ12" i="58" s="1"/>
  <c r="AG12" i="58"/>
  <c r="AJ11" i="58"/>
  <c r="AI11" i="58"/>
  <c r="AH11" i="58"/>
  <c r="AG11" i="58"/>
  <c r="X13" i="58" s="1"/>
  <c r="AI8" i="58"/>
  <c r="AH8" i="58"/>
  <c r="AJ8" i="58" s="1"/>
  <c r="AG8" i="58"/>
  <c r="AI7" i="58"/>
  <c r="AH7" i="58"/>
  <c r="AG7" i="58"/>
  <c r="V68" i="58"/>
  <c r="AV1" i="58"/>
  <c r="AJ59" i="61" l="1"/>
  <c r="AJ48" i="61"/>
  <c r="AJ44" i="61"/>
  <c r="AJ125" i="58"/>
  <c r="C133" i="58" s="1"/>
  <c r="L133" i="58" s="1"/>
  <c r="AJ86" i="61"/>
  <c r="AJ82" i="61"/>
  <c r="AJ81" i="61"/>
  <c r="AJ77" i="61"/>
  <c r="AJ73" i="61"/>
  <c r="AJ69" i="61"/>
  <c r="AJ121" i="59"/>
  <c r="X123" i="59" s="1"/>
  <c r="AJ129" i="59"/>
  <c r="AJ7" i="58"/>
  <c r="X9" i="58"/>
  <c r="X29" i="61"/>
  <c r="AJ7" i="61"/>
  <c r="AJ12" i="61"/>
  <c r="AJ19" i="61"/>
  <c r="X21" i="61" s="1"/>
  <c r="AJ55" i="61"/>
  <c r="X57" i="61" s="1"/>
  <c r="AJ8" i="61"/>
  <c r="AJ28" i="61"/>
  <c r="X13" i="61"/>
  <c r="X33" i="61"/>
  <c r="AJ36" i="61"/>
  <c r="X37" i="61" s="1"/>
  <c r="AJ39" i="61"/>
  <c r="X49" i="61"/>
  <c r="AJ52" i="61"/>
  <c r="X53" i="61" s="1"/>
  <c r="AJ89" i="61"/>
  <c r="AJ94" i="61"/>
  <c r="X95" i="61" s="1"/>
  <c r="X115" i="61"/>
  <c r="AJ121" i="61"/>
  <c r="X123" i="61" s="1"/>
  <c r="AJ126" i="61"/>
  <c r="X25" i="61"/>
  <c r="AJ63" i="61"/>
  <c r="X65" i="61" s="1"/>
  <c r="AJ85" i="61"/>
  <c r="AJ90" i="61"/>
  <c r="AJ117" i="61"/>
  <c r="X119" i="61" s="1"/>
  <c r="AJ122" i="61"/>
  <c r="X111" i="61"/>
  <c r="AJ15" i="61"/>
  <c r="X17" i="61" s="1"/>
  <c r="AJ20" i="61"/>
  <c r="X41" i="61"/>
  <c r="X99" i="61"/>
  <c r="X127" i="61"/>
  <c r="X131" i="61"/>
  <c r="X9" i="60"/>
  <c r="AJ27" i="60"/>
  <c r="X29" i="60" s="1"/>
  <c r="AJ40" i="60"/>
  <c r="X41" i="60" s="1"/>
  <c r="X49" i="60"/>
  <c r="AJ60" i="60"/>
  <c r="X71" i="60"/>
  <c r="AJ81" i="60"/>
  <c r="X83" i="60" s="1"/>
  <c r="AJ7" i="60"/>
  <c r="AJ19" i="60"/>
  <c r="X21" i="60" s="1"/>
  <c r="AJ35" i="60"/>
  <c r="X37" i="60" s="1"/>
  <c r="X45" i="60"/>
  <c r="X57" i="60"/>
  <c r="X61" i="60"/>
  <c r="AJ73" i="60"/>
  <c r="X75" i="60" s="1"/>
  <c r="X107" i="60"/>
  <c r="X87" i="60"/>
  <c r="X13" i="60"/>
  <c r="AJ51" i="60"/>
  <c r="X53" i="60" s="1"/>
  <c r="AJ56" i="60"/>
  <c r="AJ77" i="60"/>
  <c r="X79" i="60" s="1"/>
  <c r="AJ82" i="60"/>
  <c r="X103" i="60"/>
  <c r="AJ106" i="60"/>
  <c r="AJ114" i="60"/>
  <c r="X115" i="60" s="1"/>
  <c r="AJ130" i="60"/>
  <c r="X131" i="60" s="1"/>
  <c r="X111" i="60"/>
  <c r="X127" i="60"/>
  <c r="X119" i="60"/>
  <c r="AJ35" i="59"/>
  <c r="X37" i="59" s="1"/>
  <c r="AJ56" i="59"/>
  <c r="AJ77" i="59"/>
  <c r="AJ19" i="59"/>
  <c r="AJ43" i="59"/>
  <c r="X45" i="59" s="1"/>
  <c r="AJ64" i="59"/>
  <c r="X65" i="59" s="1"/>
  <c r="AJ82" i="59"/>
  <c r="X87" i="59"/>
  <c r="X111" i="59"/>
  <c r="AJ125" i="59"/>
  <c r="AJ24" i="59"/>
  <c r="X25" i="59" s="1"/>
  <c r="AJ27" i="59"/>
  <c r="AJ48" i="59"/>
  <c r="X49" i="59" s="1"/>
  <c r="X53" i="59"/>
  <c r="X71" i="59"/>
  <c r="X95" i="59"/>
  <c r="AJ109" i="59"/>
  <c r="X115" i="59"/>
  <c r="AJ130" i="59"/>
  <c r="AJ98" i="59"/>
  <c r="X99" i="59" s="1"/>
  <c r="X103" i="59"/>
  <c r="X57" i="59"/>
  <c r="X79" i="59"/>
  <c r="X21" i="59"/>
  <c r="X83" i="59"/>
  <c r="AJ40" i="59"/>
  <c r="X41" i="59" s="1"/>
  <c r="X29" i="59"/>
  <c r="X61" i="59"/>
  <c r="X119" i="58"/>
  <c r="A7" i="58"/>
  <c r="AJ15" i="58"/>
  <c r="X41" i="58"/>
  <c r="AJ63" i="58"/>
  <c r="X65" i="58"/>
  <c r="X79" i="58"/>
  <c r="AJ86" i="58"/>
  <c r="X87" i="58" s="1"/>
  <c r="AJ89" i="58"/>
  <c r="X91" i="58" s="1"/>
  <c r="X115" i="58"/>
  <c r="AJ3" i="58"/>
  <c r="AJ20" i="58"/>
  <c r="X21" i="58" s="1"/>
  <c r="X25" i="58"/>
  <c r="AJ39" i="58"/>
  <c r="AJ47" i="58"/>
  <c r="X49" i="58" s="1"/>
  <c r="X53" i="58"/>
  <c r="AJ60" i="58"/>
  <c r="X61" i="58" s="1"/>
  <c r="X99" i="58"/>
  <c r="AJ113" i="58"/>
  <c r="AJ121" i="58"/>
  <c r="X123" i="58" s="1"/>
  <c r="X17" i="58"/>
  <c r="X37" i="58"/>
  <c r="L5" i="58"/>
  <c r="AJ23" i="58"/>
  <c r="X33" i="58"/>
  <c r="AJ44" i="58"/>
  <c r="X45" i="58" s="1"/>
  <c r="X83" i="58"/>
  <c r="AJ97" i="58"/>
  <c r="AJ105" i="58"/>
  <c r="X107" i="58" s="1"/>
  <c r="X111" i="58"/>
  <c r="AJ118" i="58"/>
  <c r="I133" i="61" l="1"/>
  <c r="X79" i="61"/>
  <c r="X75" i="61"/>
  <c r="F133" i="61"/>
  <c r="X71" i="61"/>
  <c r="C133" i="61"/>
  <c r="E150" i="61"/>
  <c r="R150" i="61" s="1"/>
  <c r="F67" i="61"/>
  <c r="X61" i="61"/>
  <c r="I67" i="61"/>
  <c r="X45" i="61"/>
  <c r="E151" i="61"/>
  <c r="R151" i="61" s="1"/>
  <c r="X9" i="61"/>
  <c r="E149" i="61"/>
  <c r="C67" i="61"/>
  <c r="X127" i="59"/>
  <c r="C133" i="59"/>
  <c r="E149" i="59"/>
  <c r="R149" i="59" s="1"/>
  <c r="E150" i="59"/>
  <c r="F133" i="59"/>
  <c r="X127" i="58"/>
  <c r="X91" i="61"/>
  <c r="X87" i="61"/>
  <c r="X83" i="61"/>
  <c r="X131" i="59"/>
  <c r="E149" i="58"/>
  <c r="C67" i="58"/>
  <c r="L67" i="58" s="1"/>
  <c r="C164" i="58"/>
  <c r="L68" i="58"/>
  <c r="S134" i="58"/>
  <c r="AH3" i="58"/>
  <c r="AK8" i="58"/>
  <c r="T7" i="58"/>
  <c r="A11" i="58"/>
  <c r="T8" i="58"/>
  <c r="R7" i="58"/>
  <c r="R8" i="58"/>
  <c r="AK7" i="58"/>
  <c r="L133" i="61" l="1"/>
  <c r="L67" i="61"/>
  <c r="R149" i="61"/>
  <c r="R152" i="61" s="1"/>
  <c r="M160" i="61" s="1"/>
  <c r="O37" i="10" s="1"/>
  <c r="E152" i="61"/>
  <c r="L133" i="59"/>
  <c r="R150" i="59"/>
  <c r="R152" i="59" s="1"/>
  <c r="O19" i="10" s="1"/>
  <c r="E152" i="59"/>
  <c r="E152" i="58"/>
  <c r="R149" i="58"/>
  <c r="R152" i="58" s="1"/>
  <c r="R9" i="58"/>
  <c r="A129" i="58"/>
  <c r="A125" i="58"/>
  <c r="A121" i="58"/>
  <c r="AK12" i="58"/>
  <c r="A15" i="58"/>
  <c r="T12" i="58"/>
  <c r="R11" i="58"/>
  <c r="R12" i="58"/>
  <c r="AK11" i="58"/>
  <c r="T11" i="58"/>
  <c r="M160" i="58" l="1"/>
  <c r="O10" i="10" s="1"/>
  <c r="T121" i="58"/>
  <c r="AK121" i="58"/>
  <c r="T122" i="58"/>
  <c r="R121" i="58"/>
  <c r="AK122" i="58"/>
  <c r="R122" i="58"/>
  <c r="AK125" i="58"/>
  <c r="T126" i="58"/>
  <c r="AK126" i="58"/>
  <c r="R125" i="58"/>
  <c r="T125" i="58"/>
  <c r="R126" i="58"/>
  <c r="R130" i="58"/>
  <c r="AK129" i="58"/>
  <c r="R129" i="58"/>
  <c r="AK130" i="58"/>
  <c r="T129" i="58"/>
  <c r="T130" i="58"/>
  <c r="R13" i="58"/>
  <c r="AK16" i="58"/>
  <c r="T15" i="58"/>
  <c r="A19" i="58"/>
  <c r="T16" i="58"/>
  <c r="R15" i="58"/>
  <c r="R16" i="58"/>
  <c r="AK15" i="58"/>
  <c r="R127" i="58" l="1"/>
  <c r="R123" i="58"/>
  <c r="R131" i="58"/>
  <c r="R17" i="58"/>
  <c r="A23" i="58"/>
  <c r="T20" i="58"/>
  <c r="R19" i="58"/>
  <c r="R20" i="58"/>
  <c r="AK19" i="58"/>
  <c r="AK20" i="58"/>
  <c r="T19" i="58"/>
  <c r="R21" i="58" l="1"/>
  <c r="R24" i="58"/>
  <c r="AK23" i="58"/>
  <c r="AK24" i="58"/>
  <c r="T23" i="58"/>
  <c r="A27" i="58"/>
  <c r="T24" i="58"/>
  <c r="R23" i="58"/>
  <c r="R25" i="58" l="1"/>
  <c r="AK27" i="58"/>
  <c r="AK28" i="58"/>
  <c r="T27" i="58"/>
  <c r="A31" i="58"/>
  <c r="T28" i="58"/>
  <c r="R27" i="58"/>
  <c r="R28" i="58"/>
  <c r="R29" i="58" l="1"/>
  <c r="AK32" i="58"/>
  <c r="T31" i="58"/>
  <c r="A35" i="58"/>
  <c r="T32" i="58"/>
  <c r="R31" i="58"/>
  <c r="R32" i="58"/>
  <c r="AK31" i="58"/>
  <c r="R33" i="58" l="1"/>
  <c r="A39" i="58"/>
  <c r="T36" i="58"/>
  <c r="R35" i="58"/>
  <c r="R36" i="58"/>
  <c r="AK35" i="58"/>
  <c r="AK36" i="58"/>
  <c r="T35" i="58"/>
  <c r="R37" i="58" l="1"/>
  <c r="R40" i="58"/>
  <c r="AK39" i="58"/>
  <c r="AK40" i="58"/>
  <c r="T39" i="58"/>
  <c r="R39" i="58"/>
  <c r="T40" i="58"/>
  <c r="A43" i="58"/>
  <c r="AK43" i="58" l="1"/>
  <c r="AK44" i="58"/>
  <c r="T43" i="58"/>
  <c r="A47" i="58"/>
  <c r="T44" i="58"/>
  <c r="R43" i="58"/>
  <c r="R44" i="58"/>
  <c r="R41" i="58"/>
  <c r="R45" i="58" l="1"/>
  <c r="AK48" i="58"/>
  <c r="T47" i="58"/>
  <c r="A51" i="58"/>
  <c r="T48" i="58"/>
  <c r="R47" i="58"/>
  <c r="R48" i="58"/>
  <c r="AK47" i="58"/>
  <c r="R49" i="58" l="1"/>
  <c r="A55" i="58"/>
  <c r="T52" i="58"/>
  <c r="R51" i="58"/>
  <c r="R52" i="58"/>
  <c r="AK51" i="58"/>
  <c r="AK52" i="58"/>
  <c r="T51" i="58"/>
  <c r="R53" i="58" l="1"/>
  <c r="R56" i="58"/>
  <c r="AK55" i="58"/>
  <c r="AK56" i="58"/>
  <c r="T55" i="58"/>
  <c r="T56" i="58"/>
  <c r="R55" i="58"/>
  <c r="A59" i="58"/>
  <c r="R57" i="58" l="1"/>
  <c r="AK59" i="58"/>
  <c r="AK60" i="58"/>
  <c r="T59" i="58"/>
  <c r="A63" i="58"/>
  <c r="T60" i="58"/>
  <c r="R59" i="58"/>
  <c r="R60" i="58"/>
  <c r="R61" i="58" l="1"/>
  <c r="AK64" i="58"/>
  <c r="T63" i="58"/>
  <c r="T64" i="58"/>
  <c r="R63" i="58"/>
  <c r="R64" i="58"/>
  <c r="A69" i="58"/>
  <c r="AK63" i="58"/>
  <c r="R65" i="58" l="1"/>
  <c r="AK69" i="58"/>
  <c r="AK70" i="58"/>
  <c r="T69" i="58"/>
  <c r="A73" i="58"/>
  <c r="T70" i="58"/>
  <c r="R69" i="58"/>
  <c r="R70" i="58"/>
  <c r="R71" i="58" l="1"/>
  <c r="AK74" i="58"/>
  <c r="T73" i="58"/>
  <c r="A77" i="58"/>
  <c r="T74" i="58"/>
  <c r="R73" i="58"/>
  <c r="R74" i="58"/>
  <c r="AK73" i="58"/>
  <c r="R75" i="58" l="1"/>
  <c r="A81" i="58"/>
  <c r="T78" i="58"/>
  <c r="R77" i="58"/>
  <c r="R78" i="58"/>
  <c r="AK77" i="58"/>
  <c r="AK78" i="58"/>
  <c r="T77" i="58"/>
  <c r="R79" i="58" l="1"/>
  <c r="R82" i="58"/>
  <c r="AK81" i="58"/>
  <c r="AK82" i="58"/>
  <c r="T81" i="58"/>
  <c r="A85" i="58"/>
  <c r="T82" i="58"/>
  <c r="R81" i="58"/>
  <c r="R83" i="58" l="1"/>
  <c r="AK85" i="58"/>
  <c r="AK86" i="58"/>
  <c r="T85" i="58"/>
  <c r="A89" i="58"/>
  <c r="T86" i="58"/>
  <c r="R85" i="58"/>
  <c r="R86" i="58"/>
  <c r="AK90" i="58" l="1"/>
  <c r="T89" i="58"/>
  <c r="A93" i="58"/>
  <c r="T90" i="58"/>
  <c r="R89" i="58"/>
  <c r="R90" i="58"/>
  <c r="AK89" i="58"/>
  <c r="R87" i="58"/>
  <c r="R91" i="58" l="1"/>
  <c r="A97" i="58"/>
  <c r="T94" i="58"/>
  <c r="R93" i="58"/>
  <c r="R94" i="58"/>
  <c r="AK93" i="58"/>
  <c r="AK94" i="58"/>
  <c r="T93" i="58"/>
  <c r="R95" i="58" l="1"/>
  <c r="R98" i="58"/>
  <c r="AK97" i="58"/>
  <c r="AK98" i="58"/>
  <c r="T97" i="58"/>
  <c r="A101" i="58"/>
  <c r="T98" i="58"/>
  <c r="R97" i="58"/>
  <c r="R99" i="58" l="1"/>
  <c r="AK101" i="58"/>
  <c r="AK102" i="58"/>
  <c r="T101" i="58"/>
  <c r="A105" i="58"/>
  <c r="T102" i="58"/>
  <c r="R101" i="58"/>
  <c r="R102" i="58"/>
  <c r="AK106" i="58" l="1"/>
  <c r="T105" i="58"/>
  <c r="A109" i="58"/>
  <c r="T106" i="58"/>
  <c r="R105" i="58"/>
  <c r="R106" i="58"/>
  <c r="AK105" i="58"/>
  <c r="R103" i="58"/>
  <c r="R107" i="58" l="1"/>
  <c r="A113" i="58"/>
  <c r="T110" i="58"/>
  <c r="R109" i="58"/>
  <c r="R110" i="58"/>
  <c r="AK109" i="58"/>
  <c r="AK110" i="58"/>
  <c r="T109" i="58"/>
  <c r="R111" i="58" l="1"/>
  <c r="R114" i="58"/>
  <c r="AK113" i="58"/>
  <c r="AK114" i="58"/>
  <c r="T113" i="58"/>
  <c r="R113" i="58"/>
  <c r="T114" i="58"/>
  <c r="A117" i="58"/>
  <c r="AK117" i="58" l="1"/>
  <c r="AK118" i="58"/>
  <c r="T117" i="58"/>
  <c r="T118" i="58"/>
  <c r="R117" i="58"/>
  <c r="R118" i="58"/>
  <c r="R115" i="58"/>
  <c r="R119" i="58" l="1"/>
  <c r="E6" i="19" l="1"/>
  <c r="P3" i="19" l="1"/>
  <c r="I2" i="3" s="1"/>
  <c r="X8" i="19"/>
  <c r="U8" i="19" s="1"/>
  <c r="T9" i="19" s="1"/>
  <c r="X9" i="19" s="1"/>
  <c r="R25" i="19"/>
  <c r="Z4" i="19"/>
  <c r="Z5" i="19" s="1"/>
  <c r="L2" i="10"/>
  <c r="R52" i="10"/>
  <c r="L50" i="10"/>
  <c r="Q2" i="3"/>
  <c r="E27" i="50"/>
  <c r="D26" i="50"/>
  <c r="E25" i="50"/>
  <c r="D24" i="50"/>
  <c r="A4" i="13"/>
  <c r="C6" i="13"/>
  <c r="C7" i="13"/>
  <c r="A4" i="18"/>
  <c r="C6" i="18"/>
  <c r="C7" i="18"/>
  <c r="A4" i="3"/>
  <c r="D6" i="3"/>
  <c r="D7" i="3"/>
  <c r="A4" i="4"/>
  <c r="C6" i="4"/>
  <c r="C7" i="4"/>
  <c r="A4" i="2"/>
  <c r="C6" i="2"/>
  <c r="C7" i="2"/>
  <c r="A4" i="10"/>
  <c r="C5" i="10"/>
  <c r="C6" i="10"/>
  <c r="S25" i="19"/>
  <c r="B29" i="19"/>
  <c r="E32" i="19"/>
  <c r="I34" i="19"/>
  <c r="E37" i="19"/>
  <c r="F2" i="4" l="1"/>
  <c r="B9" i="50"/>
  <c r="AA3" i="61"/>
  <c r="AA3" i="60"/>
  <c r="AA3" i="59"/>
  <c r="AA3" i="58"/>
  <c r="B30" i="50"/>
  <c r="F2" i="13"/>
  <c r="H2" i="2"/>
  <c r="F2" i="18"/>
  <c r="J2" i="10"/>
  <c r="L14" i="10" s="1"/>
  <c r="F15" i="10"/>
  <c r="H50" i="10"/>
  <c r="L41" i="10"/>
  <c r="I41" i="10"/>
  <c r="F33" i="10"/>
  <c r="I23" i="10"/>
  <c r="I14" i="10"/>
  <c r="V8" i="19"/>
  <c r="V9" i="19"/>
  <c r="U9" i="19"/>
  <c r="T10" i="19" s="1"/>
  <c r="X10" i="19" s="1"/>
  <c r="I34" i="10" l="1"/>
  <c r="A55" i="10"/>
  <c r="I32" i="10"/>
  <c r="I16" i="10"/>
  <c r="F24" i="10"/>
  <c r="R43" i="10"/>
  <c r="R34" i="10"/>
  <c r="R25" i="10"/>
  <c r="R16" i="10"/>
  <c r="L32" i="10"/>
  <c r="F42" i="10"/>
  <c r="L23" i="10"/>
  <c r="I43" i="10"/>
  <c r="I25" i="10"/>
  <c r="V10" i="19"/>
  <c r="U10" i="19"/>
  <c r="T11" i="19" s="1"/>
  <c r="T25" i="19" l="1"/>
  <c r="X11" i="19"/>
  <c r="U11" i="19" l="1"/>
  <c r="V11" i="19"/>
  <c r="M11" i="4"/>
  <c r="A14" i="10"/>
  <c r="O11" i="2"/>
  <c r="U25" i="19"/>
  <c r="M11" i="18"/>
  <c r="M15" i="10"/>
  <c r="T16" i="10" s="1"/>
  <c r="M11" i="13"/>
  <c r="V25" i="19"/>
  <c r="L10" i="4"/>
  <c r="L8" i="18"/>
  <c r="N10" i="2"/>
  <c r="L8" i="13"/>
  <c r="T26" i="19" l="1"/>
  <c r="AG3" i="59" s="1"/>
  <c r="N11" i="4"/>
  <c r="N11" i="18"/>
  <c r="O11" i="18" s="1"/>
  <c r="N11" i="13"/>
  <c r="O11" i="13" s="1"/>
  <c r="P11" i="2"/>
  <c r="Q11" i="2" s="1"/>
  <c r="O11" i="4"/>
  <c r="D10" i="10"/>
  <c r="S16" i="10"/>
  <c r="B18" i="10"/>
  <c r="T12" i="19"/>
  <c r="X12" i="19" s="1"/>
  <c r="G6" i="19"/>
  <c r="L5" i="59" l="1"/>
  <c r="AJ3" i="59"/>
  <c r="A7" i="59"/>
  <c r="A15" i="3"/>
  <c r="D15" i="3" s="1"/>
  <c r="A23" i="10"/>
  <c r="N17" i="10"/>
  <c r="U12" i="19"/>
  <c r="T13" i="19" s="1"/>
  <c r="X13" i="19" s="1"/>
  <c r="V12" i="19"/>
  <c r="O12" i="10"/>
  <c r="Q16" i="10"/>
  <c r="P16" i="10" s="1"/>
  <c r="O11" i="10"/>
  <c r="D11" i="10" s="1"/>
  <c r="M12" i="18"/>
  <c r="O12" i="2"/>
  <c r="M24" i="10"/>
  <c r="T25" i="10" s="1"/>
  <c r="M12" i="4"/>
  <c r="U26" i="19"/>
  <c r="M12" i="13"/>
  <c r="V26" i="19"/>
  <c r="S26" i="19"/>
  <c r="Q10" i="2"/>
  <c r="O8" i="18"/>
  <c r="O24" i="18" s="1"/>
  <c r="F19" i="18" s="1"/>
  <c r="O8" i="13"/>
  <c r="F19" i="13" s="1"/>
  <c r="O10" i="4"/>
  <c r="F19" i="4" s="1"/>
  <c r="R7" i="59" l="1"/>
  <c r="T8" i="59"/>
  <c r="R8" i="59"/>
  <c r="T7" i="59"/>
  <c r="A11" i="59"/>
  <c r="AK7" i="59"/>
  <c r="AK8" i="59"/>
  <c r="AH3" i="59"/>
  <c r="A125" i="59" s="1"/>
  <c r="C164" i="59"/>
  <c r="L68" i="59"/>
  <c r="S134" i="59"/>
  <c r="D12" i="10"/>
  <c r="S25" i="10"/>
  <c r="B27" i="10"/>
  <c r="V13" i="19"/>
  <c r="U13" i="19"/>
  <c r="G19" i="2"/>
  <c r="H19" i="2"/>
  <c r="N12" i="4"/>
  <c r="O12" i="4" s="1"/>
  <c r="N12" i="18"/>
  <c r="O12" i="18" s="1"/>
  <c r="P12" i="2"/>
  <c r="Q12" i="2" s="1"/>
  <c r="T27" i="19"/>
  <c r="AG3" i="60" s="1"/>
  <c r="N12" i="13"/>
  <c r="O12" i="13" s="1"/>
  <c r="X14" i="19"/>
  <c r="M17" i="10"/>
  <c r="D17" i="10"/>
  <c r="D16" i="10"/>
  <c r="R125" i="59" l="1"/>
  <c r="AK125" i="59"/>
  <c r="R126" i="59"/>
  <c r="AK126" i="59"/>
  <c r="T126" i="59"/>
  <c r="T125" i="59"/>
  <c r="AJ3" i="60"/>
  <c r="A7" i="60"/>
  <c r="L5" i="60"/>
  <c r="R9" i="59"/>
  <c r="A129" i="59"/>
  <c r="A121" i="59"/>
  <c r="R11" i="59"/>
  <c r="R12" i="59"/>
  <c r="AK12" i="59"/>
  <c r="A15" i="59"/>
  <c r="T12" i="59"/>
  <c r="AK11" i="59"/>
  <c r="T11" i="59"/>
  <c r="A18" i="3"/>
  <c r="D18" i="3" s="1"/>
  <c r="N26" i="10"/>
  <c r="O20" i="10"/>
  <c r="O21" i="10"/>
  <c r="Q25" i="10"/>
  <c r="P25" i="10" s="1"/>
  <c r="T14" i="19"/>
  <c r="U14" i="19" s="1"/>
  <c r="V14" i="19"/>
  <c r="S14" i="19"/>
  <c r="U27" i="19"/>
  <c r="M33" i="10"/>
  <c r="T34" i="10" s="1"/>
  <c r="A32" i="10"/>
  <c r="M13" i="4"/>
  <c r="M13" i="18"/>
  <c r="O13" i="2"/>
  <c r="M13" i="13"/>
  <c r="S27" i="19"/>
  <c r="V27" i="19"/>
  <c r="A11" i="60" l="1"/>
  <c r="R7" i="60"/>
  <c r="T7" i="60"/>
  <c r="AK8" i="60"/>
  <c r="R8" i="60"/>
  <c r="T8" i="60"/>
  <c r="AK7" i="60"/>
  <c r="R16" i="59"/>
  <c r="T16" i="59"/>
  <c r="T15" i="59"/>
  <c r="AK15" i="59"/>
  <c r="A19" i="59"/>
  <c r="AK16" i="59"/>
  <c r="R15" i="59"/>
  <c r="T122" i="59"/>
  <c r="R121" i="59"/>
  <c r="T121" i="59"/>
  <c r="AK122" i="59"/>
  <c r="R122" i="59"/>
  <c r="AK121" i="59"/>
  <c r="R130" i="59"/>
  <c r="R129" i="59"/>
  <c r="AK129" i="59"/>
  <c r="AK130" i="59"/>
  <c r="T129" i="59"/>
  <c r="T130" i="59"/>
  <c r="R127" i="59"/>
  <c r="R13" i="59"/>
  <c r="S134" i="60"/>
  <c r="AH3" i="60"/>
  <c r="L68" i="60"/>
  <c r="C164" i="60"/>
  <c r="D19" i="3"/>
  <c r="S34" i="10"/>
  <c r="B36" i="10"/>
  <c r="Q26" i="10"/>
  <c r="D25" i="10"/>
  <c r="N13" i="4"/>
  <c r="O13" i="4" s="1"/>
  <c r="T28" i="19"/>
  <c r="AG3" i="61" s="1"/>
  <c r="N13" i="18"/>
  <c r="O13" i="18" s="1"/>
  <c r="P13" i="2"/>
  <c r="Q13" i="2" s="1"/>
  <c r="N13" i="13"/>
  <c r="O13" i="13" s="1"/>
  <c r="D26" i="10"/>
  <c r="M26" i="10"/>
  <c r="R131" i="59" l="1"/>
  <c r="R17" i="59"/>
  <c r="R9" i="60"/>
  <c r="R123" i="59"/>
  <c r="T20" i="59"/>
  <c r="T19" i="59"/>
  <c r="R19" i="59"/>
  <c r="AK19" i="59"/>
  <c r="A23" i="59"/>
  <c r="R20" i="59"/>
  <c r="AK20" i="59"/>
  <c r="L5" i="61"/>
  <c r="AJ3" i="61"/>
  <c r="A7" i="61"/>
  <c r="A129" i="60"/>
  <c r="A125" i="60"/>
  <c r="A121" i="60"/>
  <c r="A15" i="60"/>
  <c r="AK12" i="60"/>
  <c r="AK11" i="60"/>
  <c r="T12" i="60"/>
  <c r="R12" i="60"/>
  <c r="T11" i="60"/>
  <c r="R11" i="60"/>
  <c r="A21" i="3"/>
  <c r="D21" i="3" s="1"/>
  <c r="Q34" i="10"/>
  <c r="P34" i="10" s="1"/>
  <c r="N35" i="10"/>
  <c r="O30" i="10"/>
  <c r="O29" i="10"/>
  <c r="U28" i="19"/>
  <c r="M14" i="13"/>
  <c r="M42" i="10"/>
  <c r="T43" i="10" s="1"/>
  <c r="M14" i="18"/>
  <c r="M14" i="4"/>
  <c r="O14" i="2"/>
  <c r="A41" i="10"/>
  <c r="S28" i="19"/>
  <c r="V28" i="19"/>
  <c r="R13" i="60" l="1"/>
  <c r="AK122" i="60"/>
  <c r="R122" i="60"/>
  <c r="AK121" i="60"/>
  <c r="T122" i="60"/>
  <c r="R121" i="60"/>
  <c r="T121" i="60"/>
  <c r="C164" i="61"/>
  <c r="S134" i="61"/>
  <c r="L68" i="61"/>
  <c r="AH3" i="61"/>
  <c r="R21" i="59"/>
  <c r="R126" i="60"/>
  <c r="AK126" i="60"/>
  <c r="AK125" i="60"/>
  <c r="T126" i="60"/>
  <c r="T125" i="60"/>
  <c r="R125" i="60"/>
  <c r="AK129" i="60"/>
  <c r="R129" i="60"/>
  <c r="T129" i="60"/>
  <c r="R130" i="60"/>
  <c r="T130" i="60"/>
  <c r="AK130" i="60"/>
  <c r="T8" i="61"/>
  <c r="AK8" i="61"/>
  <c r="R7" i="61"/>
  <c r="T7" i="61"/>
  <c r="AK7" i="61"/>
  <c r="A11" i="61"/>
  <c r="R8" i="61"/>
  <c r="AK15" i="60"/>
  <c r="R16" i="60"/>
  <c r="T16" i="60"/>
  <c r="T15" i="60"/>
  <c r="R15" i="60"/>
  <c r="A19" i="60"/>
  <c r="AK16" i="60"/>
  <c r="A27" i="59"/>
  <c r="T23" i="59"/>
  <c r="R24" i="59"/>
  <c r="T24" i="59"/>
  <c r="R23" i="59"/>
  <c r="AK23" i="59"/>
  <c r="AK24" i="59"/>
  <c r="D34" i="10"/>
  <c r="D35" i="10"/>
  <c r="M35" i="10"/>
  <c r="S43" i="10"/>
  <c r="B45" i="10"/>
  <c r="N14" i="4"/>
  <c r="O14" i="4" s="1"/>
  <c r="N14" i="18"/>
  <c r="O14" i="18" s="1"/>
  <c r="P14" i="2"/>
  <c r="Q14" i="2" s="1"/>
  <c r="T29" i="19"/>
  <c r="N14" i="13"/>
  <c r="O14" i="13" s="1"/>
  <c r="R25" i="59" l="1"/>
  <c r="R17" i="60"/>
  <c r="R123" i="60"/>
  <c r="R127" i="60"/>
  <c r="R9" i="61"/>
  <c r="T19" i="60"/>
  <c r="T20" i="60"/>
  <c r="AK19" i="60"/>
  <c r="R20" i="60"/>
  <c r="R19" i="60"/>
  <c r="AK20" i="60"/>
  <c r="A23" i="60"/>
  <c r="AK27" i="59"/>
  <c r="A31" i="59"/>
  <c r="AK28" i="59"/>
  <c r="T28" i="59"/>
  <c r="T27" i="59"/>
  <c r="R27" i="59"/>
  <c r="R28" i="59"/>
  <c r="R131" i="60"/>
  <c r="A121" i="61"/>
  <c r="A125" i="61"/>
  <c r="A129" i="61"/>
  <c r="T12" i="61"/>
  <c r="AK11" i="61"/>
  <c r="R11" i="61"/>
  <c r="T11" i="61"/>
  <c r="A15" i="61"/>
  <c r="R12" i="61"/>
  <c r="AK12" i="61"/>
  <c r="Q35" i="10"/>
  <c r="O38" i="10"/>
  <c r="R14" i="2"/>
  <c r="Q43" i="10"/>
  <c r="P43" i="10" s="1"/>
  <c r="P14" i="18"/>
  <c r="N44" i="10"/>
  <c r="P14" i="13"/>
  <c r="O39" i="10"/>
  <c r="P14" i="4"/>
  <c r="M15" i="13"/>
  <c r="U29" i="19"/>
  <c r="M15" i="18"/>
  <c r="V29" i="19"/>
  <c r="O15" i="2"/>
  <c r="S29" i="19"/>
  <c r="M15" i="4"/>
  <c r="R13" i="61" l="1"/>
  <c r="R21" i="60"/>
  <c r="R121" i="61"/>
  <c r="T121" i="61"/>
  <c r="AK122" i="61"/>
  <c r="R122" i="61"/>
  <c r="AK121" i="61"/>
  <c r="T122" i="61"/>
  <c r="R29" i="59"/>
  <c r="R16" i="61"/>
  <c r="AK16" i="61"/>
  <c r="AK15" i="61"/>
  <c r="T16" i="61"/>
  <c r="T15" i="61"/>
  <c r="A19" i="61"/>
  <c r="R15" i="61"/>
  <c r="AK24" i="60"/>
  <c r="R24" i="60"/>
  <c r="A27" i="60"/>
  <c r="T24" i="60"/>
  <c r="AK23" i="60"/>
  <c r="R25" i="60" s="1"/>
  <c r="R23" i="60"/>
  <c r="T23" i="60"/>
  <c r="T129" i="61"/>
  <c r="AK129" i="61"/>
  <c r="R130" i="61"/>
  <c r="AK130" i="61"/>
  <c r="R129" i="61"/>
  <c r="T130" i="61"/>
  <c r="T126" i="61"/>
  <c r="R126" i="61"/>
  <c r="AK125" i="61"/>
  <c r="R125" i="61"/>
  <c r="AK126" i="61"/>
  <c r="T125" i="61"/>
  <c r="T32" i="59"/>
  <c r="AK32" i="59"/>
  <c r="R31" i="59"/>
  <c r="T31" i="59"/>
  <c r="AK31" i="59"/>
  <c r="A35" i="59"/>
  <c r="R32" i="59"/>
  <c r="T30" i="19"/>
  <c r="N15" i="13"/>
  <c r="O15" i="13" s="1"/>
  <c r="N15" i="18"/>
  <c r="O15" i="18" s="1"/>
  <c r="P15" i="2"/>
  <c r="Q15" i="2" s="1"/>
  <c r="N15" i="4"/>
  <c r="O15" i="4" s="1"/>
  <c r="M44" i="10"/>
  <c r="D44" i="10"/>
  <c r="D52" i="10" s="1"/>
  <c r="E27" i="19" s="1"/>
  <c r="D43" i="10"/>
  <c r="D51" i="10" s="1"/>
  <c r="E26" i="19" s="1"/>
  <c r="Q44" i="10"/>
  <c r="R127" i="61" l="1"/>
  <c r="R131" i="61"/>
  <c r="R17" i="61"/>
  <c r="R36" i="59"/>
  <c r="A39" i="59"/>
  <c r="AK36" i="59"/>
  <c r="T35" i="59"/>
  <c r="R35" i="59"/>
  <c r="AK35" i="59"/>
  <c r="T36" i="59"/>
  <c r="R33" i="59"/>
  <c r="AK27" i="60"/>
  <c r="R28" i="60"/>
  <c r="R27" i="60"/>
  <c r="T27" i="60"/>
  <c r="A31" i="60"/>
  <c r="T28" i="60"/>
  <c r="AK28" i="60"/>
  <c r="A23" i="61"/>
  <c r="AK19" i="61"/>
  <c r="R19" i="61"/>
  <c r="R20" i="61"/>
  <c r="T20" i="61"/>
  <c r="AK20" i="61"/>
  <c r="T19" i="61"/>
  <c r="R123" i="61"/>
  <c r="U30" i="19"/>
  <c r="M16" i="18"/>
  <c r="M16" i="13"/>
  <c r="M16" i="4"/>
  <c r="S30" i="19"/>
  <c r="O16" i="2"/>
  <c r="V30" i="19"/>
  <c r="A27" i="61" l="1"/>
  <c r="R23" i="61"/>
  <c r="AK23" i="61"/>
  <c r="R24" i="61"/>
  <c r="AK24" i="61"/>
  <c r="T24" i="61"/>
  <c r="T23" i="61"/>
  <c r="R37" i="59"/>
  <c r="R40" i="59"/>
  <c r="R39" i="59"/>
  <c r="AK39" i="59"/>
  <c r="AK40" i="59"/>
  <c r="A43" i="59"/>
  <c r="T40" i="59"/>
  <c r="T39" i="59"/>
  <c r="R21" i="61"/>
  <c r="R32" i="60"/>
  <c r="T32" i="60"/>
  <c r="T31" i="60"/>
  <c r="R31" i="60"/>
  <c r="A35" i="60"/>
  <c r="AK32" i="60"/>
  <c r="AK31" i="60"/>
  <c r="R29" i="60"/>
  <c r="D28" i="10"/>
  <c r="D29" i="10" s="1"/>
  <c r="D30" i="10" s="1"/>
  <c r="T31" i="19"/>
  <c r="N16" i="13"/>
  <c r="O16" i="13" s="1"/>
  <c r="N16" i="18"/>
  <c r="O16" i="18" s="1"/>
  <c r="N16" i="4"/>
  <c r="O16" i="4" s="1"/>
  <c r="P16" i="2"/>
  <c r="Q16" i="2" s="1"/>
  <c r="R41" i="59" l="1"/>
  <c r="R25" i="61"/>
  <c r="R33" i="60"/>
  <c r="AK36" i="60"/>
  <c r="R35" i="60"/>
  <c r="R36" i="60"/>
  <c r="T35" i="60"/>
  <c r="T36" i="60"/>
  <c r="A39" i="60"/>
  <c r="AK35" i="60"/>
  <c r="AK43" i="59"/>
  <c r="T44" i="59"/>
  <c r="AK44" i="59"/>
  <c r="A47" i="59"/>
  <c r="T43" i="59"/>
  <c r="R43" i="59"/>
  <c r="R44" i="59"/>
  <c r="R27" i="61"/>
  <c r="R28" i="61"/>
  <c r="T28" i="61"/>
  <c r="AK27" i="61"/>
  <c r="T27" i="61"/>
  <c r="AK28" i="61"/>
  <c r="A31" i="61"/>
  <c r="D37" i="10"/>
  <c r="I12" i="3"/>
  <c r="D13" i="3"/>
  <c r="I13" i="3" s="1"/>
  <c r="M17" i="18"/>
  <c r="U31" i="19"/>
  <c r="M17" i="13"/>
  <c r="M17" i="4"/>
  <c r="O17" i="2"/>
  <c r="V31" i="19"/>
  <c r="S31" i="19"/>
  <c r="R29" i="61" l="1"/>
  <c r="R37" i="60"/>
  <c r="R45" i="59"/>
  <c r="AK48" i="59"/>
  <c r="R47" i="59"/>
  <c r="AK47" i="59"/>
  <c r="A51" i="59"/>
  <c r="T48" i="59"/>
  <c r="T47" i="59"/>
  <c r="R48" i="59"/>
  <c r="AK39" i="60"/>
  <c r="A43" i="60"/>
  <c r="AK40" i="60"/>
  <c r="T40" i="60"/>
  <c r="R40" i="60"/>
  <c r="R39" i="60"/>
  <c r="T39" i="60"/>
  <c r="T31" i="61"/>
  <c r="R31" i="61"/>
  <c r="A35" i="61"/>
  <c r="T32" i="61"/>
  <c r="R32" i="61"/>
  <c r="AK32" i="61"/>
  <c r="AK31" i="61"/>
  <c r="D38" i="10"/>
  <c r="D39" i="10" s="1"/>
  <c r="I14" i="3"/>
  <c r="T32" i="19"/>
  <c r="N17" i="18"/>
  <c r="O17" i="18" s="1"/>
  <c r="P17" i="2"/>
  <c r="Q17" i="2" s="1"/>
  <c r="N17" i="4"/>
  <c r="O17" i="4" s="1"/>
  <c r="N17" i="13"/>
  <c r="O17" i="13" s="1"/>
  <c r="R33" i="61" l="1"/>
  <c r="R49" i="59"/>
  <c r="AK36" i="61"/>
  <c r="T36" i="61"/>
  <c r="AK35" i="61"/>
  <c r="A39" i="61"/>
  <c r="R36" i="61"/>
  <c r="R35" i="61"/>
  <c r="T35" i="61"/>
  <c r="T44" i="60"/>
  <c r="AK43" i="60"/>
  <c r="A47" i="60"/>
  <c r="AK44" i="60"/>
  <c r="R43" i="60"/>
  <c r="T43" i="60"/>
  <c r="R44" i="60"/>
  <c r="R41" i="60"/>
  <c r="A55" i="59"/>
  <c r="AK52" i="59"/>
  <c r="T52" i="59"/>
  <c r="T51" i="59"/>
  <c r="AK51" i="59"/>
  <c r="R52" i="59"/>
  <c r="R51" i="59"/>
  <c r="M18" i="13"/>
  <c r="U32" i="19"/>
  <c r="M18" i="18"/>
  <c r="O18" i="2"/>
  <c r="S32" i="19"/>
  <c r="V32" i="19"/>
  <c r="M18" i="4"/>
  <c r="O13" i="10"/>
  <c r="D13" i="10" s="1"/>
  <c r="D14" i="10" s="1"/>
  <c r="R37" i="61" l="1"/>
  <c r="R53" i="59"/>
  <c r="AK55" i="59"/>
  <c r="AK56" i="59"/>
  <c r="A59" i="59"/>
  <c r="T55" i="59"/>
  <c r="R56" i="59"/>
  <c r="R55" i="59"/>
  <c r="T56" i="59"/>
  <c r="T39" i="61"/>
  <c r="R40" i="61"/>
  <c r="AK40" i="61"/>
  <c r="A43" i="61"/>
  <c r="T40" i="61"/>
  <c r="AK39" i="61"/>
  <c r="R39" i="61"/>
  <c r="R48" i="60"/>
  <c r="AK47" i="60"/>
  <c r="R47" i="60"/>
  <c r="A51" i="60"/>
  <c r="T48" i="60"/>
  <c r="AK48" i="60"/>
  <c r="T47" i="60"/>
  <c r="R45" i="60"/>
  <c r="D18" i="10"/>
  <c r="L11" i="10"/>
  <c r="L12" i="10"/>
  <c r="L13" i="10"/>
  <c r="T33" i="19"/>
  <c r="N18" i="18"/>
  <c r="O18" i="18" s="1"/>
  <c r="N18" i="13"/>
  <c r="O18" i="13" s="1"/>
  <c r="N18" i="4"/>
  <c r="O18" i="4" s="1"/>
  <c r="P18" i="2"/>
  <c r="Q18" i="2" s="1"/>
  <c r="R41" i="61" l="1"/>
  <c r="A47" i="61"/>
  <c r="T43" i="61"/>
  <c r="R44" i="61"/>
  <c r="AK43" i="61"/>
  <c r="R43" i="61"/>
  <c r="T44" i="61"/>
  <c r="AK44" i="61"/>
  <c r="T59" i="59"/>
  <c r="A63" i="59"/>
  <c r="AK59" i="59"/>
  <c r="R60" i="59"/>
  <c r="T60" i="59"/>
  <c r="AK60" i="59"/>
  <c r="R59" i="59"/>
  <c r="AK52" i="60"/>
  <c r="AK51" i="60"/>
  <c r="T52" i="60"/>
  <c r="T51" i="60"/>
  <c r="R51" i="60"/>
  <c r="A55" i="60"/>
  <c r="R52" i="60"/>
  <c r="R57" i="59"/>
  <c r="R49" i="60"/>
  <c r="I18" i="3"/>
  <c r="I19" i="3"/>
  <c r="M19" i="13"/>
  <c r="U33" i="19"/>
  <c r="M19" i="18"/>
  <c r="M19" i="4"/>
  <c r="O19" i="2"/>
  <c r="S33" i="19"/>
  <c r="V33" i="19"/>
  <c r="R61" i="59" l="1"/>
  <c r="T56" i="60"/>
  <c r="R56" i="60"/>
  <c r="R55" i="60"/>
  <c r="AK55" i="60"/>
  <c r="T55" i="60"/>
  <c r="A59" i="60"/>
  <c r="AK56" i="60"/>
  <c r="R53" i="60"/>
  <c r="R45" i="61"/>
  <c r="R63" i="59"/>
  <c r="T63" i="59"/>
  <c r="AK63" i="59"/>
  <c r="AK64" i="59"/>
  <c r="A69" i="59"/>
  <c r="T64" i="59"/>
  <c r="R64" i="59"/>
  <c r="AK48" i="61"/>
  <c r="T48" i="61"/>
  <c r="T47" i="61"/>
  <c r="A51" i="61"/>
  <c r="AK47" i="61"/>
  <c r="R48" i="61"/>
  <c r="R47" i="61"/>
  <c r="I20" i="3"/>
  <c r="O31" i="10" s="1"/>
  <c r="D31" i="10" s="1"/>
  <c r="D32" i="10" s="1"/>
  <c r="L30" i="10" s="1"/>
  <c r="I21" i="3"/>
  <c r="D22" i="3"/>
  <c r="I22" i="3" s="1"/>
  <c r="T34" i="19"/>
  <c r="N19" i="13"/>
  <c r="O19" i="13" s="1"/>
  <c r="P19" i="2"/>
  <c r="Q19" i="2" s="1"/>
  <c r="N19" i="18"/>
  <c r="O19" i="18" s="1"/>
  <c r="N19" i="4"/>
  <c r="O19" i="4" s="1"/>
  <c r="R49" i="61" l="1"/>
  <c r="AK52" i="61"/>
  <c r="A55" i="61"/>
  <c r="R52" i="61"/>
  <c r="T52" i="61"/>
  <c r="T51" i="61"/>
  <c r="R51" i="61"/>
  <c r="AK51" i="61"/>
  <c r="R65" i="59"/>
  <c r="R57" i="60"/>
  <c r="AK69" i="59"/>
  <c r="R69" i="59"/>
  <c r="T70" i="59"/>
  <c r="AK70" i="59"/>
  <c r="A73" i="59"/>
  <c r="T69" i="59"/>
  <c r="R70" i="59"/>
  <c r="AK60" i="60"/>
  <c r="R59" i="60"/>
  <c r="R60" i="60"/>
  <c r="T59" i="60"/>
  <c r="AK59" i="60"/>
  <c r="R61" i="60" s="1"/>
  <c r="T60" i="60"/>
  <c r="A63" i="60"/>
  <c r="D36" i="10"/>
  <c r="L29" i="10"/>
  <c r="L31" i="10"/>
  <c r="U34" i="19"/>
  <c r="M20" i="18"/>
  <c r="O20" i="2"/>
  <c r="M20" i="4"/>
  <c r="V34" i="19"/>
  <c r="M20" i="13"/>
  <c r="S34" i="19"/>
  <c r="I23" i="3"/>
  <c r="R53" i="61" l="1"/>
  <c r="R63" i="60"/>
  <c r="R64" i="60"/>
  <c r="A69" i="60"/>
  <c r="T64" i="60"/>
  <c r="AK63" i="60"/>
  <c r="AK64" i="60"/>
  <c r="T63" i="60"/>
  <c r="AK74" i="59"/>
  <c r="R73" i="59"/>
  <c r="R74" i="59"/>
  <c r="T73" i="59"/>
  <c r="AK73" i="59"/>
  <c r="R75" i="59" s="1"/>
  <c r="T74" i="59"/>
  <c r="A77" i="59"/>
  <c r="R71" i="59"/>
  <c r="R56" i="61"/>
  <c r="R55" i="61"/>
  <c r="T56" i="61"/>
  <c r="AK55" i="61"/>
  <c r="T55" i="61"/>
  <c r="A59" i="61"/>
  <c r="AK56" i="61"/>
  <c r="T35" i="19"/>
  <c r="N20" i="13"/>
  <c r="O20" i="13" s="1"/>
  <c r="N20" i="18"/>
  <c r="O20" i="18" s="1"/>
  <c r="P20" i="2"/>
  <c r="Q20" i="2" s="1"/>
  <c r="N20" i="4"/>
  <c r="O20" i="4" s="1"/>
  <c r="O40" i="10"/>
  <c r="D40" i="10" s="1"/>
  <c r="D41" i="10" s="1"/>
  <c r="R57" i="61" l="1"/>
  <c r="A73" i="60"/>
  <c r="T70" i="60"/>
  <c r="R70" i="60"/>
  <c r="T69" i="60"/>
  <c r="AK70" i="60"/>
  <c r="R69" i="60"/>
  <c r="AK69" i="60"/>
  <c r="R77" i="59"/>
  <c r="AK77" i="59"/>
  <c r="R78" i="59"/>
  <c r="AK78" i="59"/>
  <c r="T78" i="59"/>
  <c r="T77" i="59"/>
  <c r="A81" i="59"/>
  <c r="A63" i="61"/>
  <c r="R59" i="61"/>
  <c r="T59" i="61"/>
  <c r="R60" i="61"/>
  <c r="T60" i="61"/>
  <c r="AK59" i="61"/>
  <c r="AK60" i="61"/>
  <c r="R65" i="60"/>
  <c r="D45" i="10"/>
  <c r="L38" i="10"/>
  <c r="L39" i="10"/>
  <c r="L40" i="10"/>
  <c r="U35" i="19"/>
  <c r="M21" i="13"/>
  <c r="M21" i="4"/>
  <c r="M21" i="18"/>
  <c r="O21" i="2"/>
  <c r="S35" i="19"/>
  <c r="V35" i="19"/>
  <c r="R71" i="60" l="1"/>
  <c r="A69" i="61"/>
  <c r="AK63" i="61"/>
  <c r="AK64" i="61"/>
  <c r="T64" i="61"/>
  <c r="T63" i="61"/>
  <c r="R64" i="61"/>
  <c r="R63" i="61"/>
  <c r="R82" i="59"/>
  <c r="R81" i="59"/>
  <c r="A85" i="59"/>
  <c r="AK81" i="59"/>
  <c r="AK82" i="59"/>
  <c r="T81" i="59"/>
  <c r="T82" i="59"/>
  <c r="R79" i="59"/>
  <c r="T73" i="60"/>
  <c r="R74" i="60"/>
  <c r="A77" i="60"/>
  <c r="R73" i="60"/>
  <c r="AK74" i="60"/>
  <c r="AK73" i="60"/>
  <c r="T74" i="60"/>
  <c r="R61" i="61"/>
  <c r="T36" i="19"/>
  <c r="N21" i="13"/>
  <c r="O21" i="13" s="1"/>
  <c r="N21" i="4"/>
  <c r="O21" i="4" s="1"/>
  <c r="P21" i="4" s="1"/>
  <c r="P21" i="2"/>
  <c r="Q21" i="2" s="1"/>
  <c r="R21" i="2" s="1"/>
  <c r="N21" i="18"/>
  <c r="O21" i="18" s="1"/>
  <c r="R83" i="59" l="1"/>
  <c r="A81" i="60"/>
  <c r="T77" i="60"/>
  <c r="AK78" i="60"/>
  <c r="R78" i="60"/>
  <c r="AK77" i="60"/>
  <c r="T78" i="60"/>
  <c r="R77" i="60"/>
  <c r="T85" i="59"/>
  <c r="T86" i="59"/>
  <c r="R85" i="59"/>
  <c r="AK86" i="59"/>
  <c r="A89" i="59"/>
  <c r="R86" i="59"/>
  <c r="AK85" i="59"/>
  <c r="R65" i="61"/>
  <c r="R75" i="60"/>
  <c r="A73" i="61"/>
  <c r="AK70" i="61"/>
  <c r="T70" i="61"/>
  <c r="AK69" i="61"/>
  <c r="R70" i="61"/>
  <c r="R69" i="61"/>
  <c r="T69" i="61"/>
  <c r="U36" i="19"/>
  <c r="O22" i="2"/>
  <c r="M22" i="13"/>
  <c r="S36" i="19"/>
  <c r="M22" i="18"/>
  <c r="M22" i="4"/>
  <c r="V36" i="19"/>
  <c r="R71" i="61" l="1"/>
  <c r="T90" i="59"/>
  <c r="AK90" i="59"/>
  <c r="R89" i="59"/>
  <c r="AK89" i="59"/>
  <c r="R90" i="59"/>
  <c r="T89" i="59"/>
  <c r="A93" i="59"/>
  <c r="R87" i="59"/>
  <c r="T73" i="61"/>
  <c r="R73" i="61"/>
  <c r="A77" i="61"/>
  <c r="T74" i="61"/>
  <c r="R74" i="61"/>
  <c r="AK74" i="61"/>
  <c r="AK73" i="61"/>
  <c r="R79" i="60"/>
  <c r="R81" i="60"/>
  <c r="AK81" i="60"/>
  <c r="AK82" i="60"/>
  <c r="T82" i="60"/>
  <c r="R82" i="60"/>
  <c r="T81" i="60"/>
  <c r="A85" i="60"/>
  <c r="N22" i="4"/>
  <c r="O22" i="4" s="1"/>
  <c r="P22" i="4" s="1"/>
  <c r="N22" i="18"/>
  <c r="O22" i="18" s="1"/>
  <c r="P22" i="2"/>
  <c r="Q22" i="2" s="1"/>
  <c r="R22" i="2" s="1"/>
  <c r="N22" i="13"/>
  <c r="O22" i="13" s="1"/>
  <c r="R83" i="60" l="1"/>
  <c r="AK85" i="60"/>
  <c r="T85" i="60"/>
  <c r="R86" i="60"/>
  <c r="AK86" i="60"/>
  <c r="T86" i="60"/>
  <c r="A89" i="60"/>
  <c r="R85" i="60"/>
  <c r="R75" i="61"/>
  <c r="R77" i="61"/>
  <c r="T77" i="61"/>
  <c r="A81" i="61"/>
  <c r="R78" i="61"/>
  <c r="AK78" i="61"/>
  <c r="T78" i="61"/>
  <c r="AK77" i="61"/>
  <c r="A97" i="59"/>
  <c r="AK94" i="59"/>
  <c r="T94" i="59"/>
  <c r="T93" i="59"/>
  <c r="R93" i="59"/>
  <c r="AK93" i="59"/>
  <c r="R94" i="59"/>
  <c r="R91" i="59"/>
  <c r="R95" i="59" l="1"/>
  <c r="R79" i="61"/>
  <c r="R87" i="60"/>
  <c r="AK97" i="59"/>
  <c r="AK98" i="59"/>
  <c r="T98" i="59"/>
  <c r="R97" i="59"/>
  <c r="A101" i="59"/>
  <c r="T97" i="59"/>
  <c r="R98" i="59"/>
  <c r="AK81" i="61"/>
  <c r="T82" i="61"/>
  <c r="R82" i="61"/>
  <c r="AK82" i="61"/>
  <c r="A85" i="61"/>
  <c r="T81" i="61"/>
  <c r="R81" i="61"/>
  <c r="AK90" i="60"/>
  <c r="AK89" i="60"/>
  <c r="R89" i="60"/>
  <c r="A93" i="60"/>
  <c r="T90" i="60"/>
  <c r="R90" i="60"/>
  <c r="T89" i="60"/>
  <c r="I15" i="3"/>
  <c r="D16" i="3"/>
  <c r="I16" i="3" s="1"/>
  <c r="R91" i="60" l="1"/>
  <c r="T85" i="61"/>
  <c r="R85" i="61"/>
  <c r="AK85" i="61"/>
  <c r="T86" i="61"/>
  <c r="A89" i="61"/>
  <c r="AK86" i="61"/>
  <c r="R86" i="61"/>
  <c r="R83" i="61"/>
  <c r="T93" i="60"/>
  <c r="R93" i="60"/>
  <c r="R94" i="60"/>
  <c r="AK93" i="60"/>
  <c r="A97" i="60"/>
  <c r="T94" i="60"/>
  <c r="AK94" i="60"/>
  <c r="AK101" i="59"/>
  <c r="T102" i="59"/>
  <c r="AK102" i="59"/>
  <c r="A105" i="59"/>
  <c r="T101" i="59"/>
  <c r="R101" i="59"/>
  <c r="R102" i="59"/>
  <c r="R99" i="59"/>
  <c r="I17" i="3"/>
  <c r="I24" i="3" s="1"/>
  <c r="R87" i="61" l="1"/>
  <c r="R103" i="59"/>
  <c r="R95" i="60"/>
  <c r="A109" i="59"/>
  <c r="R106" i="59"/>
  <c r="T106" i="59"/>
  <c r="T105" i="59"/>
  <c r="AK106" i="59"/>
  <c r="R105" i="59"/>
  <c r="AK105" i="59"/>
  <c r="A101" i="60"/>
  <c r="AK98" i="60"/>
  <c r="T98" i="60"/>
  <c r="R98" i="60"/>
  <c r="R97" i="60"/>
  <c r="T97" i="60"/>
  <c r="AK97" i="60"/>
  <c r="AK90" i="61"/>
  <c r="R89" i="61"/>
  <c r="T89" i="61"/>
  <c r="AK89" i="61"/>
  <c r="A93" i="61"/>
  <c r="R90" i="61"/>
  <c r="T90" i="61"/>
  <c r="O22" i="10"/>
  <c r="R91" i="61" l="1"/>
  <c r="R99" i="60"/>
  <c r="R110" i="59"/>
  <c r="A113" i="59"/>
  <c r="AK110" i="59"/>
  <c r="T110" i="59"/>
  <c r="T109" i="59"/>
  <c r="AK109" i="59"/>
  <c r="R109" i="59"/>
  <c r="R101" i="60"/>
  <c r="T102" i="60"/>
  <c r="T101" i="60"/>
  <c r="A105" i="60"/>
  <c r="R102" i="60"/>
  <c r="AK101" i="60"/>
  <c r="AK102" i="60"/>
  <c r="A97" i="61"/>
  <c r="AK94" i="61"/>
  <c r="R93" i="61"/>
  <c r="T94" i="61"/>
  <c r="AK93" i="61"/>
  <c r="T93" i="61"/>
  <c r="R94" i="61"/>
  <c r="R107" i="59"/>
  <c r="D19" i="10"/>
  <c r="D46" i="10" s="1"/>
  <c r="E21" i="19" s="1"/>
  <c r="R95" i="61" l="1"/>
  <c r="T97" i="61"/>
  <c r="R98" i="61"/>
  <c r="A101" i="61"/>
  <c r="AK97" i="61"/>
  <c r="R97" i="61"/>
  <c r="T98" i="61"/>
  <c r="AK98" i="61"/>
  <c r="T105" i="60"/>
  <c r="A109" i="60"/>
  <c r="AK106" i="60"/>
  <c r="T106" i="60"/>
  <c r="R106" i="60"/>
  <c r="AK105" i="60"/>
  <c r="R105" i="60"/>
  <c r="R111" i="59"/>
  <c r="A117" i="59"/>
  <c r="T113" i="59"/>
  <c r="T114" i="59"/>
  <c r="R114" i="59"/>
  <c r="R113" i="59"/>
  <c r="AK113" i="59"/>
  <c r="AK114" i="59"/>
  <c r="R103" i="60"/>
  <c r="D20" i="10"/>
  <c r="AK117" i="59" l="1"/>
  <c r="T118" i="59"/>
  <c r="AK118" i="59"/>
  <c r="R117" i="59"/>
  <c r="T117" i="59"/>
  <c r="R118" i="59"/>
  <c r="R99" i="61"/>
  <c r="AK102" i="61"/>
  <c r="R102" i="61"/>
  <c r="A105" i="61"/>
  <c r="T101" i="61"/>
  <c r="R101" i="61"/>
  <c r="T102" i="61"/>
  <c r="AK101" i="61"/>
  <c r="R115" i="59"/>
  <c r="R107" i="60"/>
  <c r="AK110" i="60"/>
  <c r="AK109" i="60"/>
  <c r="T109" i="60"/>
  <c r="R109" i="60"/>
  <c r="T110" i="60"/>
  <c r="R110" i="60"/>
  <c r="A113" i="60"/>
  <c r="D21" i="10"/>
  <c r="R111" i="60" l="1"/>
  <c r="R103" i="61"/>
  <c r="T106" i="61"/>
  <c r="AK106" i="61"/>
  <c r="R105" i="61"/>
  <c r="T105" i="61"/>
  <c r="R106" i="61"/>
  <c r="A109" i="61"/>
  <c r="AK105" i="61"/>
  <c r="R113" i="60"/>
  <c r="AK113" i="60"/>
  <c r="AK114" i="60"/>
  <c r="A117" i="60"/>
  <c r="R114" i="60"/>
  <c r="T114" i="60"/>
  <c r="T113" i="60"/>
  <c r="R119" i="59"/>
  <c r="D22" i="10"/>
  <c r="D23" i="10" s="1"/>
  <c r="R107" i="61" l="1"/>
  <c r="A113" i="61"/>
  <c r="AK110" i="61"/>
  <c r="T110" i="61"/>
  <c r="AK109" i="61"/>
  <c r="R109" i="61"/>
  <c r="T109" i="61"/>
  <c r="R110" i="61"/>
  <c r="AK118" i="60"/>
  <c r="R117" i="60"/>
  <c r="T117" i="60"/>
  <c r="R118" i="60"/>
  <c r="AK117" i="60"/>
  <c r="R119" i="60" s="1"/>
  <c r="T118" i="60"/>
  <c r="R115" i="60"/>
  <c r="L21" i="10"/>
  <c r="D48" i="10" s="1"/>
  <c r="E23" i="19" s="1"/>
  <c r="L20" i="10"/>
  <c r="D47" i="10" s="1"/>
  <c r="E22" i="19" s="1"/>
  <c r="L22" i="10"/>
  <c r="D49" i="10" s="1"/>
  <c r="E24" i="19" s="1"/>
  <c r="D50" i="10"/>
  <c r="D53" i="10" s="1"/>
  <c r="D27" i="10"/>
  <c r="R111" i="61" l="1"/>
  <c r="A117" i="61"/>
  <c r="T113" i="61"/>
  <c r="R113" i="61"/>
  <c r="R114" i="61"/>
  <c r="T114" i="61"/>
  <c r="AK113" i="61"/>
  <c r="AK114" i="61"/>
  <c r="E25" i="19"/>
  <c r="E28" i="19" s="1"/>
  <c r="R115" i="61" l="1"/>
  <c r="AK117" i="61"/>
  <c r="R118" i="61"/>
  <c r="AK118" i="61"/>
  <c r="R117" i="61"/>
  <c r="T117" i="61"/>
  <c r="T118" i="61"/>
  <c r="R119" i="61" l="1"/>
</calcChain>
</file>

<file path=xl/comments1.xml><?xml version="1.0" encoding="utf-8"?>
<comments xmlns="http://schemas.openxmlformats.org/spreadsheetml/2006/main">
  <authors>
    <author>shuunou27</author>
  </authors>
  <commentList>
    <comment ref="AA2" authorId="0" shapeId="0">
      <text>
        <r>
          <rPr>
            <sz val="11"/>
            <color indexed="53"/>
            <rFont val="ＭＳ Ｐゴシック"/>
            <family val="3"/>
            <charset val="128"/>
          </rPr>
          <t>①年度と回を入力</t>
        </r>
      </text>
    </comment>
  </commentList>
</comments>
</file>

<file path=xl/comments2.xml><?xml version="1.0" encoding="utf-8"?>
<comments xmlns="http://schemas.openxmlformats.org/spreadsheetml/2006/main">
  <authors>
    <author>shuunou27</author>
  </authors>
  <commentList>
    <comment ref="L14" authorId="0" shapeId="0">
      <text>
        <r>
          <rPr>
            <sz val="10"/>
            <color indexed="81"/>
            <rFont val="Meiryo UI"/>
            <family val="3"/>
            <charset val="128"/>
          </rPr>
          <t xml:space="preserve">月の上限額
</t>
        </r>
      </text>
    </comment>
    <comment ref="R16" authorId="0" shapeId="0">
      <text>
        <r>
          <rPr>
            <sz val="10"/>
            <color indexed="81"/>
            <rFont val="Meiryo UI"/>
            <family val="3"/>
            <charset val="128"/>
          </rPr>
          <t xml:space="preserve">指導者研修費年間上限
</t>
        </r>
      </text>
    </comment>
  </commentList>
</comments>
</file>

<file path=xl/sharedStrings.xml><?xml version="1.0" encoding="utf-8"?>
<sst xmlns="http://schemas.openxmlformats.org/spreadsheetml/2006/main" count="2500" uniqueCount="315">
  <si>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</si>
  <si>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</si>
  <si>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</si>
  <si>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</si>
  <si>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</si>
  <si>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</si>
  <si>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</si>
  <si>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</si>
  <si>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</si>
  <si>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</si>
  <si>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</si>
  <si>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</si>
  <si>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</si>
  <si>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</si>
  <si>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</si>
  <si>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</si>
  <si>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</si>
  <si>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</si>
  <si>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</si>
  <si>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</si>
  <si>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</si>
  <si>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</si>
  <si>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</si>
  <si>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</si>
  <si>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</si>
  <si>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</si>
  <si>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</si>
  <si>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</si>
  <si>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</si>
  <si>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</si>
  <si>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</si>
  <si>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</si>
  <si>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研修実施農業法人等名</t>
  </si>
  <si>
    <t>所在地</t>
  </si>
  <si>
    <t>記</t>
  </si>
  <si>
    <t>１　申請額内訳</t>
  </si>
  <si>
    <t>フリカナ</t>
  </si>
  <si>
    <t>金融機関名</t>
  </si>
  <si>
    <t>支店番号</t>
  </si>
  <si>
    <t>支店名</t>
  </si>
  <si>
    <t>口座番号</t>
  </si>
  <si>
    <t>口座名義人名</t>
  </si>
  <si>
    <t>）</t>
    <phoneticPr fontId="2"/>
  </si>
  <si>
    <t>（</t>
    <phoneticPr fontId="2"/>
  </si>
  <si>
    <t>代表者職氏名</t>
    <phoneticPr fontId="2"/>
  </si>
  <si>
    <t>印</t>
    <rPh sb="0" eb="1">
      <t>イン</t>
    </rPh>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</si>
  <si>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</si>
  <si>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</si>
  <si>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</si>
  <si>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</si>
  <si>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</si>
  <si>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</si>
  <si>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</si>
  <si>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</si>
  <si>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</si>
  <si>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</si>
  <si>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</si>
  <si>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</si>
  <si>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</si>
  <si>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</si>
  <si>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</si>
  <si>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</si>
  <si>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</si>
  <si>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</si>
  <si>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</si>
  <si>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</si>
  <si>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</si>
  <si>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</si>
  <si>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</si>
  <si>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</si>
  <si>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</si>
  <si>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</si>
  <si>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</si>
  <si>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</si>
  <si>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たばこ等製造業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</si>
  <si>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</si>
  <si>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</si>
  <si>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</si>
  <si>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</si>
  <si>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</si>
  <si>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</si>
  <si>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</si>
  <si>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</si>
  <si>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</si>
  <si>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</si>
  <si>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</si>
  <si>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</si>
  <si>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</si>
  <si>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</si>
  <si>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</si>
  <si>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</si>
  <si>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</si>
  <si>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</si>
  <si>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</si>
  <si>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</si>
  <si>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</si>
  <si>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</si>
  <si>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</si>
  <si>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</si>
  <si>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</si>
  <si>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</si>
  <si>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</si>
  <si>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</si>
  <si>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</si>
  <si>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</si>
  <si>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</si>
  <si>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</si>
  <si>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</si>
  <si>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</si>
  <si>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</si>
  <si>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</si>
  <si>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</si>
  <si>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</si>
  <si>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</si>
  <si>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</si>
  <si>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</si>
  <si>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</si>
  <si>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</si>
  <si>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</si>
  <si>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</si>
  <si>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</si>
  <si>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</si>
  <si>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</si>
  <si>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食料品製造業（たばこ等製造業を除く）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</si>
  <si>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</si>
  <si>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</si>
  <si>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</si>
  <si>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</si>
  <si>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</si>
  <si>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</si>
  <si>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</si>
  <si>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</si>
  <si>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</si>
  <si>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</si>
  <si>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</si>
  <si>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</si>
  <si>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</si>
  <si>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</si>
  <si>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</si>
  <si>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</si>
  <si>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</si>
  <si>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</si>
  <si>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</si>
  <si>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</si>
  <si>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</si>
  <si>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</si>
  <si>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</si>
  <si>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</si>
  <si>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</si>
  <si>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</si>
  <si>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</si>
  <si>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</si>
  <si>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</si>
  <si>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</si>
  <si>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</si>
  <si>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</si>
  <si>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</si>
  <si>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</si>
  <si>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</si>
  <si>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２　氏名を自署する場合は、押印を省略することができる。</t>
  </si>
  <si>
    <t>３　当該申請書に係る申請書（内訳）（様式研第11号）を添付すること。</t>
  </si>
  <si>
    <t>　　（様式研第11号は領収書等の証拠書類とともに写しを5年間保管すること。）</t>
  </si>
  <si>
    <t>４　研修生を複数名受け入れている場合は、研修生ごとに申請すること。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</si>
  <si>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</si>
  <si>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</si>
  <si>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</si>
  <si>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</si>
  <si>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</si>
  <si>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</si>
  <si>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</si>
  <si>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</si>
  <si>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</si>
  <si>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</si>
  <si>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</si>
  <si>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</si>
  <si>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</si>
  <si>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</si>
  <si>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</si>
  <si>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t>1回</t>
  </si>
  <si>
    <r>
      <t>※ 提出期限厳守</t>
    </r>
    <r>
      <rPr>
        <sz val="14"/>
        <color indexed="10"/>
        <rFont val="Meiryo UI"/>
        <family val="3"/>
        <charset val="128"/>
      </rPr>
      <t>　期限内に提出されない場合、助成金は交付されず、採択取り消しとなりますので、ご注意ください。</t>
    </r>
    <phoneticPr fontId="2"/>
  </si>
  <si>
    <t>2回</t>
  </si>
  <si>
    <t>3回</t>
  </si>
  <si>
    <t>4回</t>
  </si>
  <si>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</si>
  <si>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</si>
  <si>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</si>
  <si>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</si>
  <si>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</si>
  <si>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</si>
  <si>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　研修助成の対象となる経費</t>
    <phoneticPr fontId="2"/>
  </si>
  <si>
    <t>　様式研第１１号の２～７について、科目別の内訳を１ヶ月単位で記入してください。
　助成金の請求に当たっては領収書の写しを添付し、申請書とともに、研修終了後５年間は保管してください。</t>
    <phoneticPr fontId="2"/>
  </si>
  <si>
    <t>（１）研修指導経費助成</t>
    <phoneticPr fontId="2"/>
  </si>
  <si>
    <r>
      <t>ア</t>
    </r>
    <r>
      <rPr>
        <sz val="12"/>
        <rFont val="ＭＳ 明朝"/>
        <family val="1"/>
        <charset val="128"/>
      </rPr>
      <t>　</t>
    </r>
    <r>
      <rPr>
        <b/>
        <u/>
        <sz val="12"/>
        <rFont val="ＭＳ 明朝"/>
        <family val="1"/>
        <charset val="128"/>
      </rPr>
      <t>教育研修助成金</t>
    </r>
    <phoneticPr fontId="2"/>
  </si>
  <si>
    <t>　指導者が、研修生に対する事務所等での講義、なら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t>
    <phoneticPr fontId="2"/>
  </si>
  <si>
    <r>
      <t>イ</t>
    </r>
    <r>
      <rPr>
        <sz val="12"/>
        <rFont val="ＭＳ 明朝"/>
        <family val="1"/>
        <charset val="128"/>
      </rPr>
      <t>　</t>
    </r>
    <r>
      <rPr>
        <b/>
        <u/>
        <sz val="12"/>
        <rFont val="ＭＳ 明朝"/>
        <family val="1"/>
        <charset val="128"/>
      </rPr>
      <t>外部講師等謝金</t>
    </r>
    <phoneticPr fontId="2"/>
  </si>
  <si>
    <t>　税理士やマーケティングの専門家、他の先進的な経営体の経営者等を講師として研修を行った際に支払う謝金です。
　請求に当たっては、領収書を添付してください。</t>
    <phoneticPr fontId="2"/>
  </si>
  <si>
    <r>
      <t>ウ</t>
    </r>
    <r>
      <rPr>
        <sz val="12"/>
        <rFont val="ＭＳ 明朝"/>
        <family val="1"/>
        <charset val="128"/>
      </rPr>
      <t>　</t>
    </r>
    <r>
      <rPr>
        <b/>
        <u/>
        <sz val="12"/>
        <rFont val="ＭＳ 明朝"/>
        <family val="1"/>
        <charset val="128"/>
      </rPr>
      <t>旅費</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</si>
  <si>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</si>
  <si>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</si>
  <si>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</si>
  <si>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●自家用車等を利用した場合の燃料代・・・明細書（燃料販売店の領収書も可）</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</si>
  <si>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</si>
  <si>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</si>
  <si>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</si>
  <si>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研修生に係る雇用保険料、労働者災害補償保険の事業主負担分です。</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</si>
  <si>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</si>
  <si>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</si>
  <si>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</si>
  <si>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</si>
  <si>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</si>
  <si>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①　研修生に対する賃金</t>
  </si>
  <si>
    <t>②　機械や施設の購入費・リース料、肥料・種苗等の営農に利用される資機材等、研修のため利用するのか、経営上利用するのか、区別が困難なもの</t>
  </si>
  <si>
    <t>３　帳簿の整備</t>
    <phoneticPr fontId="2"/>
  </si>
  <si>
    <t>　書類一式は研修終了後、最後の助成金が振り込まれた日の翌年度４月１日から起算して
５年間保存してください。</t>
    <rPh sb="1" eb="3">
      <t>ショルイ</t>
    </rPh>
    <rPh sb="3" eb="5">
      <t>イッシキ</t>
    </rPh>
    <rPh sb="6" eb="8">
      <t>ケンシュウ</t>
    </rPh>
    <rPh sb="8" eb="11">
      <t>シュウリョウゴ</t>
    </rPh>
    <rPh sb="12" eb="14">
      <t>サイゴ</t>
    </rPh>
    <rPh sb="15" eb="17">
      <t>ジョセイ</t>
    </rPh>
    <rPh sb="17" eb="18">
      <t>キン</t>
    </rPh>
    <rPh sb="19" eb="20">
      <t>フ</t>
    </rPh>
    <rPh sb="21" eb="22">
      <t>コ</t>
    </rPh>
    <rPh sb="25" eb="26">
      <t>ヒ</t>
    </rPh>
    <rPh sb="27" eb="30">
      <t>ヨクネンド</t>
    </rPh>
    <rPh sb="31" eb="32">
      <t>ガツ</t>
    </rPh>
    <rPh sb="33" eb="34">
      <t>ニチ</t>
    </rPh>
    <rPh sb="36" eb="38">
      <t>キサン</t>
    </rPh>
    <rPh sb="42" eb="43">
      <t>ネン</t>
    </rPh>
    <rPh sb="43" eb="44">
      <t>カン</t>
    </rPh>
    <rPh sb="44" eb="46">
      <t>ホゾン</t>
    </rPh>
    <phoneticPr fontId="2"/>
  </si>
  <si>
    <t xml:space="preserve"> </t>
  </si>
  <si>
    <t>　研修生が定住外国人の場合であって、日本語研修を受けるために事業実施農業法人等が日本語教育機関に支払った経費や語学研修に必要なテキスト購入費等に対する助成です。
　請求に当たっては、領収書の写しを添付してください。
　助成額は、月額上限３０，０００円を年間あたり最長６ヶ月です。　</t>
    <rPh sb="126" eb="128">
      <t>ネンカン</t>
    </rPh>
    <phoneticPr fontId="2"/>
  </si>
  <si>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</si>
  <si>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</si>
  <si>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</si>
  <si>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</si>
  <si>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</si>
  <si>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</si>
  <si>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</si>
  <si>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</si>
  <si>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</si>
  <si>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</si>
  <si>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</si>
  <si>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</si>
  <si>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</si>
  <si>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</si>
  <si>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</si>
  <si>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助成金額
（ a × b ）</t>
    <rPh sb="0" eb="2">
      <t>ジョセイ</t>
    </rPh>
    <rPh sb="2" eb="4">
      <t>キンガク</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</si>
  <si>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</si>
  <si>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</si>
  <si>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</si>
  <si>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</si>
  <si>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</si>
  <si>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</si>
  <si>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</si>
  <si>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</si>
  <si>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</si>
  <si>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</si>
  <si>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</si>
  <si>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</si>
  <si>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</si>
  <si>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</si>
  <si>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</si>
  <si>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</si>
  <si>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</si>
  <si>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5回</t>
  </si>
  <si>
    <t>①～④</t>
  </si>
  <si>
    <t>1年目終了日</t>
    <rPh sb="1" eb="3">
      <t>ネンメ</t>
    </rPh>
    <rPh sb="3" eb="6">
      <t>シュウリョウビ</t>
    </rPh>
    <phoneticPr fontId="2"/>
  </si>
  <si>
    <t>一般社団法人 全国農業会議所会長　殿</t>
    <rPh sb="0" eb="2">
      <t>イッパン</t>
    </rPh>
    <rPh sb="2" eb="6">
      <t>シャダンホウジン</t>
    </rPh>
    <phoneticPr fontId="2"/>
  </si>
  <si>
    <t>6回</t>
    <phoneticPr fontId="2"/>
  </si>
  <si>
    <t>月の上限額</t>
    <rPh sb="0" eb="1">
      <t>ツキ</t>
    </rPh>
    <rPh sb="2" eb="5">
      <t>ジョウゲンガク</t>
    </rPh>
    <phoneticPr fontId="2"/>
  </si>
  <si>
    <t>通算月</t>
    <rPh sb="0" eb="2">
      <t>ツウサン</t>
    </rPh>
    <rPh sb="2" eb="3">
      <t>ツキ</t>
    </rPh>
    <phoneticPr fontId="2"/>
  </si>
  <si>
    <t>　←   月計の上限額 97,000円</t>
    <rPh sb="5" eb="6">
      <t>ツキ</t>
    </rPh>
    <rPh sb="6" eb="7">
      <t>ケイ</t>
    </rPh>
    <rPh sb="8" eb="11">
      <t>ジョウゲンガク</t>
    </rPh>
    <rPh sb="18" eb="19">
      <t>エン</t>
    </rPh>
    <phoneticPr fontId="2"/>
  </si>
  <si>
    <t>　←  月額上限 97,000円</t>
    <rPh sb="4" eb="6">
      <t>ゲツガク</t>
    </rPh>
    <rPh sb="6" eb="8">
      <t>ジョウゲン</t>
    </rPh>
    <rPh sb="15" eb="16">
      <t>エン</t>
    </rPh>
    <phoneticPr fontId="2"/>
  </si>
  <si>
    <t>　←  最長6ヶ月</t>
    <rPh sb="4" eb="6">
      <t>サイチョウ</t>
    </rPh>
    <rPh sb="8" eb="9">
      <t>ゲツ</t>
    </rPh>
    <phoneticPr fontId="2"/>
  </si>
  <si>
    <t>①～①</t>
    <phoneticPr fontId="2"/>
  </si>
  <si>
    <t>①～②</t>
    <phoneticPr fontId="2"/>
  </si>
  <si>
    <t>①～③</t>
    <phoneticPr fontId="2"/>
  </si>
  <si>
    <t>↑参照用</t>
    <rPh sb="1" eb="3">
      <t>サンショウ</t>
    </rPh>
    <rPh sb="3" eb="4">
      <t>ヨウ</t>
    </rPh>
    <phoneticPr fontId="2"/>
  </si>
  <si>
    <t>④列X～AAを非表示にする。</t>
    <rPh sb="1" eb="2">
      <t>レツ</t>
    </rPh>
    <rPh sb="7" eb="10">
      <t>ヒヒョウジ</t>
    </rPh>
    <phoneticPr fontId="2"/>
  </si>
  <si>
    <t>↑育成・法人3年目用</t>
    <rPh sb="1" eb="3">
      <t>イクセイ</t>
    </rPh>
    <rPh sb="4" eb="6">
      <t>ホウジン</t>
    </rPh>
    <rPh sb="7" eb="9">
      <t>ネンメ</t>
    </rPh>
    <rPh sb="9" eb="10">
      <t>ヨウ</t>
    </rPh>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</si>
  <si>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</si>
  <si>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</si>
  <si>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</si>
  <si>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</si>
  <si>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COUNTIF('10号'!P3,"*法*")</t>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</si>
  <si>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</si>
  <si>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</si>
  <si>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</si>
  <si>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</si>
  <si>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</si>
  <si>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</si>
  <si>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</si>
  <si>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</si>
  <si>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</si>
  <si>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</si>
  <si>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</si>
  <si>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</si>
  <si>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</si>
  <si>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</si>
  <si>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</si>
  <si>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</si>
  <si>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</si>
  <si>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</si>
  <si>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</si>
  <si>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</si>
  <si>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</si>
  <si>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</si>
  <si>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　研修生に対し外部で研修を行う場合や本事業で実施する指導者養成研修会、事業説明・研修会への参加に要する研修指導者や研修対象者等の交通・宿泊費です。</t>
    <rPh sb="53" eb="55">
      <t>シドウ</t>
    </rPh>
    <phoneticPr fontId="2"/>
  </si>
  <si>
    <t>研修指導者氏名</t>
    <rPh sb="0" eb="2">
      <t>ケンシュウ</t>
    </rPh>
    <rPh sb="2" eb="5">
      <t>シドウシャ</t>
    </rPh>
    <rPh sb="5" eb="7">
      <t>シメイ</t>
    </rPh>
    <phoneticPr fontId="2"/>
  </si>
  <si>
    <t>　←  年額上限 120,000円</t>
    <rPh sb="4" eb="6">
      <t>ネンガク</t>
    </rPh>
    <rPh sb="6" eb="8">
      <t>ジョウゲン</t>
    </rPh>
    <rPh sb="16" eb="17">
      <t>エン</t>
    </rPh>
    <phoneticPr fontId="2"/>
  </si>
  <si>
    <t>研修指導者氏名（自署）</t>
    <rPh sb="0" eb="2">
      <t>ケンシュウ</t>
    </rPh>
    <rPh sb="2" eb="5">
      <t>シドウシャ</t>
    </rPh>
    <rPh sb="5" eb="7">
      <t>シメイ</t>
    </rPh>
    <rPh sb="8" eb="10">
      <t>ジショ</t>
    </rPh>
    <phoneticPr fontId="2"/>
  </si>
  <si>
    <r>
      <t>平成29年度</t>
    </r>
    <r>
      <rPr>
        <sz val="12"/>
        <rFont val="ＭＳ Ｐゴシック"/>
        <family val="3"/>
        <charset val="128"/>
      </rPr>
      <t>（平成29年4月1日より改定）</t>
    </r>
    <phoneticPr fontId="2"/>
  </si>
  <si>
    <r>
      <t>平成29年度</t>
    </r>
    <r>
      <rPr>
        <sz val="12"/>
        <rFont val="ＭＳ Ｐゴシック"/>
        <family val="3"/>
        <charset val="128"/>
      </rPr>
      <t>（平成27年4月1日から変更なし）</t>
    </r>
    <phoneticPr fontId="2"/>
  </si>
  <si>
    <r>
      <t xml:space="preserve">　←  年額上限 120,000円
</t>
    </r>
    <r>
      <rPr>
        <sz val="12"/>
        <rFont val="ＭＳ Ｐゴシック"/>
        <family val="3"/>
        <charset val="128"/>
      </rPr>
      <t>（但し、(1)～(5)の年額上限1，２００，０００円）</t>
    </r>
    <rPh sb="4" eb="6">
      <t>ネンガク</t>
    </rPh>
    <rPh sb="6" eb="8">
      <t>ジョウゲン</t>
    </rPh>
    <rPh sb="16" eb="17">
      <t>エン</t>
    </rPh>
    <phoneticPr fontId="2"/>
  </si>
  <si>
    <t>1人</t>
    <rPh sb="1" eb="2">
      <t>ヒト</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</si>
  <si>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</si>
  <si>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</si>
  <si>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</si>
  <si>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</si>
  <si>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</si>
  <si>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</si>
  <si>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</si>
  <si>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</si>
  <si>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</si>
  <si>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</si>
  <si>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※複数の研修指導者を設置している場合は全員署名すること</t>
    <phoneticPr fontId="2"/>
  </si>
  <si>
    <t>（　　）</t>
    <phoneticPr fontId="2"/>
  </si>
  <si>
    <t>※上限額：９７，０００円または、月額給与のいずれか低い方</t>
    <phoneticPr fontId="2"/>
  </si>
  <si>
    <t>29-2</t>
    <phoneticPr fontId="2"/>
  </si>
  <si>
    <t>〈平成２９年度第２回〉</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</si>
</sst>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0_);[Red]\(0.0\)"/>
    <numFmt numFmtId="183" formatCode="0_ "/>
    <numFmt numFmtId="184" formatCode="0;_"/>
    <numFmt numFmtId="185" formatCode="0.0_ "/>
    <numFmt numFmtId="186" formatCode="m&quot;月&quot;;@"/>
    <numFmt numFmtId="187" formatCode="[&lt;=999]000;[&lt;=9999]000\-00;000\-0000"/>
    <numFmt numFmtId="188" formatCode="0_);[Red]\(0\)"/>
    <numFmt numFmtId="189" formatCode="00"/>
    <numFmt numFmtId="190" formatCode="yyyy/m/d;@"/>
    <numFmt numFmtId="191" formatCode="[$-411]ggge&quot;年&quot;m&quot;月分&quot;;@"/>
    <numFmt numFmtId="192" formatCode="&quot;（ &quot;[$-411]ggge&quot;年&quot;m&quot;月 ）&quot;;@"/>
    <numFmt numFmtId="193" formatCode="[h]:mm"/>
    <numFmt numFmtId="194" formatCode="[$-411]ggge&quot;年&quot;m&quot;月支払給与額&quot;;@"/>
    <numFmt numFmtId="195" formatCode="ggge&quot;年&quot;m&quot;月&quot;d&quot;日&quot;\(aaa\)"/>
    <numFmt numFmtId="196" formatCode="\(\ \ \ h&quot;時間   &quot;mm&quot;分&quot;\)"/>
    <numFmt numFmtId="197" formatCode="\ \ [h]&quot;時間     &quot;mm&quot;分&quot;\ "/>
    <numFmt numFmtId="198" formatCode="\ \ \ [h]&quot;時間     &quot;mm&quot;分&quot;\ "/>
    <numFmt numFmtId="199" formatCode="&quot;研修生氏名：&quot;@"/>
    <numFmt numFmtId="200" formatCode="@&quot;開&quot;&quot;始&quot;"/>
    <numFmt numFmtId="201" formatCode="d&quot;日&quot;"/>
    <numFmt numFmtId="202" formatCode="[$-411]ggge&quot;年&quot;m&quot;月分給与&quot;;@"/>
    <numFmt numFmtId="203" formatCode="yyyy&quot;年&quot;m&quot;月&quot;d&quot;日&quot;;@"/>
    <numFmt numFmtId="204" formatCode="yyyy&quot;年&quot;m&quot;月&quot;d&quot;日&quot;\(aaa\)"/>
  </numFmts>
  <fonts count="114">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26"/>
      <name val="ＭＳ Ｐゴシック"/>
      <family val="3"/>
      <charset val="128"/>
    </font>
    <font>
      <sz val="12"/>
      <name val="メイリオ"/>
      <family val="3"/>
      <charset val="128"/>
    </font>
    <font>
      <sz val="11"/>
      <name val="メイリオ"/>
      <family val="3"/>
      <charset val="128"/>
    </font>
    <font>
      <sz val="11"/>
      <color indexed="53"/>
      <name val="ＭＳ Ｐゴシック"/>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8"/>
      <name val="ＭＳ Ｐ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9"/>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sz val="11"/>
      <color theme="4" tint="0.79998168889431442"/>
      <name val="ＭＳ Ｐゴシック"/>
      <family val="3"/>
      <charset val="128"/>
    </font>
    <font>
      <sz val="11"/>
      <color rgb="FFFFC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5" tint="0.59999389629810485"/>
      <name val="メイリオ"/>
      <family val="3"/>
      <charset val="128"/>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b/>
      <sz val="16"/>
      <color rgb="FF3366FF"/>
      <name val="メイリオ"/>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theme="0" tint="-0.14999847407452621"/>
      <name val="メイリオ"/>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8"/>
      <name val="ＭＳ Ｐゴシック"/>
      <family val="3"/>
      <charset val="128"/>
    </font>
  </fonts>
  <fills count="7">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
      <patternFill patternType="solid">
        <fgColor theme="0" tint="-0.14999847407452621"/>
        <bgColor indexed="64"/>
      </patternFill>
    </fill>
  </fills>
  <borders count="182">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medium">
        <color rgb="FF3399FF"/>
      </left>
      <right style="double">
        <color indexed="64"/>
      </right>
      <top style="medium">
        <color rgb="FF3399FF"/>
      </top>
      <bottom style="thin">
        <color indexed="64"/>
      </bottom>
      <diagonal/>
    </border>
    <border>
      <left style="double">
        <color indexed="64"/>
      </left>
      <right style="medium">
        <color rgb="FF3399FF"/>
      </right>
      <top style="medium">
        <color rgb="FF3399FF"/>
      </top>
      <bottom style="thin">
        <color indexed="64"/>
      </bottom>
      <diagonal/>
    </border>
    <border>
      <left style="medium">
        <color rgb="FF3399FF"/>
      </left>
      <right style="thin">
        <color indexed="64"/>
      </right>
      <top style="thin">
        <color indexed="64"/>
      </top>
      <bottom style="thin">
        <color indexed="64"/>
      </bottom>
      <diagonal/>
    </border>
    <border>
      <left style="double">
        <color indexed="64"/>
      </left>
      <right style="medium">
        <color rgb="FF3399FF"/>
      </right>
      <top style="thin">
        <color indexed="64"/>
      </top>
      <bottom style="thin">
        <color indexed="64"/>
      </bottom>
      <diagonal/>
    </border>
    <border>
      <left style="medium">
        <color rgb="FF3399FF"/>
      </left>
      <right style="thin">
        <color indexed="64"/>
      </right>
      <top style="thin">
        <color indexed="64"/>
      </top>
      <bottom style="medium">
        <color rgb="FF3399FF"/>
      </bottom>
      <diagonal/>
    </border>
    <border>
      <left style="double">
        <color indexed="64"/>
      </left>
      <right style="medium">
        <color rgb="FF3399FF"/>
      </right>
      <top style="thin">
        <color indexed="64"/>
      </top>
      <bottom style="medium">
        <color rgb="FF3399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diagonalDown="1">
      <left/>
      <right style="thin">
        <color indexed="64"/>
      </right>
      <top style="double">
        <color indexed="64"/>
      </top>
      <bottom style="thin">
        <color indexed="64"/>
      </bottom>
      <diagonal style="hair">
        <color indexed="64"/>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s>
  <cellStyleXfs count="5">
    <xf numFmtId="0" fontId="0" fillId="0" borderId="0"/>
    <xf numFmtId="0" fontId="48" fillId="0" borderId="0" applyNumberFormat="0" applyFill="0" applyBorder="0" applyAlignment="0" applyProtection="0"/>
    <xf numFmtId="38" fontId="1" fillId="0" borderId="0" applyFont="0" applyFill="0" applyBorder="0" applyAlignment="0" applyProtection="0"/>
    <xf numFmtId="0" fontId="47" fillId="0" borderId="0">
      <alignment vertical="center"/>
    </xf>
    <xf numFmtId="0" fontId="49" fillId="2" borderId="0" applyNumberFormat="0" applyBorder="0" applyAlignment="0" applyProtection="0">
      <alignment vertical="center"/>
    </xf>
  </cellStyleXfs>
  <cellXfs count="911">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50" fillId="0" borderId="0" xfId="0" applyFont="1" applyAlignment="1" applyProtection="1"/>
    <xf numFmtId="0" fontId="50"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51"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6" xfId="0" applyFont="1" applyFill="1" applyBorder="1" applyAlignment="1" applyProtection="1">
      <alignment horizontal="center" vertical="center" wrapText="1"/>
    </xf>
    <xf numFmtId="0" fontId="52"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53" fillId="0" borderId="117"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4" fillId="0" borderId="117" xfId="0" applyFont="1" applyBorder="1" applyAlignment="1" applyProtection="1">
      <alignment horizontal="center" vertical="top" wrapText="1"/>
    </xf>
    <xf numFmtId="185" fontId="5" fillId="4" borderId="116"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4" fillId="0" borderId="118" xfId="0" applyFont="1" applyBorder="1" applyAlignment="1" applyProtection="1">
      <alignment horizontal="center" vertical="top" wrapText="1"/>
    </xf>
    <xf numFmtId="0" fontId="6" fillId="0" borderId="116"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4" fontId="4" fillId="0" borderId="0" xfId="0" applyNumberFormat="1" applyFont="1" applyFill="1" applyProtection="1"/>
    <xf numFmtId="183"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7"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7" xfId="0" applyFont="1" applyBorder="1" applyAlignment="1" applyProtection="1">
      <alignment horizontal="center" vertical="top"/>
    </xf>
    <xf numFmtId="185" fontId="5" fillId="4" borderId="117" xfId="0" applyNumberFormat="1" applyFont="1" applyFill="1" applyBorder="1" applyAlignment="1" applyProtection="1">
      <alignment horizontal="center" vertical="center" wrapText="1"/>
    </xf>
    <xf numFmtId="0" fontId="6" fillId="0" borderId="119"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8"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77" fontId="5" fillId="0" borderId="25"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wrapText="1"/>
    </xf>
    <xf numFmtId="190"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5"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3"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6" fillId="0" borderId="118"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6" fillId="3" borderId="0" xfId="0" applyFont="1" applyFill="1" applyBorder="1" applyAlignment="1" applyProtection="1">
      <alignment horizontal="left"/>
    </xf>
    <xf numFmtId="0" fontId="13"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8"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6" xfId="0" applyFill="1" applyBorder="1" applyAlignment="1" applyProtection="1"/>
    <xf numFmtId="0" fontId="0" fillId="0" borderId="49" xfId="0" applyFont="1" applyFill="1" applyBorder="1" applyAlignment="1" applyProtection="1">
      <alignment horizontal="center" vertical="center"/>
    </xf>
    <xf numFmtId="0" fontId="28" fillId="0" borderId="38" xfId="0" applyFont="1" applyFill="1" applyBorder="1" applyAlignment="1" applyProtection="1">
      <alignment horizontal="center" vertical="center" shrinkToFit="1"/>
    </xf>
    <xf numFmtId="0" fontId="28" fillId="0" borderId="39" xfId="0" applyFont="1" applyFill="1" applyBorder="1" applyAlignment="1" applyProtection="1">
      <alignment horizontal="center" vertical="center" shrinkToFit="1"/>
    </xf>
    <xf numFmtId="0" fontId="28"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8" fillId="0" borderId="38" xfId="0" applyFont="1" applyFill="1" applyBorder="1" applyAlignment="1" applyProtection="1">
      <alignment vertical="center" shrinkToFit="1"/>
    </xf>
    <xf numFmtId="0" fontId="28" fillId="0" borderId="122" xfId="0" applyFont="1" applyFill="1" applyBorder="1" applyAlignment="1" applyProtection="1"/>
    <xf numFmtId="0" fontId="28" fillId="0" borderId="0" xfId="0" applyFont="1" applyFill="1" applyAlignment="1" applyProtection="1"/>
    <xf numFmtId="0" fontId="0" fillId="0" borderId="6" xfId="0" applyNumberFormat="1" applyFill="1" applyBorder="1" applyAlignment="1" applyProtection="1"/>
    <xf numFmtId="0" fontId="57" fillId="0" borderId="0" xfId="0" applyFont="1" applyFill="1" applyAlignment="1" applyProtection="1">
      <alignment horizontal="center" vertical="center"/>
    </xf>
    <xf numFmtId="0" fontId="58" fillId="0" borderId="0" xfId="0" applyFont="1" applyFill="1" applyAlignment="1" applyProtection="1">
      <alignment horizontal="center" vertical="center"/>
    </xf>
    <xf numFmtId="0" fontId="48" fillId="0" borderId="0" xfId="1" applyFont="1" applyFill="1" applyAlignment="1" applyProtection="1">
      <alignment vertical="center"/>
      <protection locked="0" hidden="1"/>
    </xf>
    <xf numFmtId="0" fontId="59" fillId="3" borderId="0" xfId="0" applyFont="1" applyFill="1" applyBorder="1" applyAlignment="1" applyProtection="1">
      <alignment horizontal="left"/>
    </xf>
    <xf numFmtId="0" fontId="60"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61" fillId="0" borderId="0" xfId="0" applyFont="1" applyFill="1" applyBorder="1" applyAlignment="1" applyProtection="1"/>
    <xf numFmtId="0" fontId="62" fillId="0" borderId="0" xfId="0" applyFont="1" applyFill="1" applyBorder="1" applyAlignment="1" applyProtection="1"/>
    <xf numFmtId="0" fontId="27" fillId="0" borderId="0" xfId="0" applyFont="1" applyFill="1" applyBorder="1" applyAlignment="1" applyProtection="1"/>
    <xf numFmtId="0" fontId="63" fillId="0" borderId="0" xfId="0" applyFont="1" applyFill="1" applyBorder="1" applyAlignment="1" applyProtection="1">
      <alignment horizontal="right" vertical="center"/>
    </xf>
    <xf numFmtId="0" fontId="4" fillId="0" borderId="0" xfId="0" applyFont="1" applyFill="1"/>
    <xf numFmtId="0" fontId="64" fillId="0" borderId="0" xfId="0" applyFont="1" applyFill="1" applyAlignment="1" applyProtection="1"/>
    <xf numFmtId="0" fontId="0" fillId="0" borderId="0" xfId="0" applyFill="1" applyBorder="1" applyAlignment="1" applyProtection="1">
      <alignment vertical="center"/>
    </xf>
    <xf numFmtId="3" fontId="65"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64" fillId="0" borderId="0" xfId="0" applyNumberFormat="1" applyFont="1" applyFill="1" applyAlignment="1" applyProtection="1">
      <alignment vertical="center"/>
    </xf>
    <xf numFmtId="188" fontId="64" fillId="0" borderId="0" xfId="0" applyNumberFormat="1" applyFont="1" applyFill="1" applyAlignment="1" applyProtection="1">
      <alignment vertical="center"/>
    </xf>
    <xf numFmtId="178" fontId="64" fillId="0" borderId="0" xfId="0" quotePrefix="1" applyNumberFormat="1" applyFont="1" applyFill="1" applyAlignment="1" applyProtection="1">
      <alignment horizontal="left" vertical="center"/>
    </xf>
    <xf numFmtId="178" fontId="64" fillId="0" borderId="0" xfId="0" applyNumberFormat="1" applyFont="1" applyFill="1" applyAlignment="1" applyProtection="1">
      <alignment horizontal="left" vertical="center"/>
    </xf>
    <xf numFmtId="0" fontId="66" fillId="0" borderId="0" xfId="0" applyFont="1" applyFill="1" applyAlignment="1" applyProtection="1">
      <alignment horizontal="right" vertical="center"/>
    </xf>
    <xf numFmtId="14" fontId="67"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65" fillId="0" borderId="0" xfId="0" applyNumberFormat="1" applyFont="1" applyFill="1" applyBorder="1" applyAlignment="1" applyProtection="1">
      <alignment horizontal="left" vertical="center"/>
    </xf>
    <xf numFmtId="3" fontId="65" fillId="0" borderId="0" xfId="0" applyNumberFormat="1" applyFont="1" applyFill="1" applyBorder="1" applyAlignment="1" applyProtection="1">
      <alignment horizontal="left" vertical="center"/>
    </xf>
    <xf numFmtId="0" fontId="68" fillId="0" borderId="0" xfId="0" applyNumberFormat="1" applyFont="1" applyFill="1" applyAlignment="1">
      <alignment vertical="center"/>
    </xf>
    <xf numFmtId="0" fontId="0" fillId="0" borderId="0" xfId="0" applyFill="1" applyAlignment="1" applyProtection="1">
      <alignment vertical="center" wrapText="1"/>
    </xf>
    <xf numFmtId="0" fontId="50" fillId="0" borderId="0" xfId="0" applyFont="1" applyFill="1" applyAlignment="1" applyProtection="1"/>
    <xf numFmtId="0" fontId="50"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4" fillId="0" borderId="0" xfId="0" applyFont="1" applyFill="1" applyBorder="1" applyAlignment="1" applyProtection="1">
      <alignment horizontal="center" vertical="top" wrapText="1"/>
    </xf>
    <xf numFmtId="185" fontId="5" fillId="0" borderId="123" xfId="0" applyNumberFormat="1" applyFont="1" applyFill="1" applyBorder="1" applyAlignment="1" applyProtection="1">
      <alignment horizontal="center" vertical="center" wrapText="1"/>
    </xf>
    <xf numFmtId="0" fontId="6" fillId="0" borderId="123" xfId="0" applyFont="1" applyFill="1" applyBorder="1" applyAlignment="1" applyProtection="1">
      <alignment vertical="center" wrapText="1"/>
    </xf>
    <xf numFmtId="185"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6" fillId="0" borderId="0" xfId="0" applyFont="1" applyFill="1" applyBorder="1" applyAlignment="1" applyProtection="1">
      <alignment horizontal="center" vertical="top"/>
    </xf>
    <xf numFmtId="185" fontId="69" fillId="0" borderId="0" xfId="0" applyNumberFormat="1" applyFont="1" applyFill="1" applyBorder="1" applyAlignment="1" applyProtection="1">
      <alignment horizontal="center" vertical="center" wrapText="1"/>
    </xf>
    <xf numFmtId="0" fontId="56" fillId="0" borderId="0" xfId="0" applyFont="1" applyFill="1" applyBorder="1" applyAlignment="1" applyProtection="1">
      <alignment vertical="center" wrapText="1"/>
    </xf>
    <xf numFmtId="0" fontId="56" fillId="0" borderId="0" xfId="0" applyFont="1" applyFill="1" applyBorder="1" applyAlignment="1" applyProtection="1">
      <alignment horizontal="center" vertical="top" wrapText="1"/>
    </xf>
    <xf numFmtId="0" fontId="70" fillId="0" borderId="0" xfId="0" applyFont="1" applyFill="1" applyBorder="1" applyAlignment="1" applyProtection="1">
      <alignment horizontal="center" vertical="center" wrapText="1"/>
    </xf>
    <xf numFmtId="0" fontId="71" fillId="0" borderId="0" xfId="0" applyFont="1" applyFill="1" applyBorder="1" applyAlignment="1" applyProtection="1">
      <alignment horizontal="center" vertical="center" wrapText="1"/>
    </xf>
    <xf numFmtId="0" fontId="56"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8" fillId="0" borderId="0" xfId="1" applyFill="1" applyProtection="1">
      <protection locked="0" hidden="1"/>
    </xf>
    <xf numFmtId="38" fontId="4" fillId="0" borderId="0" xfId="2" applyFont="1" applyFill="1" applyBorder="1" applyProtection="1"/>
    <xf numFmtId="0" fontId="27" fillId="0" borderId="39" xfId="0" applyFont="1" applyFill="1" applyBorder="1" applyAlignment="1" applyProtection="1">
      <alignment horizontal="center" vertical="center" shrinkToFit="1"/>
    </xf>
    <xf numFmtId="0" fontId="27" fillId="0" borderId="38" xfId="0" applyNumberFormat="1" applyFont="1" applyFill="1" applyBorder="1" applyAlignment="1" applyProtection="1">
      <alignment horizontal="center" vertical="center" shrinkToFit="1"/>
    </xf>
    <xf numFmtId="188" fontId="5" fillId="0" borderId="54" xfId="0" applyNumberFormat="1" applyFont="1" applyFill="1" applyBorder="1" applyAlignment="1" applyProtection="1">
      <alignment vertical="center"/>
      <protection locked="0"/>
    </xf>
    <xf numFmtId="177" fontId="5" fillId="0" borderId="23" xfId="2" applyNumberFormat="1" applyFont="1" applyFill="1" applyBorder="1" applyAlignment="1" applyProtection="1">
      <alignment vertical="center"/>
      <protection locked="0"/>
    </xf>
    <xf numFmtId="188" fontId="5" fillId="0" borderId="6" xfId="0" applyNumberFormat="1" applyFont="1" applyFill="1" applyBorder="1" applyAlignment="1" applyProtection="1">
      <alignment vertical="center"/>
      <protection locked="0"/>
    </xf>
    <xf numFmtId="0" fontId="4" fillId="0" borderId="6" xfId="0" applyNumberFormat="1" applyFont="1" applyFill="1" applyBorder="1" applyAlignment="1" applyProtection="1">
      <alignment vertical="center" wrapText="1"/>
      <protection locked="0"/>
    </xf>
    <xf numFmtId="0" fontId="4" fillId="0" borderId="42" xfId="0" applyNumberFormat="1" applyFont="1" applyFill="1" applyBorder="1" applyAlignment="1" applyProtection="1">
      <alignment vertical="center"/>
      <protection locked="0"/>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3" fillId="3" borderId="0" xfId="0" applyFont="1" applyFill="1" applyAlignment="1">
      <alignment horizontal="justify"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14" fillId="3" borderId="0" xfId="0" applyFont="1" applyFill="1" applyAlignment="1">
      <alignment horizontal="justify" vertical="top"/>
    </xf>
    <xf numFmtId="0" fontId="38" fillId="0" borderId="0" xfId="0" applyFont="1" applyFill="1" applyAlignment="1">
      <alignment horizontal="justify" vertical="top"/>
    </xf>
    <xf numFmtId="0" fontId="0" fillId="0" borderId="0" xfId="0" applyFill="1" applyAlignment="1">
      <alignment vertical="top"/>
    </xf>
    <xf numFmtId="187" fontId="13" fillId="4" borderId="1" xfId="0" applyNumberFormat="1" applyFont="1" applyFill="1" applyBorder="1" applyAlignment="1" applyProtection="1">
      <alignment horizontal="left" vertical="center" shrinkToFit="1"/>
      <protection locked="0"/>
    </xf>
    <xf numFmtId="0" fontId="14" fillId="4" borderId="46" xfId="0" applyFont="1" applyFill="1" applyBorder="1" applyAlignment="1" applyProtection="1">
      <alignment horizontal="left"/>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31" fillId="0" borderId="0" xfId="0" applyNumberFormat="1" applyFont="1" applyFill="1" applyBorder="1" applyAlignment="1" applyProtection="1">
      <alignment horizontal="left"/>
    </xf>
    <xf numFmtId="0" fontId="36" fillId="0" borderId="6" xfId="0" applyNumberFormat="1" applyFont="1" applyFill="1" applyBorder="1" applyAlignment="1" applyProtection="1">
      <alignment horizontal="center" vertical="center" shrinkToFit="1"/>
    </xf>
    <xf numFmtId="0" fontId="32" fillId="0" borderId="0" xfId="0" applyNumberFormat="1" applyFont="1" applyFill="1" applyBorder="1" applyAlignment="1" applyProtection="1">
      <alignment horizontal="center" vertical="center"/>
    </xf>
    <xf numFmtId="0" fontId="32"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39" fillId="3" borderId="0" xfId="0" applyFont="1" applyFill="1" applyBorder="1" applyAlignment="1">
      <alignment horizontal="right" vertical="center"/>
    </xf>
    <xf numFmtId="0" fontId="39" fillId="3" borderId="57" xfId="0" applyFont="1" applyFill="1" applyBorder="1" applyAlignment="1">
      <alignment horizontal="right" vertical="center"/>
    </xf>
    <xf numFmtId="0" fontId="6" fillId="0" borderId="0" xfId="0" applyFont="1" applyAlignment="1"/>
    <xf numFmtId="0" fontId="6" fillId="0" borderId="118" xfId="0" applyFont="1" applyBorder="1" applyAlignment="1" applyProtection="1">
      <alignment horizontal="center" vertical="top"/>
    </xf>
    <xf numFmtId="0" fontId="47" fillId="3" borderId="0" xfId="3" applyFill="1" applyAlignment="1">
      <alignment vertical="top"/>
    </xf>
    <xf numFmtId="0" fontId="31" fillId="0" borderId="0" xfId="0" applyFont="1" applyFill="1" applyAlignment="1" applyProtection="1">
      <alignment shrinkToFit="1"/>
    </xf>
    <xf numFmtId="0" fontId="31" fillId="0" borderId="0" xfId="0" applyFont="1" applyFill="1" applyProtection="1"/>
    <xf numFmtId="0" fontId="31" fillId="0" borderId="0" xfId="0" applyFont="1" applyFill="1" applyAlignment="1" applyProtection="1">
      <alignment horizontal="center" vertical="center" shrinkToFit="1"/>
    </xf>
    <xf numFmtId="0" fontId="31" fillId="0" borderId="0" xfId="0" applyFont="1" applyFill="1" applyAlignment="1" applyProtection="1">
      <alignment horizontal="center" vertical="center"/>
    </xf>
    <xf numFmtId="0" fontId="30" fillId="5" borderId="58" xfId="4" applyFont="1" applyFill="1" applyBorder="1" applyAlignment="1" applyProtection="1">
      <alignment horizontal="center" vertical="center"/>
    </xf>
    <xf numFmtId="0" fontId="30" fillId="5" borderId="59" xfId="0" applyFont="1" applyFill="1" applyBorder="1" applyAlignment="1" applyProtection="1">
      <alignment horizontal="center" vertical="center"/>
    </xf>
    <xf numFmtId="0" fontId="31" fillId="0" borderId="0" xfId="0" applyFont="1" applyFill="1" applyAlignment="1" applyProtection="1">
      <alignment wrapText="1" shrinkToFit="1"/>
    </xf>
    <xf numFmtId="0" fontId="78" fillId="0" borderId="0" xfId="0" applyFont="1" applyFill="1" applyAlignment="1" applyProtection="1">
      <alignment wrapText="1" shrinkToFit="1"/>
    </xf>
    <xf numFmtId="178" fontId="41" fillId="0" borderId="0" xfId="0" applyNumberFormat="1" applyFont="1" applyFill="1" applyAlignment="1" applyProtection="1">
      <alignment horizontal="left" wrapText="1" shrinkToFit="1"/>
    </xf>
    <xf numFmtId="0" fontId="85" fillId="0" borderId="0" xfId="0" applyFont="1" applyFill="1" applyBorder="1" applyAlignment="1" applyProtection="1">
      <alignment horizontal="center" wrapText="1"/>
    </xf>
    <xf numFmtId="0" fontId="36"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7" fillId="3" borderId="0" xfId="0" applyFont="1" applyFill="1" applyAlignment="1" applyProtection="1">
      <alignment vertical="center"/>
    </xf>
    <xf numFmtId="0" fontId="4" fillId="3" borderId="42" xfId="0" applyFont="1" applyFill="1" applyBorder="1" applyAlignment="1">
      <alignment horizontal="center" vertical="center"/>
    </xf>
    <xf numFmtId="0" fontId="30" fillId="0" borderId="0" xfId="0" applyFont="1" applyFill="1" applyAlignment="1" applyProtection="1">
      <alignment shrinkToFit="1"/>
    </xf>
    <xf numFmtId="0" fontId="4" fillId="3" borderId="0" xfId="0" quotePrefix="1" applyFont="1" applyFill="1" applyBorder="1" applyAlignment="1">
      <alignment horizontal="right" vertical="top"/>
    </xf>
    <xf numFmtId="0" fontId="13" fillId="3" borderId="0" xfId="0" applyFont="1" applyFill="1" applyAlignment="1">
      <alignment horizontal="justify" vertical="top"/>
    </xf>
    <xf numFmtId="0" fontId="13" fillId="3" borderId="0" xfId="3" applyFont="1" applyFill="1" applyAlignment="1">
      <alignment horizontal="justify" vertical="top"/>
    </xf>
    <xf numFmtId="0" fontId="6" fillId="0" borderId="117" xfId="0" applyFont="1" applyBorder="1" applyAlignment="1" applyProtection="1">
      <alignment horizontal="center" vertical="top" wrapText="1"/>
    </xf>
    <xf numFmtId="0" fontId="6" fillId="0" borderId="118" xfId="0" applyFont="1" applyBorder="1" applyAlignment="1" applyProtection="1">
      <alignment horizontal="center" vertical="top" wrapText="1"/>
    </xf>
    <xf numFmtId="0" fontId="6" fillId="0" borderId="119" xfId="0" applyFont="1" applyBorder="1" applyAlignment="1" applyProtection="1">
      <alignment horizontal="center" vertical="top" wrapText="1"/>
    </xf>
    <xf numFmtId="0" fontId="88" fillId="4" borderId="116" xfId="0" applyFont="1" applyFill="1" applyBorder="1" applyAlignment="1" applyProtection="1">
      <alignment horizontal="center" vertical="center" wrapText="1"/>
    </xf>
    <xf numFmtId="0" fontId="89" fillId="0" borderId="6" xfId="0" applyFont="1" applyBorder="1" applyAlignment="1" applyProtection="1">
      <alignment horizontal="left" vertical="center" wrapText="1"/>
    </xf>
    <xf numFmtId="185" fontId="88" fillId="4" borderId="116" xfId="0" applyNumberFormat="1" applyFont="1" applyFill="1" applyBorder="1" applyAlignment="1" applyProtection="1">
      <alignment horizontal="center" vertical="center" wrapText="1"/>
    </xf>
    <xf numFmtId="0" fontId="90" fillId="0" borderId="119" xfId="0" applyFont="1" applyBorder="1" applyAlignment="1" applyProtection="1">
      <alignment vertical="center" wrapText="1"/>
    </xf>
    <xf numFmtId="0" fontId="60" fillId="0" borderId="116" xfId="0" applyFont="1" applyBorder="1" applyAlignment="1" applyProtection="1">
      <alignment horizontal="center" vertical="center" wrapText="1"/>
    </xf>
    <xf numFmtId="0" fontId="91" fillId="0" borderId="6" xfId="0" applyFont="1" applyBorder="1" applyAlignment="1" applyProtection="1">
      <alignment horizontal="center" vertical="center" wrapText="1"/>
    </xf>
    <xf numFmtId="185" fontId="5" fillId="4" borderId="126"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9" fontId="0" fillId="3" borderId="0" xfId="0" applyNumberFormat="1" applyFill="1" applyAlignment="1" applyProtection="1">
      <alignment vertical="center"/>
    </xf>
    <xf numFmtId="199" fontId="0" fillId="3" borderId="0" xfId="0" applyNumberFormat="1" applyFont="1" applyFill="1" applyAlignment="1" applyProtection="1">
      <alignment vertical="center"/>
    </xf>
    <xf numFmtId="0" fontId="28" fillId="0" borderId="0" xfId="0" applyFont="1" applyFill="1" applyBorder="1" applyAlignment="1" applyProtection="1">
      <alignment vertical="center" shrinkToFit="1"/>
    </xf>
    <xf numFmtId="0" fontId="27" fillId="0" borderId="52" xfId="0" applyFont="1" applyFill="1" applyBorder="1" applyAlignment="1" applyProtection="1">
      <alignment horizontal="center" vertical="center" shrinkToFit="1"/>
    </xf>
    <xf numFmtId="178" fontId="27" fillId="0" borderId="52" xfId="0" applyNumberFormat="1" applyFont="1" applyFill="1" applyBorder="1" applyAlignment="1" applyProtection="1">
      <alignment horizontal="center" vertical="center" shrinkToFit="1"/>
    </xf>
    <xf numFmtId="0" fontId="36" fillId="0" borderId="52" xfId="0" applyNumberFormat="1"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178" fontId="27" fillId="0" borderId="0" xfId="0" applyNumberFormat="1" applyFont="1" applyFill="1" applyBorder="1" applyAlignment="1" applyProtection="1">
      <alignment horizontal="center" vertical="center" shrinkToFit="1"/>
    </xf>
    <xf numFmtId="0" fontId="36"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6" fillId="0" borderId="65" xfId="0" applyNumberFormat="1" applyFont="1" applyFill="1" applyBorder="1" applyAlignment="1" applyProtection="1">
      <alignment horizontal="center" vertical="center"/>
    </xf>
    <xf numFmtId="0" fontId="30"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0" fillId="0" borderId="4" xfId="0" applyFont="1" applyFill="1" applyBorder="1" applyAlignment="1" applyProtection="1">
      <alignment horizontal="center"/>
    </xf>
    <xf numFmtId="0" fontId="32" fillId="0" borderId="4" xfId="0" applyNumberFormat="1" applyFont="1" applyFill="1" applyBorder="1" applyAlignment="1" applyProtection="1">
      <alignment horizontal="center" vertical="center"/>
    </xf>
    <xf numFmtId="0" fontId="92" fillId="0" borderId="4" xfId="0" applyNumberFormat="1" applyFont="1" applyFill="1" applyBorder="1" applyAlignment="1" applyProtection="1">
      <alignment horizontal="center" vertical="center"/>
    </xf>
    <xf numFmtId="0" fontId="93" fillId="0" borderId="4" xfId="0" applyNumberFormat="1" applyFont="1" applyFill="1" applyBorder="1" applyAlignment="1" applyProtection="1">
      <alignment horizontal="center" vertical="top" textRotation="255"/>
    </xf>
    <xf numFmtId="0" fontId="4" fillId="3" borderId="57" xfId="0" applyFont="1" applyFill="1" applyBorder="1" applyAlignment="1">
      <alignment horizontal="center"/>
    </xf>
    <xf numFmtId="176" fontId="4" fillId="3" borderId="0" xfId="0" applyNumberFormat="1" applyFont="1" applyFill="1" applyBorder="1" applyAlignment="1">
      <alignment horizontal="right" vertical="center"/>
    </xf>
    <xf numFmtId="0" fontId="44" fillId="0" borderId="0" xfId="0" applyFont="1" applyBorder="1" applyAlignment="1">
      <alignment horizontal="left" vertical="center"/>
    </xf>
    <xf numFmtId="0" fontId="4" fillId="3" borderId="57" xfId="0" applyFont="1" applyFill="1" applyBorder="1" applyAlignment="1"/>
    <xf numFmtId="38" fontId="5" fillId="3" borderId="57" xfId="2" applyFont="1" applyFill="1" applyBorder="1" applyAlignment="1"/>
    <xf numFmtId="176" fontId="4" fillId="3" borderId="57" xfId="0" applyNumberFormat="1" applyFont="1" applyFill="1" applyBorder="1" applyAlignment="1">
      <alignment horizontal="right" vertical="center"/>
    </xf>
    <xf numFmtId="0" fontId="4" fillId="3" borderId="0" xfId="0" applyFont="1" applyFill="1" applyBorder="1" applyAlignment="1">
      <alignment horizontal="left" vertical="center"/>
    </xf>
    <xf numFmtId="0" fontId="4" fillId="3" borderId="0" xfId="0" applyFont="1" applyFill="1" applyBorder="1" applyAlignment="1">
      <alignment horizontal="left" shrinkToFit="1"/>
    </xf>
    <xf numFmtId="0" fontId="31" fillId="0" borderId="6" xfId="0" applyFont="1" applyFill="1" applyBorder="1" applyAlignment="1" applyProtection="1">
      <alignment horizontal="center" vertical="center"/>
    </xf>
    <xf numFmtId="0" fontId="31" fillId="0" borderId="68" xfId="0" applyFont="1" applyFill="1" applyBorder="1" applyAlignment="1" applyProtection="1">
      <alignment horizontal="center" vertical="center"/>
    </xf>
    <xf numFmtId="0" fontId="36" fillId="0" borderId="69" xfId="0" applyNumberFormat="1" applyFont="1" applyFill="1" applyBorder="1" applyAlignment="1" applyProtection="1">
      <alignment horizontal="center" vertical="center"/>
    </xf>
    <xf numFmtId="0" fontId="31" fillId="0" borderId="64" xfId="0" applyFont="1" applyFill="1" applyBorder="1" applyAlignment="1" applyProtection="1">
      <alignment horizontal="center" vertical="center"/>
    </xf>
    <xf numFmtId="0" fontId="31" fillId="0" borderId="6" xfId="0" applyFont="1" applyFill="1" applyBorder="1" applyAlignment="1">
      <alignment horizontal="center" vertical="center"/>
    </xf>
    <xf numFmtId="195" fontId="36" fillId="0" borderId="43" xfId="0" applyNumberFormat="1" applyFont="1" applyBorder="1" applyAlignment="1" applyProtection="1">
      <alignment horizontal="left" vertical="center" shrinkToFit="1"/>
    </xf>
    <xf numFmtId="0" fontId="99" fillId="0" borderId="6" xfId="0" applyFont="1" applyBorder="1" applyAlignment="1">
      <alignment horizontal="center" vertical="center"/>
    </xf>
    <xf numFmtId="183" fontId="31" fillId="0" borderId="128" xfId="0" applyNumberFormat="1" applyFont="1" applyBorder="1" applyAlignment="1" applyProtection="1">
      <alignment horizontal="center" vertical="center" shrinkToFit="1"/>
    </xf>
    <xf numFmtId="188" fontId="31" fillId="0" borderId="129" xfId="0" applyNumberFormat="1" applyFont="1" applyFill="1" applyBorder="1" applyAlignment="1" applyProtection="1">
      <alignment shrinkToFit="1"/>
    </xf>
    <xf numFmtId="0" fontId="31" fillId="0" borderId="121" xfId="0" applyFont="1" applyFill="1" applyBorder="1" applyAlignment="1" applyProtection="1">
      <alignment shrinkToFit="1"/>
    </xf>
    <xf numFmtId="0" fontId="31" fillId="0" borderId="122" xfId="0" applyFont="1" applyFill="1" applyBorder="1" applyAlignment="1" applyProtection="1">
      <alignment shrinkToFit="1"/>
    </xf>
    <xf numFmtId="0" fontId="31" fillId="0" borderId="138" xfId="0" applyFont="1" applyFill="1" applyBorder="1" applyAlignment="1" applyProtection="1">
      <alignment shrinkToFit="1"/>
    </xf>
    <xf numFmtId="0" fontId="31" fillId="0" borderId="0" xfId="0" applyFont="1" applyFill="1" applyBorder="1" applyAlignment="1" applyProtection="1">
      <alignment shrinkToFit="1"/>
    </xf>
    <xf numFmtId="180" fontId="30" fillId="0" borderId="0" xfId="0" applyNumberFormat="1" applyFont="1" applyFill="1" applyBorder="1" applyAlignment="1" applyProtection="1">
      <alignment shrinkToFit="1"/>
    </xf>
    <xf numFmtId="0" fontId="31" fillId="0" borderId="139" xfId="0" applyFont="1" applyFill="1" applyBorder="1" applyAlignment="1" applyProtection="1">
      <alignment shrinkToFit="1"/>
    </xf>
    <xf numFmtId="0" fontId="31" fillId="0" borderId="141" xfId="0" applyFont="1" applyFill="1" applyBorder="1" applyAlignment="1" applyProtection="1">
      <alignment shrinkToFit="1"/>
    </xf>
    <xf numFmtId="0" fontId="31" fillId="0" borderId="142" xfId="0" applyFont="1" applyFill="1" applyBorder="1" applyAlignment="1" applyProtection="1">
      <alignment shrinkToFit="1"/>
    </xf>
    <xf numFmtId="0" fontId="31" fillId="0" borderId="144" xfId="0" applyFont="1" applyFill="1" applyBorder="1" applyAlignment="1" applyProtection="1">
      <alignment shrinkToFit="1"/>
    </xf>
    <xf numFmtId="0" fontId="31" fillId="0" borderId="146" xfId="0" applyFont="1" applyFill="1" applyBorder="1" applyAlignment="1" applyProtection="1">
      <alignment shrinkToFit="1"/>
    </xf>
    <xf numFmtId="176" fontId="31" fillId="0" borderId="0" xfId="0" applyNumberFormat="1" applyFont="1" applyFill="1" applyBorder="1" applyAlignment="1" applyProtection="1">
      <alignment shrinkToFit="1"/>
    </xf>
    <xf numFmtId="0" fontId="31" fillId="0" borderId="148" xfId="0" applyFont="1" applyFill="1" applyBorder="1" applyAlignment="1" applyProtection="1">
      <alignment shrinkToFit="1"/>
    </xf>
    <xf numFmtId="0" fontId="31" fillId="0" borderId="149" xfId="0" applyFont="1" applyFill="1" applyBorder="1" applyAlignment="1" applyProtection="1">
      <alignment shrinkToFit="1"/>
    </xf>
    <xf numFmtId="0" fontId="36" fillId="0" borderId="115" xfId="0" applyFont="1" applyFill="1" applyBorder="1" applyAlignment="1" applyProtection="1">
      <alignment horizontal="center" vertical="center"/>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0" fontId="27" fillId="0" borderId="150" xfId="0" applyNumberFormat="1" applyFont="1" applyFill="1" applyBorder="1" applyAlignment="1" applyProtection="1">
      <alignment horizontal="center" vertical="center" shrinkToFit="1"/>
    </xf>
    <xf numFmtId="0" fontId="43" fillId="0" borderId="151" xfId="0" applyNumberFormat="1" applyFont="1" applyFill="1" applyBorder="1" applyAlignment="1" applyProtection="1">
      <alignment horizontal="center" vertical="center" shrinkToFit="1"/>
    </xf>
    <xf numFmtId="0" fontId="27" fillId="0" borderId="152" xfId="0" applyNumberFormat="1" applyFont="1" applyFill="1" applyBorder="1" applyAlignment="1" applyProtection="1">
      <alignment horizontal="center" vertical="center" shrinkToFit="1"/>
    </xf>
    <xf numFmtId="0" fontId="43" fillId="0" borderId="153" xfId="0" applyNumberFormat="1" applyFont="1" applyFill="1" applyBorder="1" applyAlignment="1" applyProtection="1">
      <alignment horizontal="center" vertical="center" shrinkToFit="1"/>
    </xf>
    <xf numFmtId="0" fontId="27" fillId="0" borderId="154" xfId="0" applyNumberFormat="1" applyFont="1" applyFill="1" applyBorder="1" applyAlignment="1" applyProtection="1">
      <alignment horizontal="center" vertical="center" shrinkToFit="1"/>
    </xf>
    <xf numFmtId="0" fontId="43" fillId="0" borderId="155" xfId="0" applyNumberFormat="1" applyFont="1" applyFill="1" applyBorder="1" applyAlignment="1" applyProtection="1">
      <alignment horizontal="center" vertical="center" shrinkToFit="1"/>
    </xf>
    <xf numFmtId="0" fontId="31" fillId="0" borderId="114" xfId="0" applyFont="1" applyBorder="1" applyAlignment="1" applyProtection="1">
      <alignment horizontal="center" vertical="center"/>
    </xf>
    <xf numFmtId="58" fontId="31" fillId="0" borderId="114" xfId="0" applyNumberFormat="1" applyFont="1" applyFill="1" applyBorder="1" applyAlignment="1" applyProtection="1">
      <alignment horizontal="left" vertical="center" shrinkToFit="1"/>
    </xf>
    <xf numFmtId="58" fontId="31" fillId="0" borderId="62" xfId="0" applyNumberFormat="1" applyFont="1" applyFill="1" applyBorder="1" applyAlignment="1" applyProtection="1">
      <alignment horizontal="left" vertical="center" shrinkToFit="1"/>
    </xf>
    <xf numFmtId="182" fontId="5" fillId="4" borderId="7" xfId="0" applyNumberFormat="1" applyFont="1" applyFill="1" applyBorder="1" applyAlignment="1" applyProtection="1">
      <alignment horizontal="center" vertical="center" wrapText="1"/>
      <protection locked="0"/>
    </xf>
    <xf numFmtId="182" fontId="5" fillId="4" borderId="10" xfId="0" applyNumberFormat="1" applyFont="1" applyFill="1" applyBorder="1" applyAlignment="1" applyProtection="1">
      <alignment horizontal="center" vertical="center" wrapText="1"/>
      <protection locked="0"/>
    </xf>
    <xf numFmtId="190" fontId="31" fillId="0" borderId="127" xfId="0" applyNumberFormat="1" applyFont="1" applyFill="1" applyBorder="1" applyAlignment="1" applyProtection="1">
      <alignment vertical="center" shrinkToFit="1"/>
    </xf>
    <xf numFmtId="0" fontId="27" fillId="0" borderId="127" xfId="0" applyFont="1" applyBorder="1" applyAlignment="1">
      <alignment shrinkToFit="1"/>
    </xf>
    <xf numFmtId="49" fontId="104" fillId="0" borderId="124" xfId="0" applyNumberFormat="1" applyFont="1" applyFill="1" applyBorder="1" applyAlignment="1" applyProtection="1">
      <alignment horizontal="center" vertical="center" shrinkToFit="1"/>
    </xf>
    <xf numFmtId="0" fontId="108" fillId="0" borderId="158" xfId="0" applyFont="1" applyFill="1" applyBorder="1"/>
    <xf numFmtId="0" fontId="107" fillId="0" borderId="156" xfId="0" applyFont="1" applyFill="1" applyBorder="1" applyAlignment="1" applyProtection="1"/>
    <xf numFmtId="0" fontId="106" fillId="0" borderId="157" xfId="0" applyFont="1" applyFill="1" applyBorder="1" applyAlignment="1" applyProtection="1">
      <alignment horizontal="right"/>
    </xf>
    <xf numFmtId="0" fontId="106" fillId="0" borderId="159" xfId="0" applyFont="1" applyFill="1" applyBorder="1" applyAlignment="1" applyProtection="1">
      <alignment horizontal="right" vertical="center"/>
    </xf>
    <xf numFmtId="0" fontId="101" fillId="0" borderId="0" xfId="0" applyFont="1" applyFill="1" applyAlignment="1" applyProtection="1"/>
    <xf numFmtId="0" fontId="109" fillId="0" borderId="0" xfId="0" applyNumberFormat="1" applyFont="1" applyFill="1" applyBorder="1" applyAlignment="1" applyProtection="1">
      <alignment horizontal="center" vertical="center" shrinkToFit="1"/>
    </xf>
    <xf numFmtId="0" fontId="106" fillId="0" borderId="156" xfId="0" applyFont="1" applyFill="1" applyBorder="1" applyAlignment="1" applyProtection="1">
      <alignment horizontal="left"/>
    </xf>
    <xf numFmtId="0" fontId="0" fillId="0" borderId="157" xfId="0" applyFill="1" applyBorder="1" applyAlignment="1" applyProtection="1"/>
    <xf numFmtId="0" fontId="106" fillId="0" borderId="158" xfId="0" applyFont="1" applyFill="1" applyBorder="1" applyAlignment="1" applyProtection="1">
      <alignment horizontal="left"/>
    </xf>
    <xf numFmtId="0" fontId="0" fillId="0" borderId="159" xfId="0" applyFill="1" applyBorder="1" applyAlignment="1" applyProtection="1"/>
    <xf numFmtId="0" fontId="101" fillId="0" borderId="160" xfId="0" applyFont="1" applyFill="1" applyBorder="1" applyAlignment="1" applyProtection="1">
      <alignment vertical="center"/>
    </xf>
    <xf numFmtId="0" fontId="0" fillId="0" borderId="161" xfId="0" applyFill="1" applyBorder="1" applyAlignment="1" applyProtection="1"/>
    <xf numFmtId="0" fontId="28" fillId="0" borderId="161" xfId="0" applyFont="1" applyFill="1" applyBorder="1" applyAlignment="1" applyProtection="1"/>
    <xf numFmtId="176" fontId="31" fillId="0" borderId="0" xfId="0" applyNumberFormat="1" applyFont="1" applyFill="1" applyBorder="1" applyAlignment="1" applyProtection="1">
      <alignment horizontal="left" shrinkToFit="1"/>
    </xf>
    <xf numFmtId="0" fontId="31" fillId="0" borderId="0" xfId="0" applyFont="1" applyFill="1" applyBorder="1" applyAlignment="1" applyProtection="1">
      <alignment horizontal="left" shrinkToFit="1"/>
    </xf>
    <xf numFmtId="0" fontId="31" fillId="0" borderId="0" xfId="0" applyFont="1" applyFill="1" applyAlignment="1" applyProtection="1">
      <alignment horizontal="left" shrinkToFit="1"/>
    </xf>
    <xf numFmtId="0" fontId="72" fillId="0" borderId="0" xfId="0" applyFont="1" applyFill="1" applyAlignment="1" applyProtection="1">
      <alignment horizontal="right" shrinkToFit="1"/>
    </xf>
    <xf numFmtId="176" fontId="73" fillId="0" borderId="0" xfId="0" applyNumberFormat="1" applyFont="1" applyFill="1" applyAlignment="1" applyProtection="1">
      <alignment horizontal="right" shrinkToFit="1"/>
    </xf>
    <xf numFmtId="176" fontId="73" fillId="0" borderId="0" xfId="0" applyNumberFormat="1" applyFont="1" applyFill="1" applyBorder="1" applyAlignment="1" applyProtection="1">
      <alignment shrinkToFit="1"/>
    </xf>
    <xf numFmtId="0" fontId="101" fillId="0" borderId="121" xfId="0" applyFont="1" applyFill="1" applyBorder="1" applyAlignment="1" applyProtection="1">
      <alignment shrinkToFit="1"/>
    </xf>
    <xf numFmtId="0" fontId="74" fillId="0" borderId="121" xfId="0" applyFont="1" applyFill="1" applyBorder="1" applyAlignment="1" applyProtection="1">
      <alignment horizontal="center" vertical="center" shrinkToFit="1"/>
    </xf>
    <xf numFmtId="0" fontId="75" fillId="0" borderId="121" xfId="0" applyFont="1" applyFill="1" applyBorder="1" applyAlignment="1" applyProtection="1">
      <alignment horizontal="right" vertical="center" shrinkToFit="1"/>
    </xf>
    <xf numFmtId="176" fontId="73" fillId="0" borderId="121" xfId="0" applyNumberFormat="1" applyFont="1" applyFill="1" applyBorder="1" applyAlignment="1" applyProtection="1">
      <alignment horizontal="right" shrinkToFit="1"/>
    </xf>
    <xf numFmtId="0" fontId="76" fillId="0" borderId="121" xfId="0" applyFont="1" applyFill="1" applyBorder="1" applyAlignment="1" applyProtection="1">
      <alignment shrinkToFit="1"/>
    </xf>
    <xf numFmtId="0" fontId="40" fillId="0" borderId="0" xfId="0" applyFont="1" applyFill="1" applyAlignment="1" applyProtection="1">
      <alignment shrinkToFit="1"/>
    </xf>
    <xf numFmtId="0" fontId="40" fillId="0" borderId="0" xfId="0" applyFont="1" applyFill="1" applyAlignment="1" applyProtection="1">
      <alignment horizontal="left" shrinkToFit="1"/>
    </xf>
    <xf numFmtId="0" fontId="77" fillId="0" borderId="0" xfId="0" applyFont="1" applyFill="1" applyAlignment="1" applyProtection="1">
      <alignment horizontal="right" shrinkToFit="1"/>
    </xf>
    <xf numFmtId="0" fontId="31" fillId="0" borderId="0" xfId="0" applyFont="1" applyFill="1" applyAlignment="1" applyProtection="1">
      <alignment horizontal="right" shrinkToFit="1"/>
    </xf>
    <xf numFmtId="0" fontId="36" fillId="0" borderId="0" xfId="0" applyFont="1" applyFill="1" applyBorder="1" applyAlignment="1" applyProtection="1">
      <alignment shrinkToFit="1"/>
    </xf>
    <xf numFmtId="0" fontId="31" fillId="0" borderId="0" xfId="0" applyFont="1" applyFill="1" applyAlignment="1" applyProtection="1">
      <alignment horizontal="left" vertical="center" shrinkToFit="1"/>
    </xf>
    <xf numFmtId="0" fontId="72" fillId="0" borderId="0" xfId="0" applyFont="1" applyFill="1" applyAlignment="1" applyProtection="1">
      <alignment horizontal="right" vertical="center" shrinkToFit="1"/>
    </xf>
    <xf numFmtId="0" fontId="31" fillId="0" borderId="0" xfId="0" applyFont="1" applyFill="1" applyAlignment="1" applyProtection="1">
      <alignment horizontal="right" vertical="center" shrinkToFit="1"/>
    </xf>
    <xf numFmtId="0" fontId="36" fillId="0" borderId="0" xfId="0" applyFont="1" applyFill="1" applyBorder="1" applyAlignment="1" applyProtection="1">
      <alignment horizontal="center" vertical="center" shrinkToFit="1"/>
    </xf>
    <xf numFmtId="0" fontId="31" fillId="0" borderId="0" xfId="0" quotePrefix="1" applyFont="1" applyFill="1" applyAlignment="1" applyProtection="1">
      <alignment horizontal="center" vertical="center" shrinkToFit="1"/>
    </xf>
    <xf numFmtId="0" fontId="31" fillId="0" borderId="140" xfId="0" applyFont="1" applyFill="1" applyBorder="1" applyAlignment="1" applyProtection="1">
      <alignment shrinkToFit="1"/>
    </xf>
    <xf numFmtId="3" fontId="31" fillId="0" borderId="0" xfId="0" applyNumberFormat="1" applyFont="1" applyFill="1" applyBorder="1" applyAlignment="1" applyProtection="1">
      <alignment horizontal="right" shrinkToFit="1"/>
    </xf>
    <xf numFmtId="0" fontId="79" fillId="0" borderId="140" xfId="0" applyFont="1" applyFill="1" applyBorder="1" applyAlignment="1" applyProtection="1">
      <alignment shrinkToFit="1"/>
    </xf>
    <xf numFmtId="0" fontId="72" fillId="0" borderId="0" xfId="0" applyFont="1" applyFill="1" applyBorder="1" applyAlignment="1" applyProtection="1">
      <alignment horizontal="right" shrinkToFit="1"/>
    </xf>
    <xf numFmtId="0" fontId="31" fillId="0" borderId="0" xfId="0" applyFont="1" applyFill="1" applyBorder="1" applyAlignment="1" applyProtection="1">
      <alignment horizontal="right" shrinkToFit="1"/>
    </xf>
    <xf numFmtId="176" fontId="31" fillId="0" borderId="0" xfId="0" applyNumberFormat="1" applyFont="1" applyFill="1" applyBorder="1" applyAlignment="1" applyProtection="1">
      <alignment horizontal="right" shrinkToFit="1"/>
    </xf>
    <xf numFmtId="0" fontId="86" fillId="0" borderId="125" xfId="0" applyFont="1" applyFill="1" applyBorder="1" applyAlignment="1" applyProtection="1">
      <alignment shrinkToFit="1"/>
    </xf>
    <xf numFmtId="38" fontId="79" fillId="0" borderId="145" xfId="0" applyNumberFormat="1" applyFont="1" applyFill="1" applyBorder="1" applyAlignment="1" applyProtection="1">
      <alignment vertical="center" shrinkToFit="1"/>
    </xf>
    <xf numFmtId="38" fontId="79" fillId="0" borderId="145" xfId="2" applyFont="1" applyFill="1" applyBorder="1" applyAlignment="1" applyProtection="1">
      <alignment shrinkToFit="1"/>
    </xf>
    <xf numFmtId="38" fontId="31" fillId="0" borderId="0" xfId="2" applyFont="1" applyFill="1" applyBorder="1" applyAlignment="1" applyProtection="1">
      <alignment shrinkToFit="1"/>
    </xf>
    <xf numFmtId="176" fontId="72" fillId="0" borderId="0" xfId="0" applyNumberFormat="1" applyFont="1" applyFill="1" applyBorder="1" applyAlignment="1" applyProtection="1">
      <alignment horizontal="right" shrinkToFit="1"/>
    </xf>
    <xf numFmtId="176" fontId="83" fillId="0" borderId="6" xfId="2" applyNumberFormat="1" applyFont="1" applyFill="1" applyBorder="1" applyAlignment="1">
      <alignment horizontal="right" shrinkToFit="1"/>
    </xf>
    <xf numFmtId="176" fontId="84" fillId="0" borderId="0" xfId="2" applyNumberFormat="1" applyFont="1" applyFill="1" applyBorder="1" applyAlignment="1">
      <alignment shrinkToFit="1"/>
    </xf>
    <xf numFmtId="0" fontId="79" fillId="0" borderId="145" xfId="0" applyFont="1" applyFill="1" applyBorder="1" applyAlignment="1" applyProtection="1">
      <alignment shrinkToFit="1"/>
    </xf>
    <xf numFmtId="0" fontId="79" fillId="0" borderId="147" xfId="0" applyFont="1" applyFill="1" applyBorder="1" applyAlignment="1" applyProtection="1">
      <alignment shrinkToFit="1"/>
    </xf>
    <xf numFmtId="0" fontId="80" fillId="0" borderId="139" xfId="1" applyFont="1" applyFill="1" applyBorder="1" applyAlignment="1" applyProtection="1">
      <alignment shrinkToFit="1"/>
      <protection hidden="1"/>
    </xf>
    <xf numFmtId="0" fontId="81" fillId="0" borderId="139" xfId="1" applyFont="1" applyFill="1" applyBorder="1" applyAlignment="1" applyProtection="1">
      <alignment horizontal="right" shrinkToFit="1"/>
      <protection hidden="1"/>
    </xf>
    <xf numFmtId="0" fontId="31" fillId="0" borderId="139" xfId="0" applyFont="1" applyFill="1" applyBorder="1" applyAlignment="1" applyProtection="1">
      <alignment horizontal="right" shrinkToFit="1"/>
    </xf>
    <xf numFmtId="0" fontId="36" fillId="0" borderId="139" xfId="0" applyFont="1" applyFill="1" applyBorder="1" applyAlignment="1" applyProtection="1">
      <alignment shrinkToFit="1"/>
    </xf>
    <xf numFmtId="0" fontId="79" fillId="0" borderId="143" xfId="0" applyFont="1" applyFill="1" applyBorder="1" applyAlignment="1" applyProtection="1">
      <alignment shrinkToFit="1"/>
    </xf>
    <xf numFmtId="0" fontId="80" fillId="0" borderId="138" xfId="1" applyFont="1" applyFill="1" applyBorder="1" applyAlignment="1" applyProtection="1">
      <alignment shrinkToFit="1"/>
      <protection hidden="1"/>
    </xf>
    <xf numFmtId="3" fontId="31" fillId="0" borderId="138" xfId="0" applyNumberFormat="1" applyFont="1" applyFill="1" applyBorder="1" applyAlignment="1" applyProtection="1">
      <alignment horizontal="right" shrinkToFit="1"/>
    </xf>
    <xf numFmtId="0" fontId="80" fillId="0" borderId="0" xfId="1" applyFont="1" applyFill="1" applyBorder="1" applyAlignment="1" applyProtection="1">
      <alignment vertical="center" shrinkToFit="1"/>
      <protection hidden="1"/>
    </xf>
    <xf numFmtId="0" fontId="80" fillId="0" borderId="0" xfId="1" applyFont="1" applyFill="1" applyBorder="1" applyAlignment="1" applyProtection="1">
      <alignment shrinkToFit="1"/>
      <protection hidden="1"/>
    </xf>
    <xf numFmtId="0" fontId="81" fillId="0" borderId="0" xfId="1" applyFont="1" applyFill="1" applyBorder="1" applyAlignment="1" applyProtection="1">
      <alignment horizontal="right" shrinkToFit="1"/>
      <protection hidden="1"/>
    </xf>
    <xf numFmtId="0" fontId="81" fillId="0" borderId="0" xfId="1" applyFont="1" applyFill="1" applyBorder="1" applyAlignment="1" applyProtection="1">
      <alignment horizontal="right" vertical="center" shrinkToFit="1"/>
      <protection hidden="1"/>
    </xf>
    <xf numFmtId="0" fontId="82" fillId="0" borderId="0" xfId="0" applyFont="1" applyFill="1" applyBorder="1" applyAlignment="1" applyProtection="1">
      <alignment horizontal="right" shrinkToFit="1"/>
    </xf>
    <xf numFmtId="176" fontId="83" fillId="0" borderId="0" xfId="2" applyNumberFormat="1" applyFont="1" applyFill="1" applyBorder="1" applyAlignment="1">
      <alignment shrinkToFit="1"/>
    </xf>
    <xf numFmtId="0" fontId="80" fillId="0" borderId="139" xfId="1" applyFont="1" applyFill="1" applyBorder="1" applyAlignment="1" applyProtection="1">
      <alignment vertical="center" shrinkToFit="1"/>
      <protection hidden="1"/>
    </xf>
    <xf numFmtId="0" fontId="81" fillId="0" borderId="139" xfId="1" applyFont="1" applyFill="1" applyBorder="1" applyAlignment="1" applyProtection="1">
      <alignment horizontal="right" vertical="center" shrinkToFit="1"/>
      <protection hidden="1"/>
    </xf>
    <xf numFmtId="0" fontId="80" fillId="0" borderId="138" xfId="1" applyFont="1" applyFill="1" applyBorder="1" applyAlignment="1" applyProtection="1">
      <alignment vertical="center" shrinkToFit="1"/>
      <protection hidden="1"/>
    </xf>
    <xf numFmtId="181" fontId="79" fillId="0" borderId="145" xfId="0" applyNumberFormat="1" applyFont="1" applyFill="1" applyBorder="1" applyAlignment="1" applyProtection="1">
      <alignment shrinkToFit="1"/>
    </xf>
    <xf numFmtId="181" fontId="31" fillId="0" borderId="0" xfId="0" applyNumberFormat="1" applyFont="1" applyFill="1" applyBorder="1" applyAlignment="1" applyProtection="1">
      <alignment shrinkToFit="1"/>
    </xf>
    <xf numFmtId="0" fontId="31" fillId="0" borderId="139" xfId="0" applyFont="1" applyFill="1" applyBorder="1" applyAlignment="1" applyProtection="1">
      <alignment horizontal="left" shrinkToFit="1"/>
    </xf>
    <xf numFmtId="0" fontId="72" fillId="0" borderId="139" xfId="0" applyFont="1" applyFill="1" applyBorder="1" applyAlignment="1" applyProtection="1">
      <alignment horizontal="right" shrinkToFit="1"/>
    </xf>
    <xf numFmtId="0" fontId="31" fillId="0" borderId="138" xfId="0" applyFont="1" applyFill="1" applyBorder="1" applyAlignment="1" applyProtection="1">
      <alignment horizontal="left" shrinkToFit="1"/>
    </xf>
    <xf numFmtId="181" fontId="31" fillId="0" borderId="145" xfId="0" applyNumberFormat="1" applyFont="1" applyFill="1" applyBorder="1" applyAlignment="1" applyProtection="1">
      <alignment shrinkToFit="1"/>
    </xf>
    <xf numFmtId="0" fontId="31" fillId="0" borderId="145" xfId="0" applyFont="1" applyFill="1" applyBorder="1" applyAlignment="1" applyProtection="1">
      <alignment shrinkToFit="1"/>
    </xf>
    <xf numFmtId="0" fontId="31" fillId="0" borderId="147" xfId="0" applyFont="1" applyFill="1" applyBorder="1" applyAlignment="1" applyProtection="1">
      <alignment shrinkToFit="1"/>
    </xf>
    <xf numFmtId="0" fontId="36" fillId="0" borderId="0" xfId="0" applyFont="1" applyFill="1" applyBorder="1" applyAlignment="1" applyProtection="1">
      <alignment horizontal="right" shrinkToFit="1"/>
    </xf>
    <xf numFmtId="0" fontId="100" fillId="0" borderId="130" xfId="0" applyFont="1" applyFill="1" applyBorder="1" applyAlignment="1" applyProtection="1">
      <alignment shrinkToFit="1"/>
    </xf>
    <xf numFmtId="0" fontId="103" fillId="0" borderId="130" xfId="0" applyFont="1" applyBorder="1" applyAlignment="1">
      <alignment shrinkToFit="1"/>
    </xf>
    <xf numFmtId="0" fontId="30" fillId="0" borderId="131" xfId="0" applyFont="1" applyFill="1" applyBorder="1" applyAlignment="1" applyProtection="1">
      <alignment horizontal="center" vertical="center" shrinkToFit="1"/>
    </xf>
    <xf numFmtId="0" fontId="31" fillId="0" borderId="132" xfId="0" applyFont="1" applyFill="1" applyBorder="1" applyAlignment="1" applyProtection="1">
      <alignment horizontal="center" vertical="center" shrinkToFit="1"/>
    </xf>
    <xf numFmtId="0" fontId="42" fillId="0" borderId="134" xfId="0" applyFont="1" applyFill="1" applyBorder="1" applyAlignment="1" applyProtection="1">
      <alignment horizontal="center" vertical="center" wrapText="1" shrinkToFit="1"/>
    </xf>
    <xf numFmtId="0" fontId="72" fillId="0" borderId="137" xfId="0" applyFont="1" applyFill="1" applyBorder="1" applyAlignment="1" applyProtection="1">
      <alignment horizontal="center" vertical="center" shrinkToFit="1"/>
    </xf>
    <xf numFmtId="0" fontId="83" fillId="0" borderId="132" xfId="0" applyFont="1" applyFill="1" applyBorder="1" applyAlignment="1" applyProtection="1">
      <alignment horizontal="center" vertical="center" shrinkToFit="1"/>
    </xf>
    <xf numFmtId="0" fontId="31" fillId="0" borderId="133" xfId="0" applyFont="1" applyFill="1" applyBorder="1" applyAlignment="1" applyProtection="1">
      <alignment horizontal="center" vertical="center" shrinkToFit="1"/>
    </xf>
    <xf numFmtId="0" fontId="31" fillId="0" borderId="135" xfId="0" applyFont="1" applyFill="1" applyBorder="1" applyAlignment="1" applyProtection="1">
      <alignment horizontal="center" vertical="center" shrinkToFit="1"/>
    </xf>
    <xf numFmtId="0" fontId="31" fillId="0" borderId="136" xfId="0" applyFont="1" applyFill="1" applyBorder="1" applyAlignment="1" applyProtection="1">
      <alignment horizontal="center" vertical="center" shrinkToFit="1"/>
    </xf>
    <xf numFmtId="14" fontId="110" fillId="0" borderId="120" xfId="0" applyNumberFormat="1" applyFont="1" applyFill="1" applyBorder="1" applyAlignment="1" applyProtection="1">
      <alignment shrinkToFit="1"/>
    </xf>
    <xf numFmtId="0" fontId="111" fillId="0" borderId="0" xfId="3" applyFont="1" applyAlignment="1">
      <alignment vertical="top"/>
    </xf>
    <xf numFmtId="3" fontId="31" fillId="0" borderId="165" xfId="0" applyNumberFormat="1" applyFont="1" applyFill="1" applyBorder="1" applyAlignment="1" applyProtection="1">
      <alignment horizontal="right" shrinkToFit="1"/>
    </xf>
    <xf numFmtId="0" fontId="36" fillId="0" borderId="166" xfId="0" applyFont="1" applyFill="1" applyBorder="1" applyAlignment="1" applyProtection="1">
      <alignment shrinkToFit="1"/>
    </xf>
    <xf numFmtId="3" fontId="31" fillId="0" borderId="167" xfId="0" applyNumberFormat="1" applyFont="1" applyFill="1" applyBorder="1" applyAlignment="1" applyProtection="1">
      <alignment horizontal="right" shrinkToFit="1"/>
    </xf>
    <xf numFmtId="0" fontId="36" fillId="0" borderId="168" xfId="0" applyFont="1" applyFill="1" applyBorder="1" applyAlignment="1" applyProtection="1">
      <alignment shrinkToFit="1"/>
    </xf>
    <xf numFmtId="200" fontId="101" fillId="0" borderId="170" xfId="0" applyNumberFormat="1" applyFont="1" applyFill="1" applyBorder="1" applyAlignment="1" applyProtection="1">
      <alignment shrinkToFit="1"/>
    </xf>
    <xf numFmtId="200" fontId="101" fillId="0" borderId="170" xfId="0" applyNumberFormat="1" applyFont="1" applyFill="1" applyBorder="1" applyAlignment="1" applyProtection="1">
      <alignment vertical="center" shrinkToFit="1"/>
    </xf>
    <xf numFmtId="200" fontId="101" fillId="0" borderId="171" xfId="0" applyNumberFormat="1" applyFont="1" applyFill="1" applyBorder="1" applyAlignment="1" applyProtection="1">
      <alignment vertical="top" shrinkToFit="1"/>
    </xf>
    <xf numFmtId="0" fontId="112" fillId="0" borderId="169" xfId="0" applyFont="1" applyFill="1" applyBorder="1" applyAlignment="1" applyProtection="1"/>
    <xf numFmtId="0" fontId="18" fillId="3" borderId="0" xfId="0" applyFont="1" applyFill="1" applyAlignment="1" applyProtection="1"/>
    <xf numFmtId="201" fontId="0" fillId="3" borderId="46" xfId="0" applyNumberFormat="1" applyFont="1" applyFill="1" applyBorder="1" applyAlignment="1" applyProtection="1">
      <alignment horizontal="center" vertical="center" wrapText="1" readingOrder="1"/>
    </xf>
    <xf numFmtId="192" fontId="98"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1" xfId="0" applyFont="1" applyFill="1" applyBorder="1" applyAlignment="1" applyProtection="1"/>
    <xf numFmtId="0" fontId="5" fillId="3" borderId="94" xfId="0" applyFont="1" applyFill="1" applyBorder="1" applyAlignment="1" applyProtection="1"/>
    <xf numFmtId="0" fontId="5" fillId="3" borderId="102" xfId="0" applyFont="1" applyFill="1" applyBorder="1" applyAlignment="1" applyProtection="1"/>
    <xf numFmtId="0" fontId="5" fillId="3" borderId="17" xfId="0" applyFont="1" applyFill="1" applyBorder="1" applyAlignment="1" applyProtection="1"/>
    <xf numFmtId="0" fontId="5" fillId="3" borderId="78" xfId="0" applyFont="1" applyFill="1" applyBorder="1" applyAlignment="1" applyProtection="1"/>
    <xf numFmtId="178" fontId="0" fillId="0" borderId="46" xfId="0" applyNumberFormat="1" applyFill="1" applyBorder="1" applyAlignment="1" applyProtection="1">
      <alignment horizontal="left"/>
    </xf>
    <xf numFmtId="0" fontId="64"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64" fillId="0" borderId="0" xfId="0" applyNumberFormat="1" applyFont="1" applyFill="1" applyBorder="1" applyAlignment="1" applyProtection="1">
      <alignment horizontal="left"/>
    </xf>
    <xf numFmtId="193" fontId="0" fillId="0" borderId="0" xfId="0" applyNumberFormat="1" applyFill="1" applyAlignment="1" applyProtection="1">
      <alignment vertical="center"/>
    </xf>
    <xf numFmtId="183"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177" fontId="5" fillId="0" borderId="179" xfId="0" applyNumberFormat="1" applyFont="1" applyFill="1" applyBorder="1" applyAlignment="1" applyProtection="1">
      <alignment horizontal="center" vertical="center" wrapText="1"/>
    </xf>
    <xf numFmtId="0" fontId="0" fillId="0" borderId="0" xfId="0" applyFill="1" applyAlignment="1" applyProtection="1">
      <alignment vertical="top"/>
    </xf>
    <xf numFmtId="0" fontId="66" fillId="0" borderId="0" xfId="0" applyFont="1" applyFill="1" applyAlignment="1" applyProtection="1">
      <alignment horizontal="right" vertical="top"/>
    </xf>
    <xf numFmtId="0" fontId="17" fillId="0" borderId="0" xfId="0" applyFont="1" applyFill="1" applyAlignment="1" applyProtection="1">
      <alignment horizontal="right"/>
    </xf>
    <xf numFmtId="178" fontId="0" fillId="0" borderId="0" xfId="0" applyNumberFormat="1" applyFill="1" applyAlignment="1" applyProtection="1">
      <alignment horizontal="left"/>
    </xf>
    <xf numFmtId="0" fontId="0" fillId="0" borderId="0" xfId="0" applyFill="1" applyAlignment="1" applyProtection="1">
      <alignment horizontal="left"/>
    </xf>
    <xf numFmtId="191" fontId="0" fillId="3" borderId="0" xfId="0" applyNumberFormat="1" applyFill="1" applyBorder="1" applyAlignment="1" applyProtection="1"/>
    <xf numFmtId="0" fontId="0" fillId="3" borderId="46" xfId="0" applyFill="1" applyBorder="1" applyAlignment="1" applyProtection="1">
      <alignment horizontal="left" vertical="center"/>
    </xf>
    <xf numFmtId="196"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8" fillId="0" borderId="6" xfId="0" applyNumberFormat="1" applyFont="1" applyFill="1" applyBorder="1" applyAlignment="1">
      <alignment vertical="center"/>
    </xf>
    <xf numFmtId="189" fontId="0" fillId="0" borderId="97"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xf>
    <xf numFmtId="189" fontId="0" fillId="0" borderId="99" xfId="0" applyNumberFormat="1" applyFont="1" applyFill="1" applyBorder="1" applyAlignment="1" applyProtection="1">
      <alignment horizontal="right" vertical="center"/>
    </xf>
    <xf numFmtId="0" fontId="0" fillId="0" borderId="99" xfId="0" applyFont="1" applyFill="1" applyBorder="1" applyAlignment="1" applyProtection="1">
      <alignment horizontal="right" vertical="center"/>
      <protection locked="0"/>
    </xf>
    <xf numFmtId="189" fontId="0" fillId="0" borderId="98" xfId="0" applyNumberFormat="1" applyFont="1" applyFill="1" applyBorder="1" applyAlignment="1" applyProtection="1">
      <alignment horizontal="right" vertical="center"/>
      <protection locked="0"/>
    </xf>
    <xf numFmtId="183" fontId="0" fillId="0" borderId="176" xfId="0" applyNumberFormat="1" applyFont="1" applyFill="1" applyBorder="1" applyAlignment="1" applyProtection="1">
      <alignment horizontal="right" vertical="center"/>
      <protection locked="0"/>
    </xf>
    <xf numFmtId="189" fontId="0" fillId="0" borderId="180" xfId="0" applyNumberFormat="1" applyFont="1" applyFill="1" applyBorder="1" applyAlignment="1" applyProtection="1">
      <alignment horizontal="right" vertical="center"/>
    </xf>
    <xf numFmtId="0" fontId="0" fillId="0" borderId="98" xfId="0" applyFont="1" applyFill="1" applyBorder="1" applyAlignment="1" applyProtection="1">
      <alignment horizontal="right" vertical="center"/>
      <protection locked="0"/>
    </xf>
    <xf numFmtId="0" fontId="0" fillId="0" borderId="50" xfId="0" applyFill="1" applyBorder="1" applyAlignment="1" applyProtection="1">
      <alignment vertical="top"/>
    </xf>
    <xf numFmtId="0" fontId="0" fillId="0" borderId="52" xfId="0" applyFill="1" applyBorder="1" applyAlignment="1" applyProtection="1">
      <alignment vertical="top" wrapText="1"/>
    </xf>
    <xf numFmtId="0" fontId="50" fillId="0" borderId="52" xfId="0" applyFont="1" applyFill="1" applyBorder="1" applyAlignment="1" applyProtection="1">
      <alignment vertical="center" wrapText="1"/>
    </xf>
    <xf numFmtId="0" fontId="50" fillId="0" borderId="46" xfId="0" applyFont="1" applyFill="1" applyBorder="1" applyAlignment="1" applyProtection="1">
      <alignment horizontal="center" vertical="center" wrapText="1"/>
    </xf>
    <xf numFmtId="192" fontId="98"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3" fontId="0" fillId="0" borderId="181" xfId="0" applyNumberFormat="1" applyFont="1" applyFill="1" applyBorder="1" applyAlignment="1" applyProtection="1">
      <alignment horizontal="right" vertical="center"/>
    </xf>
    <xf numFmtId="183" fontId="0" fillId="0" borderId="97" xfId="0" applyNumberFormat="1" applyFont="1" applyFill="1" applyBorder="1" applyAlignment="1" applyProtection="1">
      <alignment horizontal="right" vertical="center"/>
    </xf>
    <xf numFmtId="201" fontId="0" fillId="3" borderId="52" xfId="0" applyNumberFormat="1" applyFont="1" applyFill="1" applyBorder="1" applyAlignment="1" applyProtection="1">
      <alignment horizontal="center" vertical="center" wrapText="1" readingOrder="1"/>
    </xf>
    <xf numFmtId="201" fontId="113" fillId="3" borderId="52" xfId="0" applyNumberFormat="1" applyFont="1" applyFill="1" applyBorder="1" applyAlignment="1" applyProtection="1">
      <alignment horizontal="center" vertical="center" wrapText="1" readingOrder="1"/>
    </xf>
    <xf numFmtId="201" fontId="113" fillId="3" borderId="0" xfId="0" applyNumberFormat="1" applyFont="1" applyFill="1" applyBorder="1" applyAlignment="1" applyProtection="1">
      <alignment horizontal="center" vertical="center" wrapText="1" readingOrder="1"/>
    </xf>
    <xf numFmtId="0" fontId="113" fillId="0" borderId="52" xfId="0" applyFont="1" applyFill="1" applyBorder="1" applyAlignment="1" applyProtection="1">
      <alignment horizontal="left" vertical="top" wrapText="1"/>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2" fontId="98"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8"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8" fillId="0" borderId="0" xfId="0" applyNumberFormat="1" applyFont="1" applyFill="1" applyBorder="1" applyAlignment="1">
      <alignment vertical="center"/>
    </xf>
    <xf numFmtId="0" fontId="8" fillId="3" borderId="0" xfId="0" applyFont="1" applyFill="1" applyBorder="1" applyAlignment="1" applyProtection="1">
      <alignment vertical="center"/>
    </xf>
    <xf numFmtId="202" fontId="0" fillId="3" borderId="0" xfId="0" applyNumberFormat="1" applyFont="1" applyFill="1" applyBorder="1" applyAlignment="1">
      <alignment horizontal="left" vertical="center"/>
    </xf>
    <xf numFmtId="203" fontId="14" fillId="3" borderId="0" xfId="0" applyNumberFormat="1" applyFont="1" applyFill="1" applyBorder="1" applyAlignment="1" applyProtection="1">
      <alignment horizontal="center" vertical="center" shrinkToFit="1"/>
    </xf>
    <xf numFmtId="204" fontId="36" fillId="0" borderId="48" xfId="0" applyNumberFormat="1" applyFont="1" applyFill="1" applyBorder="1" applyAlignment="1" applyProtection="1">
      <alignment horizontal="left" vertical="center" shrinkToFit="1"/>
    </xf>
    <xf numFmtId="204" fontId="36" fillId="0" borderId="70" xfId="0" applyNumberFormat="1" applyFont="1" applyFill="1" applyBorder="1" applyAlignment="1" applyProtection="1">
      <alignment horizontal="left" vertical="center" shrinkToFit="1"/>
    </xf>
    <xf numFmtId="204" fontId="36" fillId="0" borderId="71" xfId="0" applyNumberFormat="1" applyFont="1" applyFill="1" applyBorder="1" applyAlignment="1" applyProtection="1">
      <alignment horizontal="left" vertical="center" shrinkToFit="1"/>
    </xf>
    <xf numFmtId="203" fontId="99" fillId="0" borderId="64" xfId="0" applyNumberFormat="1" applyFont="1" applyFill="1" applyBorder="1" applyAlignment="1" applyProtection="1">
      <alignment horizontal="left" vertical="center" shrinkToFit="1"/>
    </xf>
    <xf numFmtId="203" fontId="31" fillId="0" borderId="34" xfId="0" applyNumberFormat="1" applyFont="1" applyFill="1" applyBorder="1" applyAlignment="1" applyProtection="1">
      <alignment horizontal="left" vertical="center" shrinkToFit="1"/>
    </xf>
    <xf numFmtId="203" fontId="31" fillId="0" borderId="6" xfId="0" applyNumberFormat="1" applyFont="1" applyFill="1" applyBorder="1" applyAlignment="1" applyProtection="1">
      <alignment horizontal="left" vertical="center" shrinkToFit="1"/>
    </xf>
    <xf numFmtId="203" fontId="31" fillId="0" borderId="38" xfId="0" applyNumberFormat="1" applyFont="1" applyFill="1" applyBorder="1" applyAlignment="1" applyProtection="1">
      <alignment horizontal="left" vertical="center" shrinkToFit="1"/>
    </xf>
    <xf numFmtId="203" fontId="31" fillId="0" borderId="68" xfId="0" applyNumberFormat="1" applyFont="1" applyFill="1" applyBorder="1" applyAlignment="1" applyProtection="1">
      <alignment horizontal="left" vertical="center" shrinkToFit="1"/>
    </xf>
    <xf numFmtId="203" fontId="31" fillId="0" borderId="20" xfId="0" applyNumberFormat="1" applyFont="1" applyFill="1" applyBorder="1" applyAlignment="1" applyProtection="1">
      <alignment horizontal="left" vertical="center" shrinkToFit="1"/>
    </xf>
    <xf numFmtId="203" fontId="27" fillId="0" borderId="6" xfId="0" applyNumberFormat="1" applyFont="1" applyFill="1" applyBorder="1" applyAlignment="1" applyProtection="1">
      <alignment horizontal="center" vertical="center" shrinkToFit="1"/>
    </xf>
    <xf numFmtId="190" fontId="5" fillId="0" borderId="55" xfId="0" applyNumberFormat="1" applyFont="1" applyFill="1" applyBorder="1" applyAlignment="1" applyProtection="1">
      <alignment horizontal="center" vertical="center" shrinkToFit="1"/>
      <protection locked="0"/>
    </xf>
    <xf numFmtId="0" fontId="13" fillId="3" borderId="0" xfId="3" applyFont="1" applyFill="1" applyAlignment="1">
      <alignment horizontal="justify" vertical="top" wrapText="1"/>
    </xf>
    <xf numFmtId="0" fontId="13" fillId="3" borderId="0" xfId="3" applyFont="1" applyFill="1" applyAlignment="1">
      <alignment horizontal="justify" vertical="top"/>
    </xf>
    <xf numFmtId="0" fontId="13" fillId="3" borderId="0" xfId="0" applyFont="1" applyFill="1" applyAlignment="1">
      <alignment horizontal="justify" vertical="top"/>
    </xf>
    <xf numFmtId="0" fontId="13" fillId="3" borderId="0" xfId="0" applyFont="1" applyFill="1" applyAlignment="1">
      <alignment horizontal="justify" vertical="top" wrapText="1"/>
    </xf>
    <xf numFmtId="0" fontId="13" fillId="3" borderId="0" xfId="0" applyFont="1" applyFill="1" applyBorder="1" applyAlignment="1">
      <alignment horizontal="justify" vertical="top" wrapText="1"/>
    </xf>
    <xf numFmtId="0" fontId="85" fillId="0" borderId="0" xfId="0" applyFont="1" applyFill="1" applyBorder="1" applyAlignment="1" applyProtection="1">
      <alignment horizontal="center" wrapText="1"/>
    </xf>
    <xf numFmtId="0" fontId="35" fillId="0" borderId="46" xfId="0" applyFont="1" applyFill="1" applyBorder="1" applyAlignment="1" applyProtection="1">
      <alignment horizontal="right" vertical="center" shrinkToFit="1"/>
    </xf>
    <xf numFmtId="0" fontId="94"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76" xfId="0" applyFont="1" applyBorder="1" applyAlignment="1" applyProtection="1">
      <alignment horizontal="center" vertical="center"/>
    </xf>
    <xf numFmtId="176" fontId="17" fillId="0" borderId="64" xfId="2" applyNumberFormat="1" applyFont="1" applyBorder="1" applyAlignment="1" applyProtection="1">
      <alignment vertical="center"/>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76" fontId="17" fillId="0" borderId="6" xfId="2" applyNumberFormat="1" applyFont="1" applyBorder="1" applyAlignment="1" applyProtection="1">
      <alignment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55" fillId="0" borderId="0" xfId="0" applyFont="1" applyFill="1" applyBorder="1" applyAlignment="1" applyProtection="1">
      <alignment horizontal="center" vertical="center"/>
    </xf>
    <xf numFmtId="203" fontId="14" fillId="3" borderId="0" xfId="0" applyNumberFormat="1" applyFont="1" applyFill="1" applyBorder="1" applyAlignment="1" applyProtection="1">
      <alignment horizontal="left" vertical="center" shrinkToFit="1"/>
    </xf>
    <xf numFmtId="0" fontId="13" fillId="0" borderId="79"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13" fillId="0" borderId="71" xfId="0" applyFont="1" applyBorder="1" applyAlignment="1" applyProtection="1">
      <alignment horizontal="center" vertical="center"/>
    </xf>
    <xf numFmtId="0" fontId="13" fillId="0" borderId="68" xfId="0" applyFont="1" applyBorder="1" applyAlignment="1" applyProtection="1">
      <alignment horizontal="center"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17" fillId="4" borderId="62" xfId="0" applyFont="1" applyFill="1" applyBorder="1" applyAlignment="1" applyProtection="1">
      <alignment horizontal="left" vertical="center" indent="1"/>
      <protection locked="0"/>
    </xf>
    <xf numFmtId="0" fontId="17" fillId="4" borderId="27" xfId="0" applyFont="1" applyFill="1" applyBorder="1" applyAlignment="1" applyProtection="1">
      <alignment horizontal="left" vertical="center" indent="1"/>
      <protection locked="0"/>
    </xf>
    <xf numFmtId="0" fontId="17" fillId="4" borderId="63" xfId="0" applyFont="1" applyFill="1" applyBorder="1" applyAlignment="1" applyProtection="1">
      <alignment horizontal="left" vertical="center" indent="1"/>
      <protection locked="0"/>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05" fillId="0" borderId="162" xfId="0" applyFont="1" applyFill="1" applyBorder="1" applyAlignment="1" applyProtection="1">
      <alignment horizontal="left" vertical="center" shrinkToFit="1"/>
    </xf>
    <xf numFmtId="0" fontId="5" fillId="0" borderId="163" xfId="0" applyFont="1" applyBorder="1" applyAlignment="1">
      <alignment horizontal="left" shrinkToFit="1"/>
    </xf>
    <xf numFmtId="0" fontId="5" fillId="0" borderId="164" xfId="0" applyFont="1" applyBorder="1" applyAlignment="1">
      <alignment horizontal="left" shrinkToFit="1"/>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20" fillId="4" borderId="8" xfId="0" applyFont="1" applyFill="1" applyBorder="1" applyAlignment="1" applyProtection="1">
      <alignment horizontal="left" vertical="center" shrinkToFit="1"/>
      <protection locked="0"/>
    </xf>
    <xf numFmtId="0" fontId="13" fillId="3" borderId="0" xfId="0" applyFont="1" applyFill="1" applyBorder="1" applyAlignment="1" applyProtection="1">
      <alignment horizontal="left" vertical="center" wrapText="1"/>
    </xf>
    <xf numFmtId="0" fontId="13" fillId="0" borderId="38" xfId="0" applyFont="1" applyBorder="1" applyAlignment="1" applyProtection="1">
      <alignment horizontal="center" vertical="center" wrapText="1"/>
    </xf>
    <xf numFmtId="0" fontId="13" fillId="0" borderId="71" xfId="0" applyFont="1" applyBorder="1" applyAlignment="1" applyProtection="1">
      <alignment horizontal="center" vertical="center" wrapText="1"/>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102" fillId="0" borderId="20" xfId="0" applyFont="1" applyFill="1" applyBorder="1" applyAlignment="1">
      <alignment horizontal="left" shrinkToFit="1"/>
    </xf>
    <xf numFmtId="0" fontId="102" fillId="0" borderId="44" xfId="0" applyFont="1" applyFill="1" applyBorder="1" applyAlignment="1">
      <alignment horizontal="left" shrinkToFit="1"/>
    </xf>
    <xf numFmtId="0" fontId="102" fillId="0" borderId="45" xfId="0" applyFont="1" applyFill="1" applyBorder="1" applyAlignment="1">
      <alignment horizontal="left" shrinkToFit="1"/>
    </xf>
    <xf numFmtId="0" fontId="3" fillId="3" borderId="49" xfId="0" applyFont="1" applyFill="1" applyBorder="1" applyAlignment="1">
      <alignment shrinkToFit="1"/>
    </xf>
    <xf numFmtId="0" fontId="4" fillId="0" borderId="0" xfId="0" applyFont="1" applyAlignment="1">
      <alignment shrinkToFit="1"/>
    </xf>
    <xf numFmtId="0" fontId="3" fillId="3" borderId="0" xfId="0" applyFont="1" applyFill="1" applyBorder="1" applyAlignment="1">
      <alignment shrinkToFit="1"/>
    </xf>
    <xf numFmtId="0" fontId="3" fillId="0" borderId="0" xfId="0" applyFont="1" applyAlignment="1">
      <alignment shrinkToFit="1"/>
    </xf>
    <xf numFmtId="0" fontId="3" fillId="0" borderId="61" xfId="0" applyFont="1" applyBorder="1" applyAlignment="1">
      <alignment shrinkToFit="1"/>
    </xf>
    <xf numFmtId="0" fontId="3" fillId="3" borderId="49" xfId="0" applyFont="1" applyFill="1" applyBorder="1" applyAlignment="1">
      <alignment horizontal="left" wrapText="1" shrinkToFit="1"/>
    </xf>
    <xf numFmtId="0" fontId="3" fillId="3" borderId="0" xfId="0" applyFont="1" applyFill="1" applyBorder="1" applyAlignment="1">
      <alignment horizontal="left" shrinkToFit="1"/>
    </xf>
    <xf numFmtId="0" fontId="3" fillId="3" borderId="61" xfId="0" applyFont="1" applyFill="1" applyBorder="1" applyAlignment="1">
      <alignment horizontal="left"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5" fillId="3" borderId="40" xfId="0" applyFont="1" applyFill="1" applyBorder="1" applyAlignment="1">
      <alignment horizontal="left" shrinkToFit="1"/>
    </xf>
    <xf numFmtId="0" fontId="45" fillId="3" borderId="41" xfId="0" applyFont="1" applyFill="1" applyBorder="1" applyAlignment="1">
      <alignment horizontal="left"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4" fillId="3" borderId="0" xfId="0" applyFont="1" applyFill="1" applyBorder="1" applyAlignment="1">
      <alignment horizontal="left" shrinkToFit="1"/>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5"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0" fontId="4" fillId="3" borderId="86"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0" fontId="95" fillId="3" borderId="86" xfId="0" applyFont="1" applyFill="1" applyBorder="1" applyAlignment="1">
      <alignment horizontal="left" vertical="center" shrinkToFit="1"/>
    </xf>
    <xf numFmtId="0" fontId="95" fillId="3" borderId="57" xfId="0" applyFont="1" applyFill="1" applyBorder="1" applyAlignment="1">
      <alignment horizontal="left" vertical="center" shrinkToFit="1"/>
    </xf>
    <xf numFmtId="0" fontId="95" fillId="3" borderId="87" xfId="0" applyFont="1" applyFill="1" applyBorder="1" applyAlignment="1">
      <alignment horizontal="left" vertical="center" shrinkToFit="1"/>
    </xf>
    <xf numFmtId="0" fontId="95" fillId="3" borderId="49" xfId="0" applyFont="1" applyFill="1" applyBorder="1" applyAlignment="1">
      <alignment horizontal="left" vertical="center" shrinkToFit="1"/>
    </xf>
    <xf numFmtId="0" fontId="95" fillId="3" borderId="0" xfId="0" applyFont="1" applyFill="1" applyAlignment="1">
      <alignment horizontal="left" vertical="center" shrinkToFit="1"/>
    </xf>
    <xf numFmtId="0" fontId="95" fillId="3" borderId="61" xfId="0" applyFont="1" applyFill="1" applyBorder="1" applyAlignment="1">
      <alignment horizontal="left" vertical="center" shrinkToFit="1"/>
    </xf>
    <xf numFmtId="176" fontId="7" fillId="3" borderId="38" xfId="2" quotePrefix="1" applyNumberFormat="1" applyFont="1" applyFill="1" applyBorder="1" applyAlignment="1">
      <alignment vertical="center"/>
    </xf>
    <xf numFmtId="176" fontId="7" fillId="3" borderId="39" xfId="2"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9" fillId="3" borderId="20" xfId="2" quotePrefix="1" applyNumberFormat="1" applyFont="1" applyFill="1" applyBorder="1" applyAlignment="1">
      <alignment vertical="center"/>
    </xf>
    <xf numFmtId="176" fontId="9" fillId="3" borderId="85" xfId="2" applyNumberFormat="1" applyFont="1" applyFill="1" applyBorder="1" applyAlignment="1">
      <alignment vertic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176" fontId="9" fillId="3" borderId="20" xfId="2" applyNumberFormat="1" applyFont="1" applyFill="1" applyBorder="1" applyAlignment="1">
      <alignment vertical="center"/>
    </xf>
    <xf numFmtId="0" fontId="4" fillId="3" borderId="88" xfId="0" applyFont="1" applyFill="1" applyBorder="1" applyAlignment="1">
      <alignment horizontal="center" vertical="center"/>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0" fillId="0" borderId="0" xfId="0" applyAlignment="1" applyProtection="1">
      <alignment horizontal="center" vertical="center"/>
    </xf>
    <xf numFmtId="0" fontId="0" fillId="3" borderId="0" xfId="0" applyFill="1" applyBorder="1" applyAlignment="1" applyProtection="1">
      <alignment horizontal="left" vertical="center"/>
    </xf>
    <xf numFmtId="0" fontId="96" fillId="3" borderId="38" xfId="0" applyFont="1" applyFill="1" applyBorder="1" applyAlignment="1" applyProtection="1">
      <alignment horizontal="center" vertical="center" wrapText="1"/>
    </xf>
    <xf numFmtId="0" fontId="96" fillId="3" borderId="40" xfId="0" applyFont="1" applyFill="1" applyBorder="1" applyAlignment="1" applyProtection="1">
      <alignment horizontal="center" vertical="center" wrapText="1"/>
    </xf>
    <xf numFmtId="0" fontId="96" fillId="3" borderId="39" xfId="0" applyFont="1" applyFill="1" applyBorder="1" applyAlignment="1" applyProtection="1">
      <alignment horizontal="center" vertical="center" wrapText="1"/>
    </xf>
    <xf numFmtId="3" fontId="65" fillId="3" borderId="38" xfId="0" quotePrefix="1" applyNumberFormat="1" applyFont="1" applyFill="1" applyBorder="1" applyAlignment="1" applyProtection="1">
      <alignment horizontal="right" vertical="center"/>
    </xf>
    <xf numFmtId="3" fontId="65" fillId="3" borderId="40" xfId="0" quotePrefix="1" applyNumberFormat="1" applyFont="1" applyFill="1" applyBorder="1" applyAlignment="1" applyProtection="1">
      <alignment horizontal="right" vertical="center"/>
    </xf>
    <xf numFmtId="0" fontId="0" fillId="3" borderId="0" xfId="0" applyFont="1" applyFill="1" applyBorder="1" applyAlignment="1" applyProtection="1">
      <alignment horizontal="center" vertical="top" wrapText="1"/>
    </xf>
    <xf numFmtId="194" fontId="10" fillId="3" borderId="38" xfId="0" applyNumberFormat="1" applyFont="1" applyFill="1" applyBorder="1" applyAlignment="1">
      <alignment horizontal="center" vertical="center"/>
    </xf>
    <xf numFmtId="194" fontId="10" fillId="3" borderId="40" xfId="0" applyNumberFormat="1" applyFont="1" applyFill="1" applyBorder="1" applyAlignment="1">
      <alignment horizontal="center" vertical="center"/>
    </xf>
    <xf numFmtId="194" fontId="10" fillId="3" borderId="39" xfId="0" applyNumberFormat="1" applyFont="1" applyFill="1" applyBorder="1" applyAlignment="1">
      <alignment horizontal="center" vertical="center"/>
    </xf>
    <xf numFmtId="38" fontId="26" fillId="4" borderId="38" xfId="2" applyFont="1" applyFill="1" applyBorder="1" applyAlignment="1" applyProtection="1">
      <alignment horizontal="right" vertical="center"/>
      <protection locked="0"/>
    </xf>
    <xf numFmtId="38" fontId="26" fillId="4" borderId="40" xfId="2" applyFont="1" applyFill="1" applyBorder="1" applyAlignment="1" applyProtection="1">
      <alignment horizontal="right" vertical="center"/>
      <protection locked="0"/>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pplyProtection="1">
      <alignment horizontal="center"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4" xfId="0" applyFill="1" applyBorder="1" applyAlignment="1" applyProtection="1">
      <alignment horizontal="center" vertical="center"/>
    </xf>
    <xf numFmtId="197" fontId="8" fillId="3" borderId="92" xfId="0" applyNumberFormat="1" applyFont="1" applyFill="1" applyBorder="1" applyAlignment="1" applyProtection="1">
      <alignment horizontal="center" vertical="center" shrinkToFit="1"/>
    </xf>
    <xf numFmtId="197" fontId="8" fillId="3" borderId="93" xfId="0" applyNumberFormat="1" applyFont="1" applyFill="1" applyBorder="1" applyAlignment="1" applyProtection="1">
      <alignment horizontal="center" vertical="center" shrinkToFit="1"/>
    </xf>
    <xf numFmtId="197" fontId="8" fillId="3" borderId="94" xfId="0" applyNumberFormat="1" applyFont="1" applyFill="1" applyBorder="1" applyAlignment="1" applyProtection="1">
      <alignment horizontal="center" vertical="center" shrinkToFit="1"/>
    </xf>
    <xf numFmtId="0" fontId="47" fillId="3" borderId="92" xfId="0" applyFont="1" applyFill="1" applyBorder="1" applyAlignment="1" applyProtection="1">
      <alignment horizontal="center" vertical="center" wrapText="1"/>
    </xf>
    <xf numFmtId="0" fontId="47" fillId="3" borderId="93" xfId="0" applyFont="1" applyFill="1" applyBorder="1" applyAlignment="1" applyProtection="1">
      <alignment horizontal="center" vertical="center" wrapText="1"/>
    </xf>
    <xf numFmtId="0" fontId="47" fillId="3" borderId="94" xfId="0" applyFont="1" applyFill="1" applyBorder="1" applyAlignment="1" applyProtection="1">
      <alignment horizontal="center" vertical="center" wrapText="1"/>
    </xf>
    <xf numFmtId="177" fontId="8" fillId="3" borderId="92" xfId="0" applyNumberFormat="1" applyFont="1" applyFill="1" applyBorder="1" applyAlignment="1" applyProtection="1">
      <alignment horizontal="right" vertical="center"/>
    </xf>
    <xf numFmtId="177" fontId="8" fillId="3" borderId="93" xfId="0" applyNumberFormat="1" applyFont="1" applyFill="1" applyBorder="1" applyAlignment="1" applyProtection="1">
      <alignment horizontal="right"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2" xfId="0" applyFill="1" applyBorder="1" applyAlignment="1" applyProtection="1">
      <alignment horizontal="center" vertical="center"/>
    </xf>
    <xf numFmtId="198" fontId="8" fillId="3" borderId="100" xfId="0" applyNumberFormat="1" applyFont="1" applyFill="1" applyBorder="1" applyAlignment="1" applyProtection="1">
      <alignment horizontal="center" shrinkToFit="1"/>
    </xf>
    <xf numFmtId="198" fontId="8" fillId="3" borderId="101" xfId="0" applyNumberFormat="1" applyFont="1" applyFill="1" applyBorder="1" applyAlignment="1" applyProtection="1">
      <alignment horizontal="center" shrinkToFit="1"/>
    </xf>
    <xf numFmtId="198" fontId="8" fillId="3" borderId="102" xfId="0" applyNumberFormat="1" applyFont="1" applyFill="1" applyBorder="1" applyAlignment="1" applyProtection="1">
      <alignment horizontal="center" shrinkToFit="1"/>
    </xf>
    <xf numFmtId="0" fontId="0" fillId="3" borderId="103" xfId="0" applyFill="1" applyBorder="1" applyAlignment="1" applyProtection="1">
      <alignment horizontal="right" vertical="center"/>
    </xf>
    <xf numFmtId="0" fontId="0" fillId="3" borderId="104" xfId="0" applyFill="1" applyBorder="1" applyAlignment="1" applyProtection="1">
      <alignment horizontal="right" vertical="center"/>
    </xf>
    <xf numFmtId="0" fontId="0" fillId="3" borderId="172" xfId="0" applyFill="1" applyBorder="1" applyAlignment="1" applyProtection="1">
      <alignment horizontal="right" vertical="center"/>
    </xf>
    <xf numFmtId="177" fontId="8" fillId="3" borderId="100" xfId="0" applyNumberFormat="1" applyFont="1" applyFill="1" applyBorder="1" applyAlignment="1" applyProtection="1">
      <alignment horizontal="right" vertical="center"/>
    </xf>
    <xf numFmtId="177" fontId="8" fillId="3" borderId="101" xfId="0" applyNumberFormat="1" applyFont="1" applyFill="1" applyBorder="1" applyAlignment="1" applyProtection="1">
      <alignment horizontal="right" vertical="center"/>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197" fontId="8" fillId="3" borderId="83" xfId="0" applyNumberFormat="1" applyFont="1" applyFill="1" applyBorder="1" applyAlignment="1" applyProtection="1">
      <alignment horizontal="center" vertical="center" shrinkToFit="1"/>
    </xf>
    <xf numFmtId="197" fontId="8" fillId="3" borderId="15" xfId="0" applyNumberFormat="1" applyFont="1" applyFill="1" applyBorder="1" applyAlignment="1" applyProtection="1">
      <alignment horizontal="center" vertical="center" shrinkToFit="1"/>
    </xf>
    <xf numFmtId="197" fontId="8" fillId="3" borderId="17" xfId="0" applyNumberFormat="1" applyFont="1" applyFill="1" applyBorder="1" applyAlignment="1" applyProtection="1">
      <alignment horizontal="center" vertical="center" shrinkToFit="1"/>
    </xf>
    <xf numFmtId="0" fontId="97" fillId="3" borderId="83" xfId="0" applyFont="1" applyFill="1" applyBorder="1" applyAlignment="1" applyProtection="1">
      <alignment horizontal="center" vertical="center" wrapText="1"/>
    </xf>
    <xf numFmtId="0" fontId="97" fillId="3" borderId="15" xfId="0" applyFont="1" applyFill="1" applyBorder="1" applyAlignment="1" applyProtection="1">
      <alignment horizontal="center" vertical="center" wrapText="1"/>
    </xf>
    <xf numFmtId="0" fontId="97" fillId="3" borderId="17" xfId="0" applyFont="1" applyFill="1" applyBorder="1" applyAlignment="1" applyProtection="1">
      <alignment horizontal="center" vertical="center" wrapText="1"/>
    </xf>
    <xf numFmtId="177" fontId="8" fillId="3" borderId="83"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197" fontId="8" fillId="3" borderId="90" xfId="0" applyNumberFormat="1" applyFont="1" applyFill="1" applyBorder="1" applyAlignment="1" applyProtection="1">
      <alignment horizontal="center" vertical="center" shrinkToFit="1"/>
    </xf>
    <xf numFmtId="197" fontId="8" fillId="3" borderId="1" xfId="0" applyNumberFormat="1" applyFont="1" applyFill="1" applyBorder="1" applyAlignment="1" applyProtection="1">
      <alignment horizontal="center" vertical="center" shrinkToFit="1"/>
    </xf>
    <xf numFmtId="197" fontId="8" fillId="3" borderId="91" xfId="0" applyNumberFormat="1" applyFont="1" applyFill="1" applyBorder="1" applyAlignment="1" applyProtection="1">
      <alignment horizontal="center" vertical="center" shrinkToFit="1"/>
    </xf>
    <xf numFmtId="0" fontId="47" fillId="3" borderId="90" xfId="0" applyFont="1" applyFill="1" applyBorder="1" applyAlignment="1" applyProtection="1">
      <alignment horizontal="center" vertical="center" wrapText="1"/>
    </xf>
    <xf numFmtId="0" fontId="47" fillId="3" borderId="1" xfId="0" applyFont="1" applyFill="1" applyBorder="1" applyAlignment="1" applyProtection="1">
      <alignment horizontal="center" vertical="center" wrapText="1"/>
    </xf>
    <xf numFmtId="0" fontId="47" fillId="3" borderId="91" xfId="0" applyFont="1" applyFill="1" applyBorder="1" applyAlignment="1" applyProtection="1">
      <alignment horizontal="center" vertical="center" wrapText="1"/>
    </xf>
    <xf numFmtId="177" fontId="8" fillId="3" borderId="90" xfId="0" applyNumberFormat="1" applyFont="1" applyFill="1" applyBorder="1" applyAlignment="1" applyProtection="1">
      <alignment horizontal="right" vertical="center"/>
    </xf>
    <xf numFmtId="177" fontId="8" fillId="3" borderId="1" xfId="0" applyNumberFormat="1" applyFont="1" applyFill="1" applyBorder="1" applyAlignment="1" applyProtection="1">
      <alignment horizontal="right" vertical="center"/>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0" xfId="0" applyFill="1" applyBorder="1" applyAlignment="1" applyProtection="1">
      <alignment horizontal="center" vertical="center" wrapText="1"/>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193" fontId="113" fillId="6" borderId="0" xfId="0" applyNumberFormat="1" applyFont="1" applyFill="1" applyBorder="1" applyAlignment="1" applyProtection="1">
      <alignment horizontal="left" vertical="top" wrapText="1"/>
    </xf>
    <xf numFmtId="193" fontId="113" fillId="0" borderId="52" xfId="0" applyNumberFormat="1" applyFont="1" applyFill="1" applyBorder="1" applyAlignment="1" applyProtection="1">
      <alignment horizontal="left" vertical="top" wrapText="1"/>
    </xf>
    <xf numFmtId="192" fontId="98" fillId="3" borderId="0" xfId="0" applyNumberFormat="1" applyFont="1" applyFill="1" applyBorder="1" applyAlignment="1" applyProtection="1">
      <alignment horizontal="right" shrinkToFit="1"/>
    </xf>
    <xf numFmtId="0" fontId="0" fillId="0" borderId="174" xfId="0" applyFont="1" applyFill="1" applyBorder="1" applyAlignment="1" applyProtection="1">
      <alignment horizontal="center" vertical="center" wrapText="1"/>
    </xf>
    <xf numFmtId="0" fontId="0" fillId="0" borderId="175" xfId="0" applyFont="1" applyFill="1" applyBorder="1" applyAlignment="1" applyProtection="1">
      <alignment horizontal="center" vertical="center" wrapText="1"/>
    </xf>
    <xf numFmtId="0" fontId="0" fillId="0" borderId="51" xfId="0" applyFont="1" applyFill="1" applyBorder="1" applyAlignment="1" applyProtection="1">
      <alignment horizontal="left" vertical="center"/>
    </xf>
    <xf numFmtId="0" fontId="0" fillId="0" borderId="53" xfId="0" applyFont="1" applyFill="1" applyBorder="1" applyAlignment="1" applyProtection="1">
      <alignment horizontal="left" vertical="center"/>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50" fillId="0" borderId="52" xfId="0" applyFont="1" applyFill="1" applyBorder="1" applyAlignment="1" applyProtection="1">
      <alignment horizontal="left" vertical="top" wrapText="1"/>
    </xf>
    <xf numFmtId="0" fontId="50" fillId="0" borderId="52" xfId="0" quotePrefix="1" applyFont="1" applyFill="1" applyBorder="1" applyAlignment="1" applyProtection="1">
      <alignment horizontal="center" vertical="center"/>
    </xf>
    <xf numFmtId="0" fontId="50" fillId="0" borderId="52" xfId="0" applyFont="1" applyFill="1" applyBorder="1" applyAlignment="1" applyProtection="1">
      <alignment horizontal="center" vertical="center"/>
    </xf>
    <xf numFmtId="0" fontId="50" fillId="0" borderId="51" xfId="0" applyFont="1" applyFill="1" applyBorder="1" applyAlignment="1" applyProtection="1">
      <alignment horizontal="center" vertical="center"/>
    </xf>
    <xf numFmtId="0" fontId="0" fillId="0" borderId="174" xfId="0" applyFont="1" applyFill="1" applyBorder="1" applyAlignment="1">
      <alignment horizontal="center" vertical="center" wrapText="1"/>
    </xf>
    <xf numFmtId="0" fontId="0" fillId="0" borderId="173" xfId="0" applyFont="1" applyFill="1" applyBorder="1" applyAlignment="1">
      <alignment horizontal="center" vertical="center"/>
    </xf>
    <xf numFmtId="196" fontId="0" fillId="0" borderId="174" xfId="0" applyNumberFormat="1" applyFont="1" applyFill="1" applyBorder="1" applyAlignment="1" applyProtection="1">
      <alignment horizontal="center" vertical="center" wrapText="1" shrinkToFit="1"/>
    </xf>
    <xf numFmtId="196" fontId="0" fillId="0" borderId="175" xfId="0" applyNumberFormat="1" applyFont="1" applyFill="1" applyBorder="1" applyAlignment="1" applyProtection="1">
      <alignment horizontal="center" vertical="center" shrinkToFit="1"/>
    </xf>
    <xf numFmtId="201" fontId="0" fillId="3" borderId="50" xfId="0" applyNumberFormat="1" applyFont="1" applyFill="1" applyBorder="1" applyAlignment="1" applyProtection="1">
      <alignment horizontal="center" vertical="center" wrapText="1" readingOrder="1"/>
    </xf>
    <xf numFmtId="201" fontId="0" fillId="3" borderId="51" xfId="0" applyNumberFormat="1" applyFont="1" applyFill="1" applyBorder="1" applyAlignment="1" applyProtection="1">
      <alignment horizontal="center" vertical="center" wrapText="1" readingOrder="1"/>
    </xf>
    <xf numFmtId="201" fontId="0" fillId="3" borderId="49" xfId="0" applyNumberFormat="1" applyFont="1" applyFill="1" applyBorder="1" applyAlignment="1" applyProtection="1">
      <alignment horizontal="center" vertical="center" wrapText="1" readingOrder="1"/>
    </xf>
    <xf numFmtId="201" fontId="0" fillId="3" borderId="53" xfId="0" applyNumberFormat="1" applyFont="1" applyFill="1" applyBorder="1" applyAlignment="1" applyProtection="1">
      <alignment horizontal="center" vertical="center" wrapText="1" readingOrder="1"/>
    </xf>
    <xf numFmtId="201" fontId="0" fillId="3" borderId="54" xfId="0" applyNumberFormat="1" applyFont="1" applyFill="1" applyBorder="1" applyAlignment="1" applyProtection="1">
      <alignment horizontal="center" vertical="center" wrapText="1" readingOrder="1"/>
    </xf>
    <xf numFmtId="201" fontId="0" fillId="3" borderId="42" xfId="0" applyNumberFormat="1" applyFont="1" applyFill="1" applyBorder="1" applyAlignment="1" applyProtection="1">
      <alignment horizontal="center" vertical="center" wrapText="1" readingOrder="1"/>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99" xfId="0" applyFont="1" applyFill="1" applyBorder="1" applyAlignment="1" applyProtection="1">
      <alignment horizontal="center" vertical="center"/>
    </xf>
    <xf numFmtId="0" fontId="0" fillId="0" borderId="177" xfId="0" applyFont="1" applyFill="1" applyBorder="1" applyAlignment="1" applyProtection="1">
      <alignment horizontal="center" vertical="center"/>
    </xf>
    <xf numFmtId="0" fontId="39" fillId="0" borderId="54" xfId="0" applyFont="1" applyFill="1" applyBorder="1" applyAlignment="1" applyProtection="1">
      <alignment horizontal="left" vertical="top" wrapText="1"/>
      <protection locked="0"/>
    </xf>
    <xf numFmtId="0" fontId="39" fillId="0" borderId="46" xfId="0" applyFont="1" applyFill="1" applyBorder="1" applyAlignment="1" applyProtection="1">
      <alignment horizontal="left" vertical="top" wrapText="1"/>
      <protection locked="0"/>
    </xf>
    <xf numFmtId="0" fontId="39" fillId="0" borderId="42" xfId="0" applyFont="1" applyFill="1" applyBorder="1" applyAlignment="1" applyProtection="1">
      <alignment horizontal="left" vertical="top" wrapText="1"/>
      <protection locked="0"/>
    </xf>
    <xf numFmtId="193" fontId="113" fillId="6" borderId="52" xfId="0" applyNumberFormat="1" applyFont="1" applyFill="1" applyBorder="1" applyAlignment="1" applyProtection="1">
      <alignment horizontal="left" vertical="top" wrapText="1"/>
    </xf>
    <xf numFmtId="192" fontId="98" fillId="3" borderId="0" xfId="0" applyNumberFormat="1" applyFont="1" applyFill="1" applyBorder="1" applyAlignment="1" applyProtection="1">
      <alignment horizontal="left" shrinkToFit="1"/>
    </xf>
    <xf numFmtId="0" fontId="60" fillId="3" borderId="0" xfId="0" applyFont="1" applyFill="1" applyBorder="1" applyAlignment="1" applyProtection="1">
      <alignment horizontal="left"/>
    </xf>
    <xf numFmtId="0" fontId="11" fillId="3" borderId="0" xfId="0" applyFont="1" applyFill="1" applyBorder="1" applyAlignment="1" applyProtection="1"/>
    <xf numFmtId="0" fontId="4" fillId="0" borderId="38" xfId="0" applyNumberFormat="1" applyFont="1" applyFill="1" applyBorder="1" applyAlignment="1" applyProtection="1">
      <alignment horizontal="center" vertical="center" wrapText="1"/>
      <protection locked="0"/>
    </xf>
    <xf numFmtId="0" fontId="4" fillId="0" borderId="39" xfId="0" applyNumberFormat="1" applyFont="1" applyFill="1" applyBorder="1" applyAlignment="1" applyProtection="1">
      <alignment horizontal="center" vertical="center" wrapText="1"/>
      <protection locked="0"/>
    </xf>
    <xf numFmtId="0" fontId="7" fillId="0" borderId="105"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0" borderId="38" xfId="0" applyNumberFormat="1" applyFont="1" applyFill="1" applyBorder="1" applyAlignment="1" applyProtection="1">
      <alignment horizontal="left" vertical="center" wrapText="1"/>
      <protection locked="0"/>
    </xf>
    <xf numFmtId="0" fontId="4" fillId="0" borderId="40" xfId="0" applyNumberFormat="1" applyFont="1" applyFill="1" applyBorder="1" applyAlignment="1" applyProtection="1">
      <alignment horizontal="left" vertical="center" wrapText="1"/>
      <protection locked="0"/>
    </xf>
    <xf numFmtId="0" fontId="4" fillId="0" borderId="39" xfId="0" applyNumberFormat="1" applyFont="1" applyFill="1" applyBorder="1" applyAlignment="1" applyProtection="1">
      <alignment horizontal="left" vertical="center" wrapText="1"/>
      <protection locked="0"/>
    </xf>
    <xf numFmtId="0" fontId="4" fillId="0" borderId="38" xfId="0" applyNumberFormat="1" applyFont="1" applyFill="1" applyBorder="1" applyAlignment="1" applyProtection="1">
      <alignment horizontal="left" vertical="center"/>
      <protection locked="0"/>
    </xf>
    <xf numFmtId="0" fontId="4" fillId="0" borderId="40" xfId="0" applyNumberFormat="1" applyFont="1" applyFill="1" applyBorder="1" applyAlignment="1" applyProtection="1">
      <alignment horizontal="left" vertical="center"/>
      <protection locked="0"/>
    </xf>
    <xf numFmtId="0" fontId="4" fillId="0"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8" fillId="0" borderId="0" xfId="1" applyFill="1" applyAlignment="1" applyProtection="1">
      <alignment horizontal="left"/>
      <protection hidden="1"/>
    </xf>
    <xf numFmtId="0" fontId="48" fillId="0" borderId="0" xfId="1" applyFont="1" applyFill="1" applyAlignment="1" applyProtection="1">
      <alignment vertical="center"/>
      <protection hidden="1"/>
    </xf>
    <xf numFmtId="0" fontId="4" fillId="0" borderId="54" xfId="0" applyNumberFormat="1" applyFont="1" applyFill="1" applyBorder="1" applyAlignment="1" applyProtection="1">
      <alignment horizontal="left" vertical="center" wrapText="1"/>
      <protection locked="0"/>
    </xf>
    <xf numFmtId="0" fontId="4" fillId="0" borderId="46" xfId="0" applyNumberFormat="1" applyFont="1" applyFill="1" applyBorder="1" applyAlignment="1" applyProtection="1">
      <alignment horizontal="left" vertical="center" wrapText="1"/>
      <protection locked="0"/>
    </xf>
    <xf numFmtId="0" fontId="4" fillId="0"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0" fontId="48" fillId="0" borderId="0" xfId="1" applyProtection="1">
      <protection locked="0" hidden="1"/>
    </xf>
    <xf numFmtId="0" fontId="48" fillId="0" borderId="0" xfId="1" applyFont="1" applyAlignment="1" applyProtection="1">
      <alignment vertical="center"/>
      <protection locked="0" hidden="1"/>
    </xf>
    <xf numFmtId="180" fontId="10" fillId="0" borderId="106"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56" fontId="6" fillId="0" borderId="108" xfId="0" applyNumberFormat="1" applyFont="1" applyFill="1" applyBorder="1" applyAlignment="1" applyProtection="1">
      <alignment horizontal="center" vertical="center" wrapText="1"/>
    </xf>
    <xf numFmtId="56" fontId="6" fillId="0" borderId="109"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7" xfId="0" applyNumberFormat="1" applyFont="1" applyFill="1" applyBorder="1" applyAlignment="1" applyProtection="1">
      <alignment horizontal="center" vertical="center" wrapText="1"/>
    </xf>
    <xf numFmtId="186" fontId="10" fillId="0" borderId="106" xfId="0" applyNumberFormat="1" applyFont="1" applyFill="1" applyBorder="1" applyAlignment="1" applyProtection="1">
      <alignment horizontal="center" vertical="center"/>
    </xf>
    <xf numFmtId="186" fontId="10" fillId="0" borderId="37" xfId="0" applyNumberFormat="1" applyFont="1" applyFill="1" applyBorder="1" applyAlignment="1" applyProtection="1">
      <alignment horizontal="center" vertical="center"/>
    </xf>
    <xf numFmtId="186" fontId="10" fillId="0" borderId="55" xfId="0" applyNumberFormat="1" applyFont="1" applyFill="1" applyBorder="1" applyAlignment="1" applyProtection="1">
      <alignment horizontal="center" vertical="center"/>
    </xf>
    <xf numFmtId="178" fontId="11" fillId="0" borderId="0" xfId="0" applyNumberFormat="1" applyFont="1" applyFill="1" applyBorder="1" applyAlignment="1" applyProtection="1">
      <alignment horizontal="left" shrinkToFit="1"/>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38" fontId="4" fillId="3" borderId="110"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11" xfId="0" applyFont="1" applyFill="1" applyBorder="1" applyAlignment="1" applyProtection="1">
      <alignment horizontal="center" vertical="center" wrapText="1"/>
    </xf>
    <xf numFmtId="0" fontId="4" fillId="3" borderId="112" xfId="0" applyFont="1" applyFill="1" applyBorder="1" applyAlignment="1" applyProtection="1">
      <alignment horizontal="center" vertical="center" wrapText="1"/>
    </xf>
    <xf numFmtId="0" fontId="4" fillId="3" borderId="113" xfId="0" applyFont="1" applyFill="1" applyBorder="1" applyAlignment="1" applyProtection="1">
      <alignment horizontal="center" vertical="center" wrapText="1"/>
    </xf>
    <xf numFmtId="0" fontId="6" fillId="0" borderId="117" xfId="0" applyFont="1" applyBorder="1" applyAlignment="1" applyProtection="1">
      <alignment horizontal="center" vertical="top" wrapText="1"/>
    </xf>
    <xf numFmtId="0" fontId="6" fillId="0" borderId="118" xfId="0" applyFont="1" applyBorder="1" applyAlignment="1" applyProtection="1">
      <alignment horizontal="center" vertical="top" wrapText="1"/>
    </xf>
    <xf numFmtId="0" fontId="6" fillId="0" borderId="119" xfId="0" applyFont="1" applyBorder="1" applyAlignment="1" applyProtection="1">
      <alignment horizontal="center" vertical="top"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NumberFormat="1" applyFont="1" applyFill="1" applyBorder="1" applyAlignment="1" applyProtection="1">
      <alignment horizontal="left" vertical="center" wrapText="1"/>
      <protection locked="0"/>
    </xf>
    <xf numFmtId="0" fontId="23" fillId="4" borderId="46" xfId="0" applyNumberFormat="1" applyFont="1" applyFill="1" applyBorder="1" applyAlignment="1" applyProtection="1">
      <alignment horizontal="center"/>
      <protection locked="0"/>
    </xf>
  </cellXfs>
  <cellStyles count="5">
    <cellStyle name="ハイパーリンク" xfId="1" builtinId="8"/>
    <cellStyle name="桁区切り" xfId="2" builtinId="6"/>
    <cellStyle name="標準" xfId="0" builtinId="0"/>
    <cellStyle name="標準 2" xfId="3"/>
    <cellStyle name="良い" xfId="4" builtinId="26"/>
  </cellStyles>
  <dxfs count="4">
    <dxf>
      <font>
        <b/>
        <i val="0"/>
        <color rgb="FFFF0000"/>
      </font>
    </dxf>
    <dxf>
      <font>
        <color theme="0"/>
      </font>
      <border>
        <left/>
        <right/>
        <bottom/>
      </border>
    </dxf>
    <dxf>
      <border>
        <top style="thin">
          <color indexed="64"/>
        </top>
      </border>
    </dxf>
    <dxf>
      <font>
        <color theme="0"/>
      </font>
      <border>
        <left/>
        <right/>
        <bottom/>
      </border>
    </dxf>
  </dxfs>
  <tableStyles count="0" defaultTableStyle="TableStyleMedium9" defaultPivotStyle="PivotStyleLight16"/>
  <colors>
    <mruColors>
      <color rgb="FFFFFFCC"/>
      <color rgb="FFFFE1E1"/>
      <color rgb="FFD9F1FF"/>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16</xdr:col>
      <xdr:colOff>220888</xdr:colOff>
      <xdr:row>0</xdr:row>
      <xdr:rowOff>67236</xdr:rowOff>
    </xdr:from>
    <xdr:to>
      <xdr:col>22</xdr:col>
      <xdr:colOff>409</xdr:colOff>
      <xdr:row>1</xdr:row>
      <xdr:rowOff>408214</xdr:rowOff>
    </xdr:to>
    <xdr:sp macro="" textlink="">
      <xdr:nvSpPr>
        <xdr:cNvPr id="6" name="線吹き出し 2 (枠付き) 5"/>
        <xdr:cNvSpPr/>
      </xdr:nvSpPr>
      <xdr:spPr>
        <a:xfrm>
          <a:off x="8126638" y="67236"/>
          <a:ext cx="5263200" cy="517871"/>
        </a:xfrm>
        <a:prstGeom prst="borderCallout2">
          <a:avLst>
            <a:gd name="adj1" fmla="val 70964"/>
            <a:gd name="adj2" fmla="val -222"/>
            <a:gd name="adj3" fmla="val 212407"/>
            <a:gd name="adj4" fmla="val -9421"/>
            <a:gd name="adj5" fmla="val 216166"/>
            <a:gd name="adj6" fmla="val -3416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latin typeface="+mn-lt"/>
              <a:ea typeface="+mn-ea"/>
              <a:cs typeface="+mn-cs"/>
            </a:rPr>
            <a:t>※</a:t>
          </a:r>
          <a:r>
            <a:rPr kumimoji="1" lang="ja-JP" altLang="ja-JP" sz="1400" b="1">
              <a:solidFill>
                <a:srgbClr val="FF0000"/>
              </a:solidFill>
              <a:latin typeface="+mn-lt"/>
              <a:ea typeface="+mn-ea"/>
              <a:cs typeface="+mn-cs"/>
            </a:rPr>
            <a:t>必ず最初に「</a:t>
          </a:r>
          <a:r>
            <a:rPr kumimoji="1" lang="ja-JP" altLang="en-US" sz="1400" b="1">
              <a:solidFill>
                <a:srgbClr val="FF0000"/>
              </a:solidFill>
              <a:latin typeface="+mn-lt"/>
              <a:ea typeface="+mn-ea"/>
              <a:cs typeface="+mn-cs"/>
            </a:rPr>
            <a:t>回</a:t>
          </a:r>
          <a:r>
            <a:rPr kumimoji="1" lang="ja-JP" altLang="ja-JP" sz="1400" b="1">
              <a:solidFill>
                <a:srgbClr val="FF0000"/>
              </a:solidFill>
              <a:latin typeface="+mn-lt"/>
              <a:ea typeface="+mn-ea"/>
              <a:cs typeface="+mn-cs"/>
            </a:rPr>
            <a:t>」を選択して</a:t>
          </a:r>
          <a:r>
            <a:rPr kumimoji="1" lang="ja-JP" altLang="en-US" sz="1400" b="1">
              <a:solidFill>
                <a:srgbClr val="FF0000"/>
              </a:solidFill>
              <a:latin typeface="+mn-lt"/>
              <a:ea typeface="+mn-ea"/>
              <a:cs typeface="+mn-cs"/>
            </a:rPr>
            <a:t>くだ</a:t>
          </a:r>
          <a:r>
            <a:rPr kumimoji="1" lang="ja-JP" altLang="ja-JP" sz="1400" b="1">
              <a:solidFill>
                <a:srgbClr val="FF0000"/>
              </a:solidFill>
              <a:latin typeface="+mn-lt"/>
              <a:ea typeface="+mn-ea"/>
              <a:cs typeface="+mn-cs"/>
            </a:rPr>
            <a:t>さい</a:t>
          </a:r>
          <a:r>
            <a:rPr kumimoji="1" lang="ja-JP" altLang="en-US" sz="1400" b="1">
              <a:solidFill>
                <a:srgbClr val="FF0000"/>
              </a:solidFill>
              <a:latin typeface="+mn-lt"/>
              <a:ea typeface="+mn-ea"/>
              <a:cs typeface="+mn-cs"/>
            </a:rPr>
            <a:t>。</a:t>
          </a:r>
          <a:endParaRPr kumimoji="1" lang="en-US" altLang="ja-JP" sz="1400" b="1">
            <a:solidFill>
              <a:srgbClr val="FF0000"/>
            </a:solidFill>
            <a:latin typeface="+mn-lt"/>
            <a:ea typeface="+mn-ea"/>
            <a:cs typeface="+mn-cs"/>
          </a:endParaRPr>
        </a:p>
        <a:p>
          <a:pPr algn="l"/>
          <a:r>
            <a:rPr kumimoji="1" lang="ja-JP" altLang="en-US" sz="1100">
              <a:solidFill>
                <a:sysClr val="windowText" lastClr="000000"/>
              </a:solidFill>
            </a:rPr>
            <a:t>　　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editAs="oneCell">
    <xdr:from>
      <xdr:col>19</xdr:col>
      <xdr:colOff>625930</xdr:colOff>
      <xdr:row>20</xdr:row>
      <xdr:rowOff>67444</xdr:rowOff>
    </xdr:from>
    <xdr:to>
      <xdr:col>27</xdr:col>
      <xdr:colOff>268502</xdr:colOff>
      <xdr:row>22</xdr:row>
      <xdr:rowOff>63455</xdr:rowOff>
    </xdr:to>
    <xdr:sp macro="" textlink="">
      <xdr:nvSpPr>
        <xdr:cNvPr id="8" name="線吹き出し 2 (枠付き) 7"/>
        <xdr:cNvSpPr/>
      </xdr:nvSpPr>
      <xdr:spPr>
        <a:xfrm>
          <a:off x="10835539" y="5996757"/>
          <a:ext cx="3041807" cy="734199"/>
        </a:xfrm>
        <a:prstGeom prst="borderCallout2">
          <a:avLst>
            <a:gd name="adj1" fmla="val 41547"/>
            <a:gd name="adj2" fmla="val -224"/>
            <a:gd name="adj3" fmla="val 41056"/>
            <a:gd name="adj4" fmla="val -90702"/>
            <a:gd name="adj5" fmla="val -448085"/>
            <a:gd name="adj6" fmla="val -10317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rgbClr val="FF0000"/>
              </a:solidFill>
            </a:rPr>
            <a:t>押印必須</a:t>
          </a:r>
          <a:endParaRPr kumimoji="1" lang="en-US" altLang="ja-JP" sz="1400" b="1">
            <a:solidFill>
              <a:srgbClr val="FF0000"/>
            </a:solidFill>
          </a:endParaRPr>
        </a:p>
        <a:p>
          <a:pPr algn="l"/>
          <a:r>
            <a:rPr kumimoji="1" lang="ja-JP" altLang="en-US" sz="1100" b="0">
              <a:solidFill>
                <a:sysClr val="windowText" lastClr="000000"/>
              </a:solidFill>
            </a:rPr>
            <a:t>印刷後、押印してください。</a:t>
          </a:r>
          <a:endParaRPr kumimoji="1" lang="en-US" altLang="ja-JP" sz="1100" b="0">
            <a:solidFill>
              <a:sysClr val="windowText" lastClr="000000"/>
            </a:solidFill>
          </a:endParaRPr>
        </a:p>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法人の場合は社印</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個人は代表者印。</a:t>
          </a:r>
          <a:endParaRPr lang="ja-JP" altLang="ja-JP" sz="1600">
            <a:solidFill>
              <a:schemeClr val="tx1"/>
            </a:solidFill>
          </a:endParaRPr>
        </a:p>
        <a:p>
          <a:pPr algn="l"/>
          <a:endParaRPr kumimoji="1" lang="en-US" altLang="ja-JP" sz="1600" b="1">
            <a:solidFill>
              <a:srgbClr val="FF0000"/>
            </a:solidFill>
          </a:endParaRP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13605</xdr:colOff>
      <xdr:row>50</xdr:row>
      <xdr:rowOff>149677</xdr:rowOff>
    </xdr:from>
    <xdr:to>
      <xdr:col>21</xdr:col>
      <xdr:colOff>216855</xdr:colOff>
      <xdr:row>53</xdr:row>
      <xdr:rowOff>135388</xdr:rowOff>
    </xdr:to>
    <xdr:sp macro="" textlink="">
      <xdr:nvSpPr>
        <xdr:cNvPr id="13" name="線吹き出し 2 (枠付き) 12"/>
        <xdr:cNvSpPr/>
      </xdr:nvSpPr>
      <xdr:spPr>
        <a:xfrm>
          <a:off x="8164284" y="13947320"/>
          <a:ext cx="4680000" cy="516389"/>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13605</xdr:colOff>
      <xdr:row>45</xdr:row>
      <xdr:rowOff>143090</xdr:rowOff>
    </xdr:from>
    <xdr:to>
      <xdr:col>21</xdr:col>
      <xdr:colOff>216855</xdr:colOff>
      <xdr:row>50</xdr:row>
      <xdr:rowOff>44778</xdr:rowOff>
    </xdr:to>
    <xdr:sp macro="" textlink="">
      <xdr:nvSpPr>
        <xdr:cNvPr id="33" name="正方形/長方形 32"/>
        <xdr:cNvSpPr/>
      </xdr:nvSpPr>
      <xdr:spPr>
        <a:xfrm>
          <a:off x="8164284" y="13056269"/>
          <a:ext cx="4680000" cy="786151"/>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16</xdr:col>
      <xdr:colOff>235402</xdr:colOff>
      <xdr:row>1</xdr:row>
      <xdr:rowOff>476250</xdr:rowOff>
    </xdr:from>
    <xdr:to>
      <xdr:col>22</xdr:col>
      <xdr:colOff>14923</xdr:colOff>
      <xdr:row>5</xdr:row>
      <xdr:rowOff>244929</xdr:rowOff>
    </xdr:to>
    <xdr:sp macro="" textlink="">
      <xdr:nvSpPr>
        <xdr:cNvPr id="2" name="テキスト ボックス 1"/>
        <xdr:cNvSpPr txBox="1"/>
      </xdr:nvSpPr>
      <xdr:spPr>
        <a:xfrm>
          <a:off x="8141152" y="653143"/>
          <a:ext cx="5263200" cy="952500"/>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13604</xdr:colOff>
      <xdr:row>28</xdr:row>
      <xdr:rowOff>122466</xdr:rowOff>
    </xdr:from>
    <xdr:to>
      <xdr:col>30</xdr:col>
      <xdr:colOff>16081</xdr:colOff>
      <xdr:row>40</xdr:row>
      <xdr:rowOff>122462</xdr:rowOff>
    </xdr:to>
    <xdr:sp macro="" textlink="">
      <xdr:nvSpPr>
        <xdr:cNvPr id="12" name="テキスト ボックス 11"/>
        <xdr:cNvSpPr txBox="1"/>
      </xdr:nvSpPr>
      <xdr:spPr>
        <a:xfrm>
          <a:off x="8164283" y="9007930"/>
          <a:ext cx="9035145" cy="2939141"/>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Windows7</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13605</xdr:colOff>
      <xdr:row>41</xdr:row>
      <xdr:rowOff>10452</xdr:rowOff>
    </xdr:from>
    <xdr:to>
      <xdr:col>21</xdr:col>
      <xdr:colOff>216855</xdr:colOff>
      <xdr:row>45</xdr:row>
      <xdr:rowOff>38189</xdr:rowOff>
    </xdr:to>
    <xdr:sp macro="" textlink="">
      <xdr:nvSpPr>
        <xdr:cNvPr id="17" name="線吹き出し 2 (枠付き) 16"/>
        <xdr:cNvSpPr/>
      </xdr:nvSpPr>
      <xdr:spPr>
        <a:xfrm>
          <a:off x="8164284" y="12011952"/>
          <a:ext cx="4680000" cy="939416"/>
        </a:xfrm>
        <a:prstGeom prst="borderCallout2">
          <a:avLst>
            <a:gd name="adj1" fmla="val 16697"/>
            <a:gd name="adj2" fmla="val -287"/>
            <a:gd name="adj3" fmla="val 17902"/>
            <a:gd name="adj4" fmla="val -4456"/>
            <a:gd name="adj5" fmla="val -12786"/>
            <a:gd name="adj6" fmla="val -13606"/>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lang="ja-JP" altLang="ja-JP">
            <a:solidFill>
              <a:sysClr val="windowText" lastClr="000000"/>
            </a:solidFill>
            <a:effectLst/>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13609</xdr:colOff>
      <xdr:row>1</xdr:row>
      <xdr:rowOff>108857</xdr:rowOff>
    </xdr:from>
    <xdr:to>
      <xdr:col>10</xdr:col>
      <xdr:colOff>811326</xdr:colOff>
      <xdr:row>6</xdr:row>
      <xdr:rowOff>312965</xdr:rowOff>
    </xdr:to>
    <xdr:sp macro="" textlink="">
      <xdr:nvSpPr>
        <xdr:cNvPr id="7" name="正方形/長方形 6"/>
        <xdr:cNvSpPr/>
      </xdr:nvSpPr>
      <xdr:spPr>
        <a:xfrm>
          <a:off x="7239002" y="1020536"/>
          <a:ext cx="3083717" cy="1619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100" b="1">
              <a:solidFill>
                <a:schemeClr val="tx1"/>
              </a:solidFill>
            </a:rPr>
            <a:t>～注意～</a:t>
          </a:r>
          <a:endParaRPr kumimoji="1" lang="en-US" altLang="ja-JP" sz="1100" b="1">
            <a:solidFill>
              <a:schemeClr val="tx1"/>
            </a:solidFill>
          </a:endParaRPr>
        </a:p>
        <a:p>
          <a:pPr algn="l">
            <a:lnSpc>
              <a:spcPts val="1500"/>
            </a:lnSpc>
          </a:pPr>
          <a:r>
            <a:rPr kumimoji="1" lang="ja-JP" altLang="en-US" sz="1100" b="1">
              <a:solidFill>
                <a:schemeClr val="tx1"/>
              </a:solidFill>
            </a:rPr>
            <a:t>「回が空欄の場合・・・</a:t>
          </a:r>
          <a:endParaRPr kumimoji="1" lang="en-US" altLang="ja-JP" sz="1100" b="1">
            <a:solidFill>
              <a:schemeClr val="tx1"/>
            </a:solidFill>
          </a:endParaRPr>
        </a:p>
        <a:p>
          <a:pPr algn="l">
            <a:lnSpc>
              <a:spcPts val="1500"/>
            </a:lnSpc>
          </a:pPr>
          <a:endParaRPr kumimoji="1" lang="en-US" altLang="ja-JP" sz="1100" b="1">
            <a:solidFill>
              <a:schemeClr val="tx1"/>
            </a:solidFill>
          </a:endParaRPr>
        </a:p>
        <a:p>
          <a:pPr algn="l">
            <a:lnSpc>
              <a:spcPts val="15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lnSpc>
              <a:spcPts val="1600"/>
            </a:lnSpc>
          </a:pPr>
          <a:r>
            <a:rPr kumimoji="1" lang="ja-JP" altLang="en-US" sz="1100" b="0">
              <a:solidFill>
                <a:schemeClr val="tx1"/>
              </a:solidFill>
            </a:rPr>
            <a:t>何期か選択してください。数字が反映されます。</a:t>
          </a:r>
          <a:endParaRPr lang="ja-JP" altLang="ja-JP">
            <a:solidFill>
              <a:srgbClr val="FF0000"/>
            </a:solidFill>
            <a:effectLst/>
          </a:endParaRPr>
        </a:p>
        <a:p>
          <a:pPr algn="l"/>
          <a:endParaRPr kumimoji="1" lang="en-US" altLang="ja-JP" sz="1100" b="0">
            <a:solidFill>
              <a:sysClr val="windowText" lastClr="000000"/>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16</xdr:col>
      <xdr:colOff>28576</xdr:colOff>
      <xdr:row>8</xdr:row>
      <xdr:rowOff>81643</xdr:rowOff>
    </xdr:to>
    <xdr:sp macro="" textlink="">
      <xdr:nvSpPr>
        <xdr:cNvPr id="7" name="正方形/長方形 6"/>
        <xdr:cNvSpPr/>
      </xdr:nvSpPr>
      <xdr:spPr>
        <a:xfrm>
          <a:off x="7225393"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159</xdr:row>
      <xdr:rowOff>321128</xdr:rowOff>
    </xdr:from>
    <xdr:to>
      <xdr:col>39</xdr:col>
      <xdr:colOff>72118</xdr:colOff>
      <xdr:row>163</xdr:row>
      <xdr:rowOff>111578</xdr:rowOff>
    </xdr:to>
    <xdr:grpSp>
      <xdr:nvGrpSpPr>
        <xdr:cNvPr id="4" name="グループ化 8"/>
        <xdr:cNvGrpSpPr>
          <a:grpSpLocks/>
        </xdr:cNvGrpSpPr>
      </xdr:nvGrpSpPr>
      <xdr:grpSpPr bwMode="auto">
        <a:xfrm>
          <a:off x="7307036" y="38557199"/>
          <a:ext cx="7161439" cy="1300843"/>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13606</xdr:colOff>
      <xdr:row>1</xdr:row>
      <xdr:rowOff>1147079</xdr:rowOff>
    </xdr:from>
    <xdr:to>
      <xdr:col>37</xdr:col>
      <xdr:colOff>626277</xdr:colOff>
      <xdr:row>56</xdr:row>
      <xdr:rowOff>68035</xdr:rowOff>
    </xdr:to>
    <xdr:sp macro="" textlink="">
      <xdr:nvSpPr>
        <xdr:cNvPr id="8" name="正方形/長方形 7"/>
        <xdr:cNvSpPr/>
      </xdr:nvSpPr>
      <xdr:spPr>
        <a:xfrm>
          <a:off x="9386206" y="1356629"/>
          <a:ext cx="4321978" cy="112558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印刷後に修正をした場合は、修正したページと３ページ目を印刷して差替え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159</xdr:row>
      <xdr:rowOff>321128</xdr:rowOff>
    </xdr:from>
    <xdr:to>
      <xdr:col>39</xdr:col>
      <xdr:colOff>72118</xdr:colOff>
      <xdr:row>163</xdr:row>
      <xdr:rowOff>111578</xdr:rowOff>
    </xdr:to>
    <xdr:grpSp>
      <xdr:nvGrpSpPr>
        <xdr:cNvPr id="4" name="グループ化 8"/>
        <xdr:cNvGrpSpPr>
          <a:grpSpLocks/>
        </xdr:cNvGrpSpPr>
      </xdr:nvGrpSpPr>
      <xdr:grpSpPr bwMode="auto">
        <a:xfrm>
          <a:off x="7307036" y="38557199"/>
          <a:ext cx="7161439" cy="1300843"/>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13606</xdr:colOff>
      <xdr:row>1</xdr:row>
      <xdr:rowOff>1147079</xdr:rowOff>
    </xdr:from>
    <xdr:to>
      <xdr:col>37</xdr:col>
      <xdr:colOff>626277</xdr:colOff>
      <xdr:row>56</xdr:row>
      <xdr:rowOff>68035</xdr:rowOff>
    </xdr:to>
    <xdr:sp macro="" textlink="">
      <xdr:nvSpPr>
        <xdr:cNvPr id="8" name="正方形/長方形 7"/>
        <xdr:cNvSpPr/>
      </xdr:nvSpPr>
      <xdr:spPr>
        <a:xfrm>
          <a:off x="9386206" y="1356629"/>
          <a:ext cx="4321978" cy="112558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印刷後に修正をした場合は、修正したページと３ページ目を印刷して差替え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159</xdr:row>
      <xdr:rowOff>321128</xdr:rowOff>
    </xdr:from>
    <xdr:to>
      <xdr:col>39</xdr:col>
      <xdr:colOff>72118</xdr:colOff>
      <xdr:row>163</xdr:row>
      <xdr:rowOff>111578</xdr:rowOff>
    </xdr:to>
    <xdr:grpSp>
      <xdr:nvGrpSpPr>
        <xdr:cNvPr id="4" name="グループ化 8"/>
        <xdr:cNvGrpSpPr>
          <a:grpSpLocks/>
        </xdr:cNvGrpSpPr>
      </xdr:nvGrpSpPr>
      <xdr:grpSpPr bwMode="auto">
        <a:xfrm>
          <a:off x="7307036" y="38557199"/>
          <a:ext cx="7338332" cy="1300843"/>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449163</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13606</xdr:colOff>
      <xdr:row>1</xdr:row>
      <xdr:rowOff>1147079</xdr:rowOff>
    </xdr:from>
    <xdr:to>
      <xdr:col>37</xdr:col>
      <xdr:colOff>449384</xdr:colOff>
      <xdr:row>56</xdr:row>
      <xdr:rowOff>68035</xdr:rowOff>
    </xdr:to>
    <xdr:sp macro="" textlink="">
      <xdr:nvSpPr>
        <xdr:cNvPr id="8" name="正方形/長方形 7"/>
        <xdr:cNvSpPr/>
      </xdr:nvSpPr>
      <xdr:spPr>
        <a:xfrm>
          <a:off x="9386206" y="1356629"/>
          <a:ext cx="4321978" cy="112558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印刷後に修正をした場合は、修正したページと３ページ目を印刷して差替え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159</xdr:row>
      <xdr:rowOff>321128</xdr:rowOff>
    </xdr:from>
    <xdr:to>
      <xdr:col>39</xdr:col>
      <xdr:colOff>72118</xdr:colOff>
      <xdr:row>163</xdr:row>
      <xdr:rowOff>111578</xdr:rowOff>
    </xdr:to>
    <xdr:grpSp>
      <xdr:nvGrpSpPr>
        <xdr:cNvPr id="4" name="グループ化 8"/>
        <xdr:cNvGrpSpPr>
          <a:grpSpLocks/>
        </xdr:cNvGrpSpPr>
      </xdr:nvGrpSpPr>
      <xdr:grpSpPr bwMode="auto">
        <a:xfrm>
          <a:off x="7307036" y="38557199"/>
          <a:ext cx="7338332" cy="1300843"/>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449163</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13606</xdr:colOff>
      <xdr:row>1</xdr:row>
      <xdr:rowOff>1147079</xdr:rowOff>
    </xdr:from>
    <xdr:to>
      <xdr:col>37</xdr:col>
      <xdr:colOff>449384</xdr:colOff>
      <xdr:row>56</xdr:row>
      <xdr:rowOff>68035</xdr:rowOff>
    </xdr:to>
    <xdr:sp macro="" textlink="">
      <xdr:nvSpPr>
        <xdr:cNvPr id="8" name="正方形/長方形 7"/>
        <xdr:cNvSpPr/>
      </xdr:nvSpPr>
      <xdr:spPr>
        <a:xfrm>
          <a:off x="9386206" y="1356629"/>
          <a:ext cx="4321978" cy="112558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印刷後に修正をした場合は、修正したページと３ページ目を印刷して差替え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74839</xdr:colOff>
      <xdr:row>0</xdr:row>
      <xdr:rowOff>526693</xdr:rowOff>
    </xdr:to>
    <xdr:sp macro="" textlink="">
      <xdr:nvSpPr>
        <xdr:cNvPr id="6" name="正方形/長方形 5"/>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9</xdr:col>
      <xdr:colOff>0</xdr:colOff>
      <xdr:row>3</xdr:row>
      <xdr:rowOff>0</xdr:rowOff>
    </xdr:from>
    <xdr:to>
      <xdr:col>18</xdr:col>
      <xdr:colOff>162946</xdr:colOff>
      <xdr:row>9</xdr:row>
      <xdr:rowOff>127567</xdr:rowOff>
    </xdr:to>
    <xdr:sp macro="" textlink="">
      <xdr:nvSpPr>
        <xdr:cNvPr id="9" name="正方形/長方形 8"/>
        <xdr:cNvSpPr/>
      </xdr:nvSpPr>
      <xdr:spPr>
        <a:xfrm>
          <a:off x="7429500" y="1559719"/>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10</xdr:col>
      <xdr:colOff>829696</xdr:colOff>
      <xdr:row>9</xdr:row>
      <xdr:rowOff>127567</xdr:rowOff>
    </xdr:to>
    <xdr:sp macro="" textlink="">
      <xdr:nvSpPr>
        <xdr:cNvPr id="10" name="正方形/長方形 9"/>
        <xdr:cNvSpPr/>
      </xdr:nvSpPr>
      <xdr:spPr>
        <a:xfrm>
          <a:off x="7239000"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4</xdr:col>
      <xdr:colOff>239155</xdr:colOff>
      <xdr:row>0</xdr:row>
      <xdr:rowOff>50800</xdr:rowOff>
    </xdr:from>
    <xdr:to>
      <xdr:col>13</xdr:col>
      <xdr:colOff>1940955</xdr:colOff>
      <xdr:row>0</xdr:row>
      <xdr:rowOff>914400</xdr:rowOff>
    </xdr:to>
    <xdr:sp macro="" textlink="">
      <xdr:nvSpPr>
        <xdr:cNvPr id="11" name="線吹き出し 2 (枠付き) 10"/>
        <xdr:cNvSpPr/>
      </xdr:nvSpPr>
      <xdr:spPr>
        <a:xfrm>
          <a:off x="3396012" y="50800"/>
          <a:ext cx="7688943" cy="863600"/>
        </a:xfrm>
        <a:prstGeom prst="borderCallout2">
          <a:avLst>
            <a:gd name="adj1" fmla="val 102376"/>
            <a:gd name="adj2" fmla="val 13040"/>
            <a:gd name="adj3" fmla="val 500858"/>
            <a:gd name="adj4" fmla="val 13462"/>
            <a:gd name="adj5" fmla="val 555437"/>
            <a:gd name="adj6" fmla="val 1183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「保険料率」のみ入力</a:t>
          </a:r>
          <a:endParaRPr kumimoji="1" lang="en-US" altLang="ja-JP" sz="1800" b="1">
            <a:solidFill>
              <a:srgbClr val="FF0000"/>
            </a:solidFill>
            <a:latin typeface="+mn-lt"/>
            <a:ea typeface="+mn-ea"/>
            <a:cs typeface="+mn-cs"/>
          </a:endParaRP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13</xdr:col>
      <xdr:colOff>2075788</xdr:colOff>
      <xdr:row>0</xdr:row>
      <xdr:rowOff>50800</xdr:rowOff>
    </xdr:from>
    <xdr:to>
      <xdr:col>19</xdr:col>
      <xdr:colOff>517071</xdr:colOff>
      <xdr:row>5</xdr:row>
      <xdr:rowOff>54428</xdr:rowOff>
    </xdr:to>
    <xdr:sp macro="" textlink="">
      <xdr:nvSpPr>
        <xdr:cNvPr id="5" name="正方形/長方形 4"/>
        <xdr:cNvSpPr/>
      </xdr:nvSpPr>
      <xdr:spPr>
        <a:xfrm>
          <a:off x="11219788" y="50800"/>
          <a:ext cx="4346783" cy="20583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ysClr val="windowText" lastClr="000000"/>
              </a:solidFill>
            </a:rPr>
            <a:t>～注意～</a:t>
          </a:r>
          <a:endParaRPr kumimoji="1" lang="en-US" altLang="ja-JP" sz="1400" b="1">
            <a:solidFill>
              <a:sysClr val="windowText" lastClr="000000"/>
            </a:solidFill>
          </a:endParaRPr>
        </a:p>
        <a:p>
          <a:pPr algn="l"/>
          <a:r>
            <a:rPr kumimoji="1" lang="ja-JP" altLang="en-US" sz="1400" b="1">
              <a:solidFill>
                <a:sysClr val="windowText" lastClr="000000"/>
              </a:solidFill>
            </a:rPr>
            <a:t>「給与総支給額」が</a:t>
          </a:r>
          <a:r>
            <a:rPr kumimoji="1" lang="ja-JP" altLang="en-US" sz="1400" b="1" baseline="0">
              <a:solidFill>
                <a:sysClr val="windowText" lastClr="000000"/>
              </a:solidFill>
            </a:rPr>
            <a:t> ０ </a:t>
          </a:r>
          <a:r>
            <a:rPr kumimoji="1" lang="ja-JP" altLang="en-US" sz="1400" b="1">
              <a:solidFill>
                <a:sysClr val="windowText" lastClr="000000"/>
              </a:solidFill>
            </a:rPr>
            <a:t>の場合・・・</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解決方法</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 </a:t>
          </a:r>
          <a:r>
            <a:rPr kumimoji="1" lang="ja-JP" altLang="ja-JP" sz="1400" b="0">
              <a:solidFill>
                <a:sysClr val="windowText" lastClr="000000"/>
              </a:solidFill>
              <a:effectLst/>
              <a:latin typeface="+mn-lt"/>
              <a:ea typeface="+mn-ea"/>
              <a:cs typeface="+mn-cs"/>
            </a:rPr>
            <a:t>様式研第１１号</a:t>
          </a:r>
          <a:r>
            <a:rPr kumimoji="1" lang="en-US" altLang="ja-JP" sz="1400" b="0">
              <a:solidFill>
                <a:sysClr val="windowText" lastClr="000000"/>
              </a:solidFill>
              <a:effectLst/>
              <a:latin typeface="+mn-lt"/>
              <a:ea typeface="+mn-ea"/>
              <a:cs typeface="+mn-cs"/>
            </a:rPr>
            <a:t>-</a:t>
          </a:r>
          <a:r>
            <a:rPr kumimoji="1" lang="ja-JP" altLang="ja-JP" sz="1400" b="0">
              <a:solidFill>
                <a:sysClr val="windowText" lastClr="000000"/>
              </a:solidFill>
              <a:effectLst/>
              <a:latin typeface="+mn-lt"/>
              <a:ea typeface="+mn-ea"/>
              <a:cs typeface="+mn-cs"/>
            </a:rPr>
            <a:t>２　（Ａ）研修時間の集計と助成金額の計算</a:t>
          </a:r>
          <a:r>
            <a:rPr kumimoji="1" lang="ja-JP" altLang="en-US" sz="1400" b="0" baseline="0">
              <a:solidFill>
                <a:sysClr val="windowText" lastClr="000000"/>
              </a:solidFill>
              <a:effectLst/>
              <a:latin typeface="+mn-lt"/>
              <a:ea typeface="+mn-ea"/>
              <a:cs typeface="+mn-cs"/>
            </a:rPr>
            <a:t> </a:t>
          </a:r>
          <a:r>
            <a:rPr kumimoji="1" lang="ja-JP" altLang="ja-JP" sz="1400" b="0">
              <a:solidFill>
                <a:sysClr val="windowText" lastClr="000000"/>
              </a:solidFill>
              <a:effectLst/>
              <a:latin typeface="+mn-lt"/>
              <a:ea typeface="+mn-ea"/>
              <a:cs typeface="+mn-cs"/>
            </a:rPr>
            <a:t>”の「給与」に</a:t>
          </a:r>
          <a:r>
            <a:rPr kumimoji="1" lang="ja-JP" altLang="en-US" sz="1400" b="0">
              <a:solidFill>
                <a:sysClr val="windowText" lastClr="000000"/>
              </a:solidFill>
            </a:rPr>
            <a:t>金額が入力されていない可能性が  あります。</a:t>
          </a:r>
          <a:endParaRPr kumimoji="1" lang="en-US" altLang="ja-JP" sz="1400" b="0">
            <a:solidFill>
              <a:sysClr val="windowText" lastClr="000000"/>
            </a:solidFill>
          </a:endParaRPr>
        </a:p>
        <a:p>
          <a:pPr algn="l">
            <a:lnSpc>
              <a:spcPts val="1800"/>
            </a:lnSpc>
          </a:pPr>
          <a:r>
            <a:rPr kumimoji="1" lang="ja-JP" altLang="en-US" sz="1400" b="0">
              <a:solidFill>
                <a:sysClr val="windowText" lastClr="000000"/>
              </a:solidFill>
            </a:rPr>
            <a:t>金額を入力して下さい。数字が反映されます。</a:t>
          </a:r>
          <a:endParaRPr kumimoji="1" lang="en-US" altLang="ja-JP" sz="1400" b="0">
            <a:solidFill>
              <a:sysClr val="windowText" lastClr="000000"/>
            </a:solidFill>
          </a:endParaRPr>
        </a:p>
      </xdr:txBody>
    </xdr:sp>
    <xdr:clientData fPrintsWithSheet="0"/>
  </xdr:twoCellAnchor>
  <xdr:twoCellAnchor editAs="oneCell">
    <xdr:from>
      <xdr:col>11</xdr:col>
      <xdr:colOff>95250</xdr:colOff>
      <xdr:row>20</xdr:row>
      <xdr:rowOff>285750</xdr:rowOff>
    </xdr:from>
    <xdr:to>
      <xdr:col>13</xdr:col>
      <xdr:colOff>2981325</xdr:colOff>
      <xdr:row>23</xdr:row>
      <xdr:rowOff>367393</xdr:rowOff>
    </xdr:to>
    <xdr:grpSp>
      <xdr:nvGrpSpPr>
        <xdr:cNvPr id="246413" name="グループ化 6"/>
        <xdr:cNvGrpSpPr>
          <a:grpSpLocks/>
        </xdr:cNvGrpSpPr>
      </xdr:nvGrpSpPr>
      <xdr:grpSpPr bwMode="auto">
        <a:xfrm>
          <a:off x="7551964" y="9348107"/>
          <a:ext cx="4573361" cy="1728107"/>
          <a:chOff x="7501242" y="5631409"/>
          <a:chExt cx="4572004" cy="1724843"/>
        </a:xfrm>
      </xdr:grpSpPr>
      <xdr:sp macro="" textlink="">
        <xdr:nvSpPr>
          <xdr:cNvPr id="7" name="正方形/長方形 6"/>
          <xdr:cNvSpPr/>
        </xdr:nvSpPr>
        <xdr:spPr bwMode="auto">
          <a:xfrm>
            <a:off x="7501242" y="5631409"/>
            <a:ext cx="4572004" cy="1724843"/>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a:p>
            <a:pPr marL="180000" algn="l">
              <a:lnSpc>
                <a:spcPts val="1400"/>
              </a:lnSpc>
            </a:pPr>
            <a:endParaRPr kumimoji="1" lang="en-US" altLang="ja-JP" sz="1200">
              <a:solidFill>
                <a:srgbClr val="0066FF"/>
              </a:solidFill>
            </a:endParaRPr>
          </a:p>
          <a:p>
            <a:pPr marL="180000" algn="l">
              <a:lnSpc>
                <a:spcPts val="1400"/>
              </a:lnSpc>
            </a:pPr>
            <a:endParaRPr kumimoji="1" lang="en-US" altLang="ja-JP" sz="1200">
              <a:solidFill>
                <a:srgbClr val="FF0000"/>
              </a:solidFill>
            </a:endParaRPr>
          </a:p>
          <a:p>
            <a:pPr marL="180000" algn="l">
              <a:lnSpc>
                <a:spcPts val="1400"/>
              </a:lnSpc>
            </a:pPr>
            <a:r>
              <a:rPr kumimoji="1" lang="en-US" altLang="ja-JP" sz="1200">
                <a:solidFill>
                  <a:srgbClr val="FF0000"/>
                </a:solidFill>
              </a:rPr>
              <a:t>※</a:t>
            </a:r>
            <a:r>
              <a:rPr kumimoji="1" lang="ja-JP" altLang="en-US" sz="1200">
                <a:solidFill>
                  <a:srgbClr val="FF0000"/>
                </a:solidFill>
              </a:rPr>
              <a:t>保険料率は年度等で変更されることがありますので、</a:t>
            </a:r>
            <a:endParaRPr kumimoji="1" lang="en-US" altLang="ja-JP" sz="1200">
              <a:solidFill>
                <a:srgbClr val="FF0000"/>
              </a:solidFill>
            </a:endParaRPr>
          </a:p>
          <a:p>
            <a:pPr marL="180000" algn="l">
              <a:lnSpc>
                <a:spcPts val="1400"/>
              </a:lnSpc>
            </a:pPr>
            <a:r>
              <a:rPr kumimoji="1" lang="ja-JP" altLang="en-US" sz="1200">
                <a:solidFill>
                  <a:srgbClr val="FF0000"/>
                </a:solidFill>
              </a:rPr>
              <a:t>都度ご確認ください。</a:t>
            </a:r>
          </a:p>
        </xdr:txBody>
      </xdr:sp>
      <xdr:sp macro="" textlink="$Q$2">
        <xdr:nvSpPr>
          <xdr:cNvPr id="8" name="テキスト ボックス 7"/>
          <xdr:cNvSpPr txBox="1"/>
        </xdr:nvSpPr>
        <xdr:spPr bwMode="auto">
          <a:xfrm>
            <a:off x="8150295" y="5764581"/>
            <a:ext cx="2978007" cy="903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厚生労働省の定める農業の平成２９年度
保険料率を表示しています。
　　　雇用保険料率　 ７ / １，０００
　　　労災保険料率　１３ / １，０００</a:t>
            </a:fld>
            <a:endParaRPr kumimoji="1" lang="ja-JP" altLang="en-US" sz="1100"/>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E1E1"/>
    <pageSetUpPr fitToPage="1"/>
  </sheetPr>
  <dimension ref="A1:G45"/>
  <sheetViews>
    <sheetView showGridLines="0" view="pageBreakPreview" zoomScale="85" zoomScaleNormal="100" zoomScaleSheetLayoutView="85" workbookViewId="0">
      <selection activeCell="E3" sqref="E3"/>
    </sheetView>
  </sheetViews>
  <sheetFormatPr defaultRowHeight="13.5"/>
  <cols>
    <col min="1" max="4" width="2.125" style="278" customWidth="1"/>
    <col min="5" max="5" width="100.625" style="278" customWidth="1"/>
    <col min="6" max="6" width="9" style="278"/>
    <col min="7" max="7" width="0" style="278" hidden="1" customWidth="1"/>
    <col min="8" max="16384" width="9" style="278"/>
  </cols>
  <sheetData>
    <row r="1" spans="1:7" s="266" customFormat="1" ht="16.5" customHeight="1">
      <c r="A1" s="264"/>
      <c r="B1" s="264"/>
      <c r="C1" s="264"/>
      <c r="D1" s="264"/>
      <c r="E1" s="265" t="s">
        <v>187</v>
      </c>
    </row>
    <row r="2" spans="1:7" s="266" customFormat="1" ht="13.5" customHeight="1">
      <c r="A2" s="267"/>
      <c r="B2" s="264"/>
      <c r="C2" s="264"/>
      <c r="D2" s="264"/>
      <c r="E2" s="264"/>
    </row>
    <row r="3" spans="1:7" s="266" customFormat="1" ht="16.5" customHeight="1">
      <c r="A3" s="268" t="s">
        <v>188</v>
      </c>
      <c r="B3" s="269"/>
      <c r="C3" s="269"/>
      <c r="D3" s="269"/>
      <c r="E3" s="269"/>
    </row>
    <row r="4" spans="1:7" s="266" customFormat="1" ht="13.5" customHeight="1">
      <c r="A4" s="270"/>
      <c r="B4" s="264"/>
      <c r="C4" s="264"/>
      <c r="D4" s="264"/>
      <c r="E4" s="264"/>
    </row>
    <row r="5" spans="1:7" s="273" customFormat="1" ht="18" customHeight="1">
      <c r="A5" s="271" t="s">
        <v>189</v>
      </c>
      <c r="B5" s="272"/>
      <c r="C5" s="272"/>
      <c r="D5" s="272"/>
      <c r="E5" s="272"/>
    </row>
    <row r="6" spans="1:7" s="274" customFormat="1" ht="45" customHeight="1">
      <c r="A6" s="566" t="s">
        <v>190</v>
      </c>
      <c r="B6" s="566"/>
      <c r="C6" s="566"/>
      <c r="D6" s="566"/>
      <c r="E6" s="566"/>
    </row>
    <row r="7" spans="1:7" s="274" customFormat="1" ht="9" customHeight="1">
      <c r="A7" s="566"/>
      <c r="B7" s="566"/>
      <c r="C7" s="566"/>
      <c r="D7" s="566"/>
      <c r="E7" s="566"/>
    </row>
    <row r="8" spans="1:7" s="273" customFormat="1" ht="16.5" customHeight="1">
      <c r="A8" s="271" t="s">
        <v>191</v>
      </c>
      <c r="B8" s="272"/>
      <c r="C8" s="272"/>
      <c r="D8" s="272"/>
      <c r="E8" s="272"/>
    </row>
    <row r="9" spans="1:7" s="266" customFormat="1" ht="52.5" customHeight="1">
      <c r="A9" s="264"/>
      <c r="B9" s="563" t="str">
        <f>CONCATENATE("　助成額は、月額上限９７，０００円または、研修実施月に研修生に支払った賃金の月額のいずれか低い方を上限に最長２４ヶ月です。",IF(COUNTIF('10号'!P3,"*法*"),"３年目以降は月額上限４８，０００円または、研修実施月に研修生に支払った賃金の月額のいずれか低い方を上限に最長２４ヶ月です。",""))</f>
        <v>　助成額は、月額上限９７，０００円または、研修実施月に研修生に支払った賃金の月額のいずれか低い方を上限に最長２４ヶ月です。</v>
      </c>
      <c r="C9" s="563"/>
      <c r="D9" s="563"/>
      <c r="E9" s="563"/>
      <c r="G9" s="482" t="s">
        <v>269</v>
      </c>
    </row>
    <row r="10" spans="1:7" s="273" customFormat="1" ht="16.5" customHeight="1">
      <c r="A10" s="275"/>
      <c r="B10" s="271" t="s">
        <v>192</v>
      </c>
      <c r="C10" s="272"/>
      <c r="D10" s="272"/>
      <c r="E10" s="272"/>
    </row>
    <row r="11" spans="1:7" s="266" customFormat="1" ht="105" customHeight="1">
      <c r="A11" s="264"/>
      <c r="B11" s="264"/>
      <c r="C11" s="565" t="s">
        <v>193</v>
      </c>
      <c r="D11" s="564"/>
      <c r="E11" s="564"/>
    </row>
    <row r="12" spans="1:7" s="273" customFormat="1" ht="16.5" customHeight="1">
      <c r="A12" s="275"/>
      <c r="B12" s="271" t="s">
        <v>194</v>
      </c>
      <c r="C12" s="272"/>
      <c r="D12" s="272"/>
      <c r="E12" s="272"/>
    </row>
    <row r="13" spans="1:7" s="266" customFormat="1" ht="45" customHeight="1">
      <c r="A13" s="264"/>
      <c r="B13" s="264"/>
      <c r="C13" s="565" t="s">
        <v>195</v>
      </c>
      <c r="D13" s="564"/>
      <c r="E13" s="564"/>
    </row>
    <row r="14" spans="1:7" s="273" customFormat="1" ht="16.5" customHeight="1">
      <c r="A14" s="275"/>
      <c r="B14" s="271" t="s">
        <v>196</v>
      </c>
      <c r="C14" s="272"/>
      <c r="D14" s="272"/>
      <c r="E14" s="272"/>
    </row>
    <row r="15" spans="1:7" s="266" customFormat="1" ht="30" customHeight="1">
      <c r="A15" s="264"/>
      <c r="B15" s="264"/>
      <c r="C15" s="564" t="s">
        <v>292</v>
      </c>
      <c r="D15" s="564"/>
      <c r="E15" s="564"/>
    </row>
    <row r="16" spans="1:7" s="266" customFormat="1" ht="16.5" customHeight="1">
      <c r="A16" s="264"/>
      <c r="B16" s="264"/>
      <c r="C16" s="264"/>
      <c r="D16" s="564" t="s">
        <v>197</v>
      </c>
      <c r="E16" s="564"/>
    </row>
    <row r="17" spans="1:7" s="266" customFormat="1" ht="16.5" customHeight="1">
      <c r="A17" s="264"/>
      <c r="B17" s="264"/>
      <c r="C17" s="264"/>
      <c r="D17" s="264"/>
      <c r="E17" s="267" t="s">
        <v>198</v>
      </c>
    </row>
    <row r="18" spans="1:7" s="266" customFormat="1" ht="16.5" customHeight="1">
      <c r="A18" s="264"/>
      <c r="B18" s="264"/>
      <c r="C18" s="264"/>
      <c r="D18" s="264"/>
      <c r="E18" s="267" t="s">
        <v>199</v>
      </c>
    </row>
    <row r="19" spans="1:7" s="266" customFormat="1" ht="16.5" customHeight="1">
      <c r="A19" s="264"/>
      <c r="B19" s="264"/>
      <c r="C19" s="264"/>
      <c r="D19" s="564" t="s">
        <v>200</v>
      </c>
      <c r="E19" s="564"/>
    </row>
    <row r="20" spans="1:7" s="266" customFormat="1" ht="16.5" customHeight="1">
      <c r="A20" s="264"/>
      <c r="B20" s="264"/>
      <c r="C20" s="264"/>
      <c r="D20" s="264"/>
      <c r="E20" s="267" t="s">
        <v>201</v>
      </c>
    </row>
    <row r="21" spans="1:7" s="266" customFormat="1" ht="16.5" customHeight="1">
      <c r="A21" s="264"/>
      <c r="B21" s="264"/>
      <c r="C21" s="264"/>
      <c r="D21" s="264"/>
      <c r="E21" s="267" t="s">
        <v>202</v>
      </c>
    </row>
    <row r="22" spans="1:7" s="273" customFormat="1" ht="16.5" customHeight="1">
      <c r="A22" s="275"/>
      <c r="B22" s="271" t="s">
        <v>203</v>
      </c>
      <c r="C22" s="272"/>
      <c r="D22" s="272"/>
      <c r="E22" s="272"/>
    </row>
    <row r="23" spans="1:7" s="266" customFormat="1" ht="16.5" customHeight="1">
      <c r="A23" s="264"/>
      <c r="B23" s="264"/>
      <c r="C23" s="565" t="s">
        <v>204</v>
      </c>
      <c r="D23" s="564"/>
      <c r="E23" s="564"/>
    </row>
    <row r="24" spans="1:7" s="266" customFormat="1" ht="16.5" customHeight="1">
      <c r="A24" s="264"/>
      <c r="B24" s="264"/>
      <c r="C24" s="264"/>
      <c r="D24" s="563" t="str">
        <f>CONCATENATE("●労災保険料  ",'11号-5'!N11,'11号-5'!M13,"／1000）")</f>
        <v>●労災保険料  平成29年度（平成27年4月1日から変更なし）13／1000）</v>
      </c>
      <c r="E24" s="563"/>
    </row>
    <row r="25" spans="1:7" s="266" customFormat="1" ht="16.5" customHeight="1">
      <c r="A25" s="264"/>
      <c r="B25" s="264"/>
      <c r="C25" s="264"/>
      <c r="D25" s="293"/>
      <c r="E25" s="317" t="str">
        <f>CONCATENATE("　明細書には、研修生の月額給与○○○円×",'11号-5'!M13,"／1000＝○○○○円と記載")</f>
        <v>　明細書には、研修生の月額給与○○○円×13／1000＝○○○○円と記載</v>
      </c>
    </row>
    <row r="26" spans="1:7" s="266" customFormat="1" ht="16.5" customHeight="1">
      <c r="A26" s="264"/>
      <c r="B26" s="264"/>
      <c r="C26" s="264"/>
      <c r="D26" s="563" t="str">
        <f>CONCATENATE("●雇用保険料  ",'11号-5'!N6,'11号-5'!M9,"／1000）")</f>
        <v>●雇用保険料  平成29年度（平成29年4月1日より改定）7／1000）</v>
      </c>
      <c r="E26" s="563"/>
    </row>
    <row r="27" spans="1:7" s="266" customFormat="1" ht="16.5" customHeight="1">
      <c r="A27" s="264"/>
      <c r="B27" s="264"/>
      <c r="C27" s="264"/>
      <c r="D27" s="264"/>
      <c r="E27" s="316" t="str">
        <f>CONCATENATE("　明細書には、研修生の月額給与○○○円×",'11号-5'!M9,"／1000＝○○○○円と記載")</f>
        <v>　明細書には、研修生の月額給与○○○円×7／1000＝○○○○円と記載</v>
      </c>
    </row>
    <row r="28" spans="1:7" s="266" customFormat="1" ht="13.5" customHeight="1">
      <c r="A28" s="267" t="s">
        <v>205</v>
      </c>
      <c r="B28" s="264"/>
      <c r="C28" s="264"/>
      <c r="D28" s="264"/>
      <c r="E28" s="264"/>
    </row>
    <row r="29" spans="1:7" s="273" customFormat="1" ht="16.5" customHeight="1">
      <c r="A29" s="271" t="s">
        <v>206</v>
      </c>
      <c r="B29" s="272"/>
      <c r="C29" s="272"/>
      <c r="D29" s="272"/>
      <c r="E29" s="272"/>
    </row>
    <row r="30" spans="1:7" s="266" customFormat="1" ht="87.75" customHeight="1">
      <c r="A30" s="264"/>
      <c r="B30" s="565" t="str">
        <f>CONCATENATE("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CHAR(10),
"　助成額は、年額上限１２０，０００円（但し、上記（１）研修指導経費助成と合算した年額上限１，２００，０００円）",IF(COUNTIF('10号'!P3,"*法*"),"(３年目以降は２４，０００円）。","。"),"請求に当たっては、領収書の写しと研修内容がわかる書類（開催案内、レジュメ、研修スケジュール等）を添付してください。")</f>
        <v>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但し、上記（１）研修指導経費助成と合算した年額上限１，２００，０００円）。請求に当たっては、領収書の写しと研修内容がわかる書類（開催案内、レジュメ、研修スケジュール等）を添付してください。</v>
      </c>
      <c r="C30" s="564"/>
      <c r="D30" s="564"/>
      <c r="E30" s="564"/>
      <c r="G30" s="482" t="s">
        <v>269</v>
      </c>
    </row>
    <row r="31" spans="1:7" s="266" customFormat="1" ht="13.5" customHeight="1">
      <c r="A31" s="276"/>
      <c r="B31" s="264"/>
      <c r="C31" s="264"/>
      <c r="D31" s="264"/>
      <c r="E31" s="264"/>
    </row>
    <row r="32" spans="1:7" s="273" customFormat="1" ht="16.5" customHeight="1">
      <c r="A32" s="271" t="s">
        <v>207</v>
      </c>
      <c r="B32" s="272"/>
      <c r="C32" s="272"/>
      <c r="D32" s="272"/>
      <c r="E32" s="272"/>
    </row>
    <row r="33" spans="1:5" s="266" customFormat="1" ht="60" customHeight="1">
      <c r="A33" s="264"/>
      <c r="B33" s="562" t="s">
        <v>215</v>
      </c>
      <c r="C33" s="563"/>
      <c r="D33" s="563"/>
      <c r="E33" s="563"/>
    </row>
    <row r="34" spans="1:5" s="266" customFormat="1" ht="13.5" customHeight="1">
      <c r="A34" s="267"/>
      <c r="B34" s="264"/>
      <c r="C34" s="264"/>
      <c r="D34" s="264"/>
      <c r="E34" s="264"/>
    </row>
    <row r="35" spans="1:5" s="273" customFormat="1" ht="16.5" customHeight="1">
      <c r="A35" s="271" t="s">
        <v>208</v>
      </c>
      <c r="B35" s="272"/>
      <c r="C35" s="272"/>
      <c r="D35" s="272"/>
      <c r="E35" s="272"/>
    </row>
    <row r="36" spans="1:5" s="266" customFormat="1" ht="16.5" customHeight="1">
      <c r="A36" s="264"/>
      <c r="B36" s="564" t="s">
        <v>209</v>
      </c>
      <c r="C36" s="564"/>
      <c r="D36" s="564"/>
      <c r="E36" s="564"/>
    </row>
    <row r="37" spans="1:5" s="266" customFormat="1" ht="16.5" customHeight="1">
      <c r="A37" s="264"/>
      <c r="B37" s="264"/>
      <c r="C37" s="564" t="s">
        <v>210</v>
      </c>
      <c r="D37" s="564"/>
      <c r="E37" s="564"/>
    </row>
    <row r="38" spans="1:5" s="266" customFormat="1" ht="30" customHeight="1">
      <c r="A38" s="264"/>
      <c r="B38" s="264"/>
      <c r="C38" s="564" t="s">
        <v>211</v>
      </c>
      <c r="D38" s="564"/>
      <c r="E38" s="564"/>
    </row>
    <row r="39" spans="1:5" s="266" customFormat="1" ht="13.5" customHeight="1">
      <c r="A39" s="267"/>
      <c r="B39" s="264"/>
      <c r="C39" s="264"/>
      <c r="D39" s="264"/>
      <c r="E39" s="264"/>
    </row>
    <row r="40" spans="1:5" s="273" customFormat="1" ht="16.5" customHeight="1">
      <c r="A40" s="271" t="s">
        <v>212</v>
      </c>
      <c r="B40" s="272"/>
      <c r="C40" s="272"/>
      <c r="D40" s="272"/>
      <c r="E40" s="272"/>
    </row>
    <row r="41" spans="1:5" s="266" customFormat="1" ht="30" customHeight="1">
      <c r="A41" s="264"/>
      <c r="B41" s="562" t="s">
        <v>213</v>
      </c>
      <c r="C41" s="563"/>
      <c r="D41" s="563"/>
      <c r="E41" s="563"/>
    </row>
    <row r="42" spans="1:5" ht="14.25">
      <c r="A42" s="277"/>
    </row>
    <row r="43" spans="1:5" ht="14.25">
      <c r="A43" s="277"/>
    </row>
    <row r="44" spans="1:5" ht="14.25">
      <c r="A44" s="277"/>
    </row>
    <row r="45" spans="1:5">
      <c r="A45" s="278" t="s">
        <v>214</v>
      </c>
    </row>
  </sheetData>
  <sheetProtection password="ECA8" sheet="1" objects="1" scenarios="1" selectLockedCells="1" selectUnlockedCells="1"/>
  <mergeCells count="17">
    <mergeCell ref="B30:E30"/>
    <mergeCell ref="A6:E6"/>
    <mergeCell ref="A7:E7"/>
    <mergeCell ref="B9:E9"/>
    <mergeCell ref="C11:E11"/>
    <mergeCell ref="C13:E13"/>
    <mergeCell ref="C15:E15"/>
    <mergeCell ref="D16:E16"/>
    <mergeCell ref="D19:E19"/>
    <mergeCell ref="C23:E23"/>
    <mergeCell ref="D24:E24"/>
    <mergeCell ref="D26:E26"/>
    <mergeCell ref="B33:E33"/>
    <mergeCell ref="B36:E36"/>
    <mergeCell ref="C37:E37"/>
    <mergeCell ref="C38:E38"/>
    <mergeCell ref="B41:E41"/>
  </mergeCells>
  <phoneticPr fontId="2"/>
  <printOptions horizontalCentered="1"/>
  <pageMargins left="0.55118110236220474" right="0.35433070866141736" top="0.51181102362204722" bottom="0.59055118110236227" header="0.15748031496062992" footer="0.15748031496062992"/>
  <pageSetup paperSize="9" scale="84" orientation="portrait" blackAndWhite="1" r:id="rId1"/>
  <rowBreaks count="1" manualBreakCount="1">
    <brk id="4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1E1FF"/>
  </sheetPr>
  <dimension ref="A1:X118"/>
  <sheetViews>
    <sheetView showGridLines="0" view="pageBreakPreview" zoomScale="70" zoomScaleNormal="70" zoomScaleSheetLayoutView="70" workbookViewId="0">
      <selection activeCell="E3" sqref="E3"/>
    </sheetView>
  </sheetViews>
  <sheetFormatPr defaultRowHeight="14.2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6" width="9" style="12" customWidth="1"/>
    <col min="17" max="17" width="9" style="12" hidden="1" customWidth="1"/>
    <col min="18" max="22" width="9" style="12" customWidth="1"/>
    <col min="23" max="23" width="12" style="12" customWidth="1"/>
    <col min="24" max="24" width="12.875" style="12" customWidth="1"/>
    <col min="25" max="16384" width="9" style="12"/>
  </cols>
  <sheetData>
    <row r="1" spans="1:24" ht="78" customHeight="1">
      <c r="A1" s="153"/>
    </row>
    <row r="2" spans="1:24" ht="21.75" customHeight="1">
      <c r="A2" s="85"/>
      <c r="B2" s="85"/>
      <c r="C2" s="85"/>
      <c r="D2" s="85"/>
      <c r="E2" s="85"/>
      <c r="F2" s="85"/>
      <c r="G2" s="85"/>
      <c r="H2" s="85"/>
      <c r="I2" s="154" t="str">
        <f>'10号'!P3</f>
        <v>〈平成２９年度第２回〉</v>
      </c>
      <c r="J2" s="156"/>
      <c r="K2" s="880"/>
      <c r="L2" s="880"/>
      <c r="M2" s="880"/>
      <c r="O2" s="18"/>
      <c r="Q2" s="12" t="str">
        <f>CONCATENATE("厚生労働省の定める農業の",DBCS(LEFT(N6,6)),CHAR(10),"保険料率を表示しています。",CHAR(10),
"　　　雇用保険料率　 ",DBCS(M9)," / １，０００",CHAR(10),
"　　　労災保険料率　",DBCS(M13)," / １，０００")</f>
        <v>厚生労働省の定める農業の平成２９年度
保険料率を表示しています。
　　　雇用保険料率　 ７ / １，０００
　　　労災保険料率　１３ / １，０００</v>
      </c>
    </row>
    <row r="3" spans="1:24" ht="27.75" customHeight="1">
      <c r="A3" s="87" t="s">
        <v>141</v>
      </c>
      <c r="B3" s="85"/>
      <c r="C3" s="85"/>
      <c r="D3" s="85"/>
      <c r="E3" s="85"/>
      <c r="F3" s="85"/>
      <c r="G3" s="85"/>
      <c r="H3" s="85"/>
      <c r="I3" s="155"/>
      <c r="J3" s="157"/>
      <c r="K3" s="881"/>
      <c r="L3" s="881"/>
      <c r="M3" s="881"/>
      <c r="O3" s="18"/>
    </row>
    <row r="4" spans="1:24" s="15" customFormat="1" ht="27.75" customHeight="1">
      <c r="A4" s="89" t="str">
        <f>"（４）労災保険料、雇用保険料 （ 第"&amp;'10号'!$J$4&amp;" ）"</f>
        <v>（４）労災保険料、雇用保険料 （ 第 ）</v>
      </c>
      <c r="B4" s="90"/>
      <c r="C4" s="90"/>
      <c r="D4" s="90"/>
      <c r="E4" s="91"/>
      <c r="F4" s="91"/>
      <c r="G4" s="91"/>
      <c r="H4" s="91"/>
      <c r="I4" s="92"/>
      <c r="K4" s="12"/>
      <c r="L4" s="27" t="s">
        <v>106</v>
      </c>
      <c r="M4" s="28" t="s">
        <v>117</v>
      </c>
      <c r="N4" s="12"/>
      <c r="O4" s="18"/>
    </row>
    <row r="5" spans="1:24" ht="6.75" customHeight="1">
      <c r="A5" s="93"/>
      <c r="B5" s="93"/>
      <c r="C5" s="93"/>
      <c r="D5" s="93"/>
      <c r="E5" s="85"/>
      <c r="F5" s="85"/>
      <c r="G5" s="85"/>
      <c r="H5" s="85"/>
      <c r="I5" s="94"/>
      <c r="J5" s="21"/>
      <c r="K5" s="15"/>
      <c r="O5" s="14"/>
    </row>
    <row r="6" spans="1:24" ht="27.75" customHeight="1">
      <c r="A6" s="95" t="s">
        <v>17</v>
      </c>
      <c r="B6" s="96"/>
      <c r="C6" s="96"/>
      <c r="D6" s="855" t="str">
        <f>IF('10号'!$G$10="","",'10号'!$G$10)</f>
        <v/>
      </c>
      <c r="E6" s="855"/>
      <c r="F6" s="855"/>
      <c r="G6" s="855"/>
      <c r="H6" s="855"/>
      <c r="I6" s="855"/>
      <c r="J6" s="22"/>
      <c r="K6" s="18"/>
      <c r="L6" s="29" t="s">
        <v>118</v>
      </c>
      <c r="M6" s="7"/>
      <c r="N6" s="291" t="s">
        <v>296</v>
      </c>
      <c r="P6" s="15"/>
      <c r="Q6" s="15"/>
      <c r="R6" s="18"/>
      <c r="S6" s="18"/>
    </row>
    <row r="7" spans="1:24" ht="27.75" customHeight="1">
      <c r="A7" s="95" t="s">
        <v>19</v>
      </c>
      <c r="B7" s="96"/>
      <c r="C7" s="96"/>
      <c r="D7" s="855" t="str">
        <f>IF('10号'!$E$18="","",'10号'!$E$18)</f>
        <v/>
      </c>
      <c r="E7" s="855"/>
      <c r="F7" s="855"/>
      <c r="G7" s="855"/>
      <c r="H7" s="855"/>
      <c r="I7" s="855"/>
      <c r="K7" s="18"/>
      <c r="M7" s="30" t="s">
        <v>243</v>
      </c>
      <c r="N7" s="31" t="s">
        <v>57</v>
      </c>
      <c r="O7" s="15"/>
      <c r="P7" s="14"/>
      <c r="Q7" s="14"/>
      <c r="S7" s="870"/>
      <c r="T7" s="870"/>
      <c r="U7" s="24"/>
      <c r="V7" s="894"/>
      <c r="W7" s="894"/>
      <c r="X7" s="894"/>
    </row>
    <row r="8" spans="1:24" s="15" customFormat="1" ht="27" customHeight="1">
      <c r="A8" s="95"/>
      <c r="B8" s="97"/>
      <c r="C8" s="97"/>
      <c r="D8" s="97"/>
      <c r="E8" s="97"/>
      <c r="F8" s="97"/>
      <c r="G8" s="97"/>
      <c r="H8" s="97"/>
      <c r="I8" s="97"/>
      <c r="J8" s="34"/>
      <c r="L8" s="26"/>
      <c r="M8" s="32">
        <v>6</v>
      </c>
      <c r="N8" s="79" t="s">
        <v>156</v>
      </c>
      <c r="P8" s="12"/>
      <c r="Q8" s="12"/>
    </row>
    <row r="9" spans="1:24" s="15" customFormat="1" ht="23.25" customHeight="1" thickBot="1">
      <c r="A9" s="98"/>
      <c r="B9" s="98"/>
      <c r="C9" s="98"/>
      <c r="D9" s="98"/>
      <c r="E9" s="98"/>
      <c r="F9" s="98"/>
      <c r="G9" s="98"/>
      <c r="H9" s="98"/>
      <c r="I9" s="99" t="s">
        <v>56</v>
      </c>
      <c r="J9" s="35"/>
      <c r="K9" s="14"/>
      <c r="L9" s="26"/>
      <c r="M9" s="321">
        <v>7</v>
      </c>
      <c r="N9" s="322" t="s">
        <v>104</v>
      </c>
      <c r="O9" s="14"/>
      <c r="P9" s="12"/>
      <c r="Q9" s="12"/>
      <c r="R9" s="14"/>
      <c r="S9" s="14"/>
      <c r="U9" s="14"/>
      <c r="V9" s="14"/>
      <c r="X9" s="37"/>
    </row>
    <row r="10" spans="1:24" s="15" customFormat="1" ht="34.5" customHeight="1">
      <c r="A10" s="885" t="s">
        <v>10</v>
      </c>
      <c r="B10" s="900" t="s">
        <v>14</v>
      </c>
      <c r="C10" s="901"/>
      <c r="D10" s="901"/>
      <c r="E10" s="901"/>
      <c r="F10" s="901"/>
      <c r="G10" s="901"/>
      <c r="H10" s="902"/>
      <c r="I10" s="898" t="s">
        <v>7</v>
      </c>
      <c r="J10" s="35"/>
      <c r="K10" s="14"/>
      <c r="L10" s="26"/>
      <c r="M10" s="32">
        <v>8</v>
      </c>
      <c r="N10" s="33" t="s">
        <v>105</v>
      </c>
      <c r="O10" s="12"/>
      <c r="P10" s="12"/>
      <c r="Q10" s="12"/>
      <c r="R10" s="14"/>
      <c r="S10" s="14"/>
      <c r="U10" s="14"/>
      <c r="V10" s="14"/>
      <c r="X10" s="14"/>
    </row>
    <row r="11" spans="1:24" ht="42" customHeight="1">
      <c r="A11" s="886"/>
      <c r="B11" s="100"/>
      <c r="C11" s="101"/>
      <c r="D11" s="102" t="s">
        <v>23</v>
      </c>
      <c r="E11" s="103"/>
      <c r="F11" s="103" t="s">
        <v>116</v>
      </c>
      <c r="G11" s="102"/>
      <c r="H11" s="104"/>
      <c r="I11" s="899"/>
      <c r="J11" s="39"/>
      <c r="L11" s="36" t="s">
        <v>119</v>
      </c>
      <c r="M11" s="3"/>
      <c r="N11" s="291" t="s">
        <v>297</v>
      </c>
      <c r="X11" s="42"/>
    </row>
    <row r="12" spans="1:24" ht="42" customHeight="1">
      <c r="A12" s="891" t="str">
        <f>IF(①!$AG$3="","",①!$AG$3)</f>
        <v/>
      </c>
      <c r="B12" s="889" t="s">
        <v>22</v>
      </c>
      <c r="C12" s="890"/>
      <c r="D12" s="73" t="str">
        <f>IF(A12="","",①!M164)</f>
        <v/>
      </c>
      <c r="E12" s="43" t="s">
        <v>24</v>
      </c>
      <c r="F12" s="392"/>
      <c r="G12" s="44" t="s">
        <v>26</v>
      </c>
      <c r="H12" s="45">
        <v>1000</v>
      </c>
      <c r="I12" s="68" t="str">
        <f>IF(ISERROR(ROUND(D12*F12/H12-0.1,0)),"",ROUND(D12*F12/H12-0.1,0))</f>
        <v/>
      </c>
      <c r="J12" s="39"/>
      <c r="L12" s="38" t="s">
        <v>244</v>
      </c>
      <c r="M12" s="30" t="s">
        <v>245</v>
      </c>
      <c r="N12" s="31" t="s">
        <v>57</v>
      </c>
      <c r="X12" s="42"/>
    </row>
    <row r="13" spans="1:24" ht="39.75" customHeight="1">
      <c r="A13" s="892"/>
      <c r="B13" s="887" t="s">
        <v>21</v>
      </c>
      <c r="C13" s="888"/>
      <c r="D13" s="76" t="str">
        <f>IF(D12="","",D12)</f>
        <v/>
      </c>
      <c r="E13" s="48" t="s">
        <v>24</v>
      </c>
      <c r="F13" s="393"/>
      <c r="G13" s="49" t="s">
        <v>25</v>
      </c>
      <c r="H13" s="50">
        <v>1000</v>
      </c>
      <c r="I13" s="69" t="str">
        <f>IF(ISERROR(ROUND(D13*F13/H13-0.1,0)),"",ROUND(D13*F13/H13-0.1,0))</f>
        <v/>
      </c>
      <c r="J13" s="39"/>
      <c r="L13" s="40" t="s">
        <v>246</v>
      </c>
      <c r="M13" s="323">
        <v>13</v>
      </c>
      <c r="N13" s="324" t="s">
        <v>95</v>
      </c>
    </row>
    <row r="14" spans="1:24" ht="42" customHeight="1">
      <c r="A14" s="893"/>
      <c r="B14" s="895" t="s">
        <v>31</v>
      </c>
      <c r="C14" s="896"/>
      <c r="D14" s="896"/>
      <c r="E14" s="896"/>
      <c r="F14" s="896"/>
      <c r="G14" s="896"/>
      <c r="H14" s="897"/>
      <c r="I14" s="70">
        <f>SUM(I12:I13)</f>
        <v>0</v>
      </c>
      <c r="J14" s="39"/>
      <c r="L14" s="46"/>
      <c r="M14" s="41">
        <v>12</v>
      </c>
      <c r="N14" s="47" t="s">
        <v>96</v>
      </c>
      <c r="V14" s="51"/>
      <c r="X14" s="42"/>
    </row>
    <row r="15" spans="1:24" ht="42" customHeight="1">
      <c r="A15" s="882" t="str">
        <f>IF('10号'!T26="","",MONTH('10号'!T26))</f>
        <v/>
      </c>
      <c r="B15" s="889" t="s">
        <v>22</v>
      </c>
      <c r="C15" s="890"/>
      <c r="D15" s="73" t="str">
        <f>IF(A15="","",②!M164)</f>
        <v/>
      </c>
      <c r="E15" s="43" t="s">
        <v>24</v>
      </c>
      <c r="F15" s="392"/>
      <c r="G15" s="44" t="s">
        <v>26</v>
      </c>
      <c r="H15" s="45">
        <v>1000</v>
      </c>
      <c r="I15" s="68" t="str">
        <f>IF(ISERROR(ROUND(D15*F15/H15-0.1,0)),"",ROUND(D15*F15/H15-0.1,0))</f>
        <v/>
      </c>
      <c r="J15" s="39"/>
      <c r="L15" s="46"/>
      <c r="M15" s="41">
        <v>5.5</v>
      </c>
      <c r="N15" s="47" t="s">
        <v>97</v>
      </c>
      <c r="W15" s="52"/>
      <c r="X15" s="42"/>
    </row>
    <row r="16" spans="1:24" ht="39.75" customHeight="1">
      <c r="A16" s="883"/>
      <c r="B16" s="887" t="s">
        <v>21</v>
      </c>
      <c r="C16" s="888"/>
      <c r="D16" s="75" t="str">
        <f>IF(D15="","",D15)</f>
        <v/>
      </c>
      <c r="E16" s="53" t="s">
        <v>24</v>
      </c>
      <c r="F16" s="393"/>
      <c r="G16" s="54" t="s">
        <v>25</v>
      </c>
      <c r="H16" s="55">
        <v>1000</v>
      </c>
      <c r="I16" s="69" t="str">
        <f>IF(ISERROR(ROUND(D16*F16/H16-0.1,0)),"",ROUND(D16*F16/H16-0.1,0))</f>
        <v/>
      </c>
      <c r="J16" s="39"/>
      <c r="L16" s="46"/>
      <c r="M16" s="41">
        <v>6.5</v>
      </c>
      <c r="N16" s="47" t="s">
        <v>98</v>
      </c>
    </row>
    <row r="17" spans="1:24" ht="42" customHeight="1">
      <c r="A17" s="884"/>
      <c r="B17" s="895" t="s">
        <v>31</v>
      </c>
      <c r="C17" s="896"/>
      <c r="D17" s="896"/>
      <c r="E17" s="896"/>
      <c r="F17" s="896"/>
      <c r="G17" s="896"/>
      <c r="H17" s="897"/>
      <c r="I17" s="71">
        <f>SUM(I15:I16)</f>
        <v>0</v>
      </c>
      <c r="J17" s="39"/>
      <c r="L17" s="46"/>
      <c r="M17" s="41">
        <v>2.5</v>
      </c>
      <c r="N17" s="47" t="s">
        <v>99</v>
      </c>
      <c r="X17" s="42"/>
    </row>
    <row r="18" spans="1:24" ht="42" customHeight="1">
      <c r="A18" s="882" t="str">
        <f>IF('10号'!T27="","",MONTH('10号'!T27))</f>
        <v/>
      </c>
      <c r="B18" s="889" t="s">
        <v>22</v>
      </c>
      <c r="C18" s="890"/>
      <c r="D18" s="73" t="str">
        <f>IF(A18="","",③!M164)</f>
        <v/>
      </c>
      <c r="E18" s="56" t="s">
        <v>24</v>
      </c>
      <c r="F18" s="392"/>
      <c r="G18" s="57" t="s">
        <v>26</v>
      </c>
      <c r="H18" s="58">
        <v>1000</v>
      </c>
      <c r="I18" s="68" t="str">
        <f>IF(ISERROR(ROUND(D18*F18/H18-0.1,0)),"",ROUND(D18*F18/H18-0.1,0))</f>
        <v/>
      </c>
      <c r="J18" s="39"/>
      <c r="L18" s="46"/>
      <c r="M18" s="41">
        <v>3.5</v>
      </c>
      <c r="N18" s="47" t="s">
        <v>100</v>
      </c>
      <c r="X18" s="42"/>
    </row>
    <row r="19" spans="1:24" ht="39.75" customHeight="1">
      <c r="A19" s="883"/>
      <c r="B19" s="887" t="s">
        <v>21</v>
      </c>
      <c r="C19" s="888"/>
      <c r="D19" s="507" t="str">
        <f>IF(D18="","",D18)</f>
        <v/>
      </c>
      <c r="E19" s="54" t="s">
        <v>24</v>
      </c>
      <c r="F19" s="393"/>
      <c r="G19" s="60" t="s">
        <v>25</v>
      </c>
      <c r="H19" s="55">
        <v>1000</v>
      </c>
      <c r="I19" s="69" t="str">
        <f>IF(ISERROR(ROUND(D19*F19/H19-0.1,0)),"",ROUND(D19*F19/H19-0.1,0))</f>
        <v/>
      </c>
      <c r="J19" s="39"/>
      <c r="L19" s="46"/>
      <c r="M19" s="41">
        <v>2.5</v>
      </c>
      <c r="N19" s="47" t="s">
        <v>101</v>
      </c>
    </row>
    <row r="20" spans="1:24" ht="42" customHeight="1">
      <c r="A20" s="884"/>
      <c r="B20" s="895" t="s">
        <v>31</v>
      </c>
      <c r="C20" s="896"/>
      <c r="D20" s="896"/>
      <c r="E20" s="896"/>
      <c r="F20" s="896"/>
      <c r="G20" s="896"/>
      <c r="H20" s="897"/>
      <c r="I20" s="71">
        <f>SUM(I18:I19)</f>
        <v>0</v>
      </c>
      <c r="J20" s="39"/>
      <c r="L20" s="46"/>
      <c r="M20" s="41">
        <v>3</v>
      </c>
      <c r="N20" s="59" t="s">
        <v>102</v>
      </c>
      <c r="X20" s="42"/>
    </row>
    <row r="21" spans="1:24" ht="42" customHeight="1">
      <c r="A21" s="882" t="str">
        <f>IF('10号'!T28="","",MONTH('10号'!T28))</f>
        <v/>
      </c>
      <c r="B21" s="889" t="s">
        <v>22</v>
      </c>
      <c r="C21" s="890"/>
      <c r="D21" s="73" t="str">
        <f>IF(A21="","",④!M164)</f>
        <v/>
      </c>
      <c r="E21" s="56" t="s">
        <v>24</v>
      </c>
      <c r="F21" s="392"/>
      <c r="G21" s="57" t="s">
        <v>26</v>
      </c>
      <c r="H21" s="58">
        <v>1000</v>
      </c>
      <c r="I21" s="68" t="str">
        <f>IF(ISERROR(ROUND(D21*F21/H21-0.1,0)),"",ROUND(D21*F21/H21-0.1,0))</f>
        <v/>
      </c>
      <c r="J21" s="39"/>
      <c r="L21" s="61" t="s">
        <v>58</v>
      </c>
      <c r="M21" s="62">
        <v>60</v>
      </c>
      <c r="N21" s="47" t="s">
        <v>247</v>
      </c>
      <c r="X21" s="42"/>
    </row>
    <row r="22" spans="1:24" ht="39.75" customHeight="1">
      <c r="A22" s="883"/>
      <c r="B22" s="887" t="s">
        <v>21</v>
      </c>
      <c r="C22" s="888"/>
      <c r="D22" s="74" t="str">
        <f>IF(D21="","",D21)</f>
        <v/>
      </c>
      <c r="E22" s="54" t="s">
        <v>24</v>
      </c>
      <c r="F22" s="393"/>
      <c r="G22" s="60" t="s">
        <v>25</v>
      </c>
      <c r="H22" s="55">
        <v>1000</v>
      </c>
      <c r="I22" s="69" t="str">
        <f>IF(ISERROR(ROUND(D22*F22/H22-0.1,0)),"",ROUND(D22*F22/H22-0.1,0))</f>
        <v/>
      </c>
      <c r="J22" s="39"/>
      <c r="L22" s="61" t="s">
        <v>59</v>
      </c>
      <c r="M22" s="41">
        <v>19</v>
      </c>
      <c r="N22" s="47" t="s">
        <v>120</v>
      </c>
    </row>
    <row r="23" spans="1:24" ht="48" customHeight="1">
      <c r="A23" s="884"/>
      <c r="B23" s="895" t="s">
        <v>31</v>
      </c>
      <c r="C23" s="896"/>
      <c r="D23" s="896"/>
      <c r="E23" s="896"/>
      <c r="F23" s="896"/>
      <c r="G23" s="896"/>
      <c r="H23" s="897"/>
      <c r="I23" s="71">
        <f>SUM(I21:I22)</f>
        <v>0</v>
      </c>
      <c r="J23" s="64"/>
      <c r="L23" s="63"/>
      <c r="M23" s="41">
        <v>38</v>
      </c>
      <c r="N23" s="47" t="s">
        <v>248</v>
      </c>
    </row>
    <row r="24" spans="1:24" ht="44.25" customHeight="1" thickBot="1">
      <c r="A24" s="858" t="s">
        <v>3</v>
      </c>
      <c r="B24" s="859"/>
      <c r="C24" s="859"/>
      <c r="D24" s="859"/>
      <c r="E24" s="859"/>
      <c r="F24" s="859"/>
      <c r="G24" s="859"/>
      <c r="H24" s="860"/>
      <c r="I24" s="72">
        <f>I14+I17+I20+I23</f>
        <v>0</v>
      </c>
      <c r="L24" s="61" t="s">
        <v>60</v>
      </c>
      <c r="M24" s="41">
        <v>88</v>
      </c>
      <c r="N24" s="47" t="s">
        <v>121</v>
      </c>
    </row>
    <row r="25" spans="1:24" ht="18.75" customHeight="1">
      <c r="A25" s="185"/>
      <c r="B25" s="185"/>
      <c r="C25" s="185"/>
      <c r="D25" s="185"/>
      <c r="E25" s="185"/>
      <c r="F25" s="185"/>
      <c r="G25" s="185"/>
      <c r="H25" s="185"/>
      <c r="I25" s="189"/>
      <c r="L25" s="292"/>
      <c r="M25" s="41">
        <v>20</v>
      </c>
      <c r="N25" s="47" t="s">
        <v>61</v>
      </c>
    </row>
    <row r="26" spans="1:24" ht="44.25" customHeight="1">
      <c r="A26" s="185"/>
      <c r="B26" s="185"/>
      <c r="C26" s="185"/>
      <c r="D26" s="185"/>
      <c r="E26" s="185"/>
      <c r="F26" s="185"/>
      <c r="G26" s="185"/>
      <c r="H26" s="185"/>
      <c r="I26" s="306"/>
      <c r="L26" s="292"/>
      <c r="M26" s="41">
        <v>3</v>
      </c>
      <c r="N26" s="47" t="s">
        <v>62</v>
      </c>
    </row>
    <row r="27" spans="1:24" ht="21.75" customHeight="1">
      <c r="A27" s="23"/>
      <c r="J27" s="156"/>
      <c r="L27" s="292"/>
      <c r="M27" s="41">
        <v>52</v>
      </c>
      <c r="N27" s="47" t="s">
        <v>63</v>
      </c>
      <c r="O27" s="18"/>
    </row>
    <row r="28" spans="1:24" ht="27.75" customHeight="1">
      <c r="A28" s="23"/>
      <c r="J28" s="157"/>
      <c r="L28" s="63"/>
      <c r="M28" s="41">
        <v>26</v>
      </c>
      <c r="N28" s="47" t="s">
        <v>64</v>
      </c>
      <c r="O28" s="18"/>
    </row>
    <row r="29" spans="1:24" s="15" customFormat="1" ht="27.75" customHeight="1">
      <c r="A29" s="23"/>
      <c r="B29" s="12"/>
      <c r="C29" s="12"/>
      <c r="D29" s="12"/>
      <c r="E29" s="12"/>
      <c r="F29" s="12"/>
      <c r="G29" s="12"/>
      <c r="H29" s="12"/>
      <c r="I29" s="13"/>
      <c r="K29" s="12"/>
      <c r="L29" s="903" t="s">
        <v>65</v>
      </c>
      <c r="M29" s="41">
        <v>79</v>
      </c>
      <c r="N29" s="47" t="s">
        <v>66</v>
      </c>
      <c r="O29" s="18"/>
    </row>
    <row r="30" spans="1:24" ht="6.75" customHeight="1">
      <c r="A30" s="23"/>
      <c r="J30" s="21"/>
      <c r="L30" s="904"/>
      <c r="M30" s="41">
        <v>11</v>
      </c>
      <c r="N30" s="47" t="s">
        <v>67</v>
      </c>
      <c r="O30" s="14"/>
    </row>
    <row r="31" spans="1:24" ht="27.75" customHeight="1">
      <c r="A31" s="23"/>
      <c r="J31" s="22"/>
      <c r="L31" s="904"/>
      <c r="M31" s="41">
        <v>9</v>
      </c>
      <c r="N31" s="47" t="s">
        <v>68</v>
      </c>
      <c r="P31" s="15"/>
      <c r="Q31" s="15"/>
      <c r="R31" s="18"/>
      <c r="S31" s="18"/>
    </row>
    <row r="32" spans="1:24" ht="27.75" customHeight="1">
      <c r="A32" s="23"/>
      <c r="L32" s="904"/>
      <c r="M32" s="41">
        <v>9.5</v>
      </c>
      <c r="N32" s="47" t="s">
        <v>69</v>
      </c>
      <c r="O32" s="15"/>
      <c r="P32" s="14"/>
      <c r="Q32" s="14"/>
      <c r="S32" s="870"/>
      <c r="T32" s="870"/>
      <c r="U32" s="24"/>
      <c r="V32" s="894"/>
      <c r="W32" s="894"/>
      <c r="X32" s="894"/>
    </row>
    <row r="33" spans="1:24" s="15" customFormat="1" ht="27" customHeight="1">
      <c r="A33" s="23"/>
      <c r="B33" s="12"/>
      <c r="C33" s="12"/>
      <c r="D33" s="12"/>
      <c r="E33" s="12"/>
      <c r="F33" s="12"/>
      <c r="G33" s="12"/>
      <c r="H33" s="12"/>
      <c r="I33" s="13"/>
      <c r="J33" s="34"/>
      <c r="K33" s="12"/>
      <c r="L33" s="904"/>
      <c r="M33" s="41">
        <v>11</v>
      </c>
      <c r="N33" s="47" t="s">
        <v>122</v>
      </c>
      <c r="P33" s="12"/>
      <c r="Q33" s="12"/>
    </row>
    <row r="34" spans="1:24" s="15" customFormat="1" ht="23.25" customHeight="1">
      <c r="A34" s="23"/>
      <c r="B34" s="12"/>
      <c r="C34" s="12"/>
      <c r="D34" s="12"/>
      <c r="E34" s="12"/>
      <c r="F34" s="12"/>
      <c r="G34" s="12"/>
      <c r="H34" s="12"/>
      <c r="I34" s="13"/>
      <c r="J34" s="35"/>
      <c r="K34" s="12"/>
      <c r="L34" s="904"/>
      <c r="M34" s="41">
        <v>15</v>
      </c>
      <c r="N34" s="47" t="s">
        <v>70</v>
      </c>
      <c r="O34" s="14"/>
      <c r="P34" s="12"/>
      <c r="Q34" s="12"/>
      <c r="R34" s="14"/>
      <c r="S34" s="14"/>
      <c r="U34" s="14"/>
      <c r="V34" s="14"/>
      <c r="X34" s="37"/>
    </row>
    <row r="35" spans="1:24" s="15" customFormat="1" ht="34.5" customHeight="1">
      <c r="A35" s="23"/>
      <c r="B35" s="12"/>
      <c r="C35" s="12"/>
      <c r="D35" s="12"/>
      <c r="E35" s="12"/>
      <c r="F35" s="12"/>
      <c r="G35" s="12"/>
      <c r="H35" s="12"/>
      <c r="I35" s="13"/>
      <c r="J35" s="35"/>
      <c r="K35" s="12"/>
      <c r="L35" s="904"/>
      <c r="M35" s="41">
        <v>6.5</v>
      </c>
      <c r="N35" s="47" t="s">
        <v>71</v>
      </c>
      <c r="O35" s="12"/>
      <c r="P35" s="12"/>
      <c r="Q35" s="12"/>
      <c r="R35" s="14"/>
      <c r="S35" s="14"/>
      <c r="U35" s="14"/>
      <c r="V35" s="14"/>
      <c r="X35" s="14"/>
    </row>
    <row r="36" spans="1:24" ht="42" customHeight="1">
      <c r="A36" s="23"/>
      <c r="J36" s="39"/>
      <c r="L36" s="905"/>
      <c r="M36" s="41">
        <v>17</v>
      </c>
      <c r="N36" s="47" t="s">
        <v>72</v>
      </c>
      <c r="X36" s="42"/>
    </row>
    <row r="37" spans="1:24" ht="42" customHeight="1">
      <c r="A37" s="23"/>
      <c r="J37" s="39"/>
      <c r="L37" s="318" t="s">
        <v>73</v>
      </c>
      <c r="M37" s="41">
        <v>6</v>
      </c>
      <c r="N37" s="47" t="s">
        <v>123</v>
      </c>
      <c r="X37" s="42"/>
    </row>
    <row r="38" spans="1:24" ht="39.75" customHeight="1">
      <c r="A38" s="23"/>
      <c r="J38" s="39"/>
      <c r="L38" s="319"/>
      <c r="M38" s="41">
        <v>6</v>
      </c>
      <c r="N38" s="47" t="s">
        <v>74</v>
      </c>
    </row>
    <row r="39" spans="1:24" ht="42" customHeight="1">
      <c r="J39" s="39"/>
      <c r="L39" s="319"/>
      <c r="M39" s="41">
        <v>4.5</v>
      </c>
      <c r="N39" s="47" t="s">
        <v>75</v>
      </c>
      <c r="V39" s="51"/>
      <c r="X39" s="42"/>
    </row>
    <row r="40" spans="1:24" ht="42" customHeight="1">
      <c r="J40" s="39"/>
      <c r="L40" s="319"/>
      <c r="M40" s="41">
        <v>14</v>
      </c>
      <c r="N40" s="47" t="s">
        <v>76</v>
      </c>
      <c r="W40" s="52"/>
      <c r="X40" s="42"/>
    </row>
    <row r="41" spans="1:24" ht="39.75" customHeight="1">
      <c r="J41" s="39"/>
      <c r="L41" s="319"/>
      <c r="M41" s="41">
        <v>7</v>
      </c>
      <c r="N41" s="47" t="s">
        <v>77</v>
      </c>
    </row>
    <row r="42" spans="1:24" ht="42" customHeight="1">
      <c r="J42" s="39"/>
      <c r="L42" s="319"/>
      <c r="M42" s="41">
        <v>3.5</v>
      </c>
      <c r="N42" s="47" t="s">
        <v>78</v>
      </c>
      <c r="X42" s="42"/>
    </row>
    <row r="43" spans="1:24" ht="42" customHeight="1">
      <c r="J43" s="39"/>
      <c r="L43" s="319"/>
      <c r="M43" s="41">
        <v>4.5</v>
      </c>
      <c r="N43" s="47" t="s">
        <v>79</v>
      </c>
      <c r="X43" s="42"/>
    </row>
    <row r="44" spans="1:24" ht="39.75" customHeight="1">
      <c r="J44" s="39"/>
      <c r="L44" s="319"/>
      <c r="M44" s="41">
        <v>5.5</v>
      </c>
      <c r="N44" s="47" t="s">
        <v>80</v>
      </c>
    </row>
    <row r="45" spans="1:24" ht="42" customHeight="1">
      <c r="J45" s="39"/>
      <c r="L45" s="319"/>
      <c r="M45" s="41">
        <v>13</v>
      </c>
      <c r="N45" s="47" t="s">
        <v>81</v>
      </c>
      <c r="X45" s="42"/>
    </row>
    <row r="46" spans="1:24" ht="42" customHeight="1">
      <c r="J46" s="39"/>
      <c r="L46" s="160"/>
      <c r="M46" s="41">
        <v>19</v>
      </c>
      <c r="N46" s="47" t="s">
        <v>82</v>
      </c>
      <c r="X46" s="42"/>
    </row>
    <row r="47" spans="1:24" ht="39.75" customHeight="1">
      <c r="J47" s="39"/>
      <c r="L47" s="160"/>
      <c r="M47" s="41">
        <v>26</v>
      </c>
      <c r="N47" s="47" t="s">
        <v>83</v>
      </c>
    </row>
    <row r="48" spans="1:24" ht="48" customHeight="1">
      <c r="J48" s="64"/>
      <c r="L48" s="160"/>
      <c r="M48" s="41">
        <v>6.5</v>
      </c>
      <c r="N48" s="47" t="s">
        <v>124</v>
      </c>
    </row>
    <row r="49" spans="1:24" ht="44.25" customHeight="1">
      <c r="L49" s="160"/>
      <c r="M49" s="41">
        <v>7</v>
      </c>
      <c r="N49" s="47" t="s">
        <v>84</v>
      </c>
    </row>
    <row r="50" spans="1:24" ht="18.75" customHeight="1">
      <c r="J50" s="256"/>
      <c r="K50" s="237"/>
      <c r="L50" s="160"/>
      <c r="M50" s="41">
        <v>7</v>
      </c>
      <c r="N50" s="47" t="s">
        <v>125</v>
      </c>
    </row>
    <row r="51" spans="1:24" ht="44.25" customHeight="1">
      <c r="J51" s="256"/>
      <c r="K51" s="237"/>
      <c r="L51" s="160"/>
      <c r="M51" s="41">
        <v>17</v>
      </c>
      <c r="N51" s="47" t="s">
        <v>85</v>
      </c>
    </row>
    <row r="52" spans="1:24" ht="21.75" customHeight="1">
      <c r="J52" s="156"/>
      <c r="L52" s="160"/>
      <c r="M52" s="41">
        <v>10</v>
      </c>
      <c r="N52" s="47" t="s">
        <v>126</v>
      </c>
      <c r="O52" s="18"/>
    </row>
    <row r="53" spans="1:24" ht="27.75" customHeight="1">
      <c r="J53" s="157"/>
      <c r="L53" s="160"/>
      <c r="M53" s="41">
        <v>6.5</v>
      </c>
      <c r="N53" s="47" t="s">
        <v>127</v>
      </c>
      <c r="O53" s="18"/>
    </row>
    <row r="54" spans="1:24" s="15" customFormat="1" ht="27.75" customHeight="1">
      <c r="A54" s="12"/>
      <c r="B54" s="12"/>
      <c r="C54" s="12"/>
      <c r="D54" s="12"/>
      <c r="E54" s="12"/>
      <c r="F54" s="12"/>
      <c r="G54" s="12"/>
      <c r="H54" s="12"/>
      <c r="I54" s="13"/>
      <c r="K54" s="12"/>
      <c r="L54" s="160"/>
      <c r="M54" s="41">
        <v>7</v>
      </c>
      <c r="N54" s="47" t="s">
        <v>86</v>
      </c>
      <c r="O54" s="18"/>
    </row>
    <row r="55" spans="1:24" ht="6.75" customHeight="1">
      <c r="J55" s="21"/>
      <c r="L55" s="160"/>
      <c r="M55" s="41">
        <v>5.5</v>
      </c>
      <c r="N55" s="47" t="s">
        <v>128</v>
      </c>
      <c r="O55" s="14"/>
    </row>
    <row r="56" spans="1:24" ht="27.75" customHeight="1">
      <c r="J56" s="22"/>
      <c r="L56" s="160"/>
      <c r="M56" s="41">
        <v>3</v>
      </c>
      <c r="N56" s="47" t="s">
        <v>87</v>
      </c>
      <c r="P56" s="15"/>
      <c r="Q56" s="15"/>
      <c r="R56" s="18"/>
      <c r="S56" s="18"/>
    </row>
    <row r="57" spans="1:24" ht="27.75" customHeight="1">
      <c r="L57" s="160"/>
      <c r="M57" s="41">
        <v>4.5</v>
      </c>
      <c r="N57" s="47" t="s">
        <v>129</v>
      </c>
      <c r="O57" s="15"/>
      <c r="P57" s="14"/>
      <c r="Q57" s="14"/>
      <c r="S57" s="870"/>
      <c r="T57" s="870"/>
      <c r="U57" s="24"/>
      <c r="V57" s="894"/>
      <c r="W57" s="894"/>
      <c r="X57" s="894"/>
    </row>
    <row r="58" spans="1:24" s="15" customFormat="1" ht="27" customHeight="1">
      <c r="A58" s="12"/>
      <c r="B58" s="12"/>
      <c r="C58" s="12"/>
      <c r="D58" s="12"/>
      <c r="E58" s="12"/>
      <c r="F58" s="12"/>
      <c r="G58" s="12"/>
      <c r="H58" s="12"/>
      <c r="I58" s="13"/>
      <c r="J58" s="34"/>
      <c r="K58" s="12"/>
      <c r="L58" s="160"/>
      <c r="M58" s="41">
        <v>23</v>
      </c>
      <c r="N58" s="47" t="s">
        <v>88</v>
      </c>
      <c r="P58" s="12"/>
      <c r="Q58" s="12"/>
    </row>
    <row r="59" spans="1:24" s="15" customFormat="1" ht="23.25" customHeight="1">
      <c r="A59" s="12"/>
      <c r="B59" s="12"/>
      <c r="C59" s="12"/>
      <c r="D59" s="12"/>
      <c r="E59" s="12"/>
      <c r="F59" s="12"/>
      <c r="G59" s="12"/>
      <c r="H59" s="12"/>
      <c r="I59" s="13"/>
      <c r="J59" s="35"/>
      <c r="K59" s="12"/>
      <c r="L59" s="160"/>
      <c r="M59" s="41">
        <v>2.5</v>
      </c>
      <c r="N59" s="47" t="s">
        <v>130</v>
      </c>
      <c r="O59" s="14"/>
      <c r="P59" s="12"/>
      <c r="Q59" s="12"/>
      <c r="R59" s="14"/>
      <c r="S59" s="14"/>
      <c r="U59" s="14"/>
      <c r="V59" s="14"/>
      <c r="X59" s="37"/>
    </row>
    <row r="60" spans="1:24" s="15" customFormat="1" ht="34.5" customHeight="1">
      <c r="A60" s="12"/>
      <c r="B60" s="12"/>
      <c r="C60" s="12"/>
      <c r="D60" s="12"/>
      <c r="E60" s="12"/>
      <c r="F60" s="12"/>
      <c r="G60" s="12"/>
      <c r="H60" s="12"/>
      <c r="I60" s="13"/>
      <c r="J60" s="35"/>
      <c r="K60" s="12"/>
      <c r="L60" s="319"/>
      <c r="M60" s="41">
        <v>4</v>
      </c>
      <c r="N60" s="47" t="s">
        <v>89</v>
      </c>
      <c r="O60" s="12"/>
      <c r="P60" s="12"/>
      <c r="Q60" s="12"/>
      <c r="R60" s="14"/>
      <c r="S60" s="14"/>
      <c r="U60" s="14"/>
      <c r="V60" s="14"/>
      <c r="X60" s="14"/>
    </row>
    <row r="61" spans="1:24" ht="42" customHeight="1">
      <c r="J61" s="39"/>
      <c r="L61" s="320"/>
      <c r="M61" s="41">
        <v>7</v>
      </c>
      <c r="N61" s="47" t="s">
        <v>90</v>
      </c>
      <c r="X61" s="42"/>
    </row>
    <row r="62" spans="1:24" ht="42" customHeight="1">
      <c r="J62" s="39"/>
      <c r="L62" s="318" t="s">
        <v>91</v>
      </c>
      <c r="M62" s="41">
        <v>4.5</v>
      </c>
      <c r="N62" s="47" t="s">
        <v>92</v>
      </c>
      <c r="X62" s="42"/>
    </row>
    <row r="63" spans="1:24" ht="39.75" customHeight="1">
      <c r="J63" s="39"/>
      <c r="L63" s="319"/>
      <c r="M63" s="41">
        <v>9</v>
      </c>
      <c r="N63" s="47" t="s">
        <v>131</v>
      </c>
    </row>
    <row r="64" spans="1:24" ht="42" customHeight="1">
      <c r="J64" s="39"/>
      <c r="L64" s="319"/>
      <c r="M64" s="41">
        <v>11</v>
      </c>
      <c r="N64" s="47" t="s">
        <v>132</v>
      </c>
      <c r="V64" s="51"/>
      <c r="X64" s="42"/>
    </row>
    <row r="65" spans="10:24" ht="42" customHeight="1">
      <c r="J65" s="39"/>
      <c r="L65" s="320"/>
      <c r="M65" s="41">
        <v>16</v>
      </c>
      <c r="N65" s="47" t="s">
        <v>93</v>
      </c>
      <c r="W65" s="52"/>
      <c r="X65" s="42"/>
    </row>
    <row r="66" spans="10:24" ht="39.75" customHeight="1">
      <c r="J66" s="39"/>
      <c r="L66" s="325" t="s">
        <v>94</v>
      </c>
      <c r="M66" s="41">
        <v>3</v>
      </c>
      <c r="N66" s="47" t="s">
        <v>94</v>
      </c>
    </row>
    <row r="67" spans="10:24" ht="42" customHeight="1">
      <c r="J67" s="39"/>
      <c r="L67" s="326" t="s">
        <v>103</v>
      </c>
      <c r="M67" s="327">
        <v>50</v>
      </c>
      <c r="N67" s="328" t="s">
        <v>103</v>
      </c>
      <c r="X67" s="42"/>
    </row>
    <row r="68" spans="10:24" ht="42" customHeight="1">
      <c r="J68" s="39"/>
      <c r="K68" s="237"/>
      <c r="L68" s="239"/>
      <c r="M68" s="240"/>
      <c r="N68" s="241"/>
      <c r="O68" s="237"/>
      <c r="P68" s="237"/>
      <c r="X68" s="42"/>
    </row>
    <row r="69" spans="10:24" ht="39.75" customHeight="1">
      <c r="J69" s="39"/>
      <c r="K69" s="237"/>
      <c r="L69" s="239"/>
      <c r="M69" s="242"/>
      <c r="N69" s="243"/>
      <c r="O69" s="237"/>
      <c r="P69" s="237"/>
    </row>
    <row r="70" spans="10:24" ht="42" customHeight="1">
      <c r="J70" s="39"/>
      <c r="K70" s="237"/>
      <c r="L70" s="239"/>
      <c r="M70" s="242"/>
      <c r="N70" s="243"/>
      <c r="O70" s="237"/>
      <c r="P70" s="237"/>
      <c r="X70" s="42"/>
    </row>
    <row r="71" spans="10:24" ht="42" customHeight="1">
      <c r="J71" s="39"/>
      <c r="K71" s="237"/>
      <c r="L71" s="244"/>
      <c r="M71" s="242"/>
      <c r="N71" s="243"/>
      <c r="O71" s="237"/>
      <c r="P71" s="237"/>
      <c r="X71" s="42"/>
    </row>
    <row r="72" spans="10:24" ht="39.75" customHeight="1">
      <c r="J72" s="39"/>
      <c r="K72" s="237"/>
      <c r="L72" s="244"/>
      <c r="M72" s="242"/>
      <c r="N72" s="243"/>
      <c r="O72" s="237"/>
      <c r="P72" s="237"/>
    </row>
    <row r="73" spans="10:24" ht="48" customHeight="1">
      <c r="J73" s="64"/>
      <c r="K73" s="237"/>
      <c r="L73" s="244"/>
      <c r="M73" s="242"/>
      <c r="N73" s="243"/>
      <c r="O73" s="237"/>
      <c r="P73" s="237"/>
    </row>
    <row r="74" spans="10:24" ht="44.25" customHeight="1">
      <c r="K74" s="237"/>
      <c r="L74" s="244"/>
      <c r="M74" s="242"/>
      <c r="N74" s="243"/>
      <c r="O74" s="237"/>
      <c r="P74" s="237"/>
    </row>
    <row r="75" spans="10:24" ht="18.75" customHeight="1">
      <c r="K75" s="237"/>
      <c r="L75" s="245"/>
      <c r="M75" s="246"/>
      <c r="N75" s="247"/>
      <c r="O75" s="237"/>
      <c r="P75" s="237"/>
    </row>
    <row r="76" spans="10:24" ht="44.25" customHeight="1">
      <c r="K76" s="237"/>
      <c r="L76" s="245"/>
      <c r="M76" s="246"/>
      <c r="N76" s="247"/>
      <c r="O76" s="237"/>
      <c r="P76" s="237"/>
    </row>
    <row r="77" spans="10:24" ht="18.75">
      <c r="K77" s="237"/>
      <c r="L77" s="245"/>
      <c r="M77" s="246"/>
      <c r="N77" s="247"/>
      <c r="O77" s="237"/>
      <c r="P77" s="237"/>
    </row>
    <row r="78" spans="10:24" ht="18.75">
      <c r="K78" s="237"/>
      <c r="L78" s="245"/>
      <c r="M78" s="246"/>
      <c r="N78" s="247"/>
      <c r="O78" s="237"/>
      <c r="P78" s="237"/>
    </row>
    <row r="79" spans="10:24" ht="18.75">
      <c r="K79" s="237"/>
      <c r="L79" s="248"/>
      <c r="M79" s="246"/>
      <c r="N79" s="247"/>
      <c r="O79" s="237"/>
      <c r="P79" s="237"/>
    </row>
    <row r="80" spans="10:24" ht="18.75">
      <c r="K80" s="237"/>
      <c r="L80" s="248"/>
      <c r="M80" s="246"/>
      <c r="N80" s="247"/>
      <c r="O80" s="237"/>
      <c r="P80" s="237"/>
    </row>
    <row r="81" spans="11:16" ht="18.75">
      <c r="K81" s="237"/>
      <c r="L81" s="248"/>
      <c r="M81" s="246"/>
      <c r="N81" s="247"/>
      <c r="O81" s="237"/>
      <c r="P81" s="237"/>
    </row>
    <row r="82" spans="11:16" ht="18.75">
      <c r="K82" s="237"/>
      <c r="L82" s="248"/>
      <c r="M82" s="246"/>
      <c r="N82" s="247"/>
      <c r="O82" s="237"/>
      <c r="P82" s="237"/>
    </row>
    <row r="83" spans="11:16" ht="18.75">
      <c r="K83" s="237"/>
      <c r="L83" s="248"/>
      <c r="M83" s="246"/>
      <c r="N83" s="247"/>
      <c r="O83" s="237"/>
      <c r="P83" s="237"/>
    </row>
    <row r="84" spans="11:16" ht="18.75">
      <c r="K84" s="237"/>
      <c r="L84" s="248"/>
      <c r="M84" s="246"/>
      <c r="N84" s="247"/>
      <c r="O84" s="237"/>
      <c r="P84" s="237"/>
    </row>
    <row r="85" spans="11:16" ht="18.75">
      <c r="K85" s="237"/>
      <c r="L85" s="248"/>
      <c r="M85" s="246"/>
      <c r="N85" s="247"/>
      <c r="O85" s="237"/>
      <c r="P85" s="237"/>
    </row>
    <row r="86" spans="11:16" ht="18.75">
      <c r="K86" s="237"/>
      <c r="L86" s="248"/>
      <c r="M86" s="246"/>
      <c r="N86" s="247"/>
      <c r="O86" s="237"/>
      <c r="P86" s="237"/>
    </row>
    <row r="87" spans="11:16" ht="18.75">
      <c r="K87" s="237"/>
      <c r="L87" s="248"/>
      <c r="M87" s="246"/>
      <c r="N87" s="247"/>
      <c r="O87" s="237"/>
      <c r="P87" s="237"/>
    </row>
    <row r="88" spans="11:16" ht="18.75">
      <c r="K88" s="237"/>
      <c r="L88" s="248"/>
      <c r="M88" s="246"/>
      <c r="N88" s="247"/>
      <c r="O88" s="237"/>
      <c r="P88" s="237"/>
    </row>
    <row r="89" spans="11:16" ht="18.75">
      <c r="K89" s="237"/>
      <c r="L89" s="248"/>
      <c r="M89" s="246"/>
      <c r="N89" s="247"/>
      <c r="O89" s="237"/>
      <c r="P89" s="237"/>
    </row>
    <row r="90" spans="11:16" ht="18.75">
      <c r="K90" s="237"/>
      <c r="L90" s="248"/>
      <c r="M90" s="246"/>
      <c r="N90" s="247"/>
      <c r="O90" s="237"/>
      <c r="P90" s="237"/>
    </row>
    <row r="91" spans="11:16" ht="18.75">
      <c r="K91" s="237"/>
      <c r="L91" s="248"/>
      <c r="M91" s="246"/>
      <c r="N91" s="247"/>
      <c r="O91" s="237"/>
      <c r="P91" s="237"/>
    </row>
    <row r="92" spans="11:16" ht="18.75">
      <c r="K92" s="237"/>
      <c r="L92" s="248"/>
      <c r="M92" s="246"/>
      <c r="N92" s="247"/>
      <c r="O92" s="237"/>
      <c r="P92" s="237"/>
    </row>
    <row r="93" spans="11:16" ht="18.75">
      <c r="K93" s="237"/>
      <c r="L93" s="248"/>
      <c r="M93" s="246"/>
      <c r="N93" s="247"/>
      <c r="O93" s="237"/>
      <c r="P93" s="237"/>
    </row>
    <row r="94" spans="11:16" ht="18.75">
      <c r="K94" s="237"/>
      <c r="L94" s="248"/>
      <c r="M94" s="246"/>
      <c r="N94" s="247"/>
      <c r="O94" s="237"/>
      <c r="P94" s="237"/>
    </row>
    <row r="95" spans="11:16" ht="18.75">
      <c r="K95" s="237"/>
      <c r="L95" s="248"/>
      <c r="M95" s="246"/>
      <c r="N95" s="247"/>
      <c r="O95" s="237"/>
      <c r="P95" s="237"/>
    </row>
    <row r="96" spans="11:16" ht="18.75">
      <c r="K96" s="237"/>
      <c r="L96" s="248"/>
      <c r="M96" s="246"/>
      <c r="N96" s="247"/>
      <c r="O96" s="237"/>
      <c r="P96" s="237"/>
    </row>
    <row r="97" spans="11:16" ht="18.75">
      <c r="K97" s="237"/>
      <c r="L97" s="248"/>
      <c r="M97" s="246"/>
      <c r="N97" s="247"/>
      <c r="O97" s="237"/>
      <c r="P97" s="237"/>
    </row>
    <row r="98" spans="11:16" ht="18.75">
      <c r="K98" s="237"/>
      <c r="L98" s="248"/>
      <c r="M98" s="246"/>
      <c r="N98" s="247"/>
      <c r="O98" s="237"/>
      <c r="P98" s="237"/>
    </row>
    <row r="99" spans="11:16" ht="18.75">
      <c r="K99" s="237"/>
      <c r="L99" s="248"/>
      <c r="M99" s="246"/>
      <c r="N99" s="247"/>
      <c r="O99" s="237"/>
      <c r="P99" s="237"/>
    </row>
    <row r="100" spans="11:16" ht="18.75">
      <c r="K100" s="237"/>
      <c r="L100" s="248"/>
      <c r="M100" s="246"/>
      <c r="N100" s="247"/>
      <c r="O100" s="237"/>
      <c r="P100" s="237"/>
    </row>
    <row r="101" spans="11:16" ht="18.75">
      <c r="K101" s="237"/>
      <c r="L101" s="248"/>
      <c r="M101" s="246"/>
      <c r="N101" s="247"/>
      <c r="O101" s="237"/>
      <c r="P101" s="237"/>
    </row>
    <row r="102" spans="11:16" ht="18.75">
      <c r="K102" s="237"/>
      <c r="L102" s="248"/>
      <c r="M102" s="246"/>
      <c r="N102" s="247"/>
      <c r="O102" s="237"/>
      <c r="P102" s="237"/>
    </row>
    <row r="103" spans="11:16" ht="18.75">
      <c r="K103" s="237"/>
      <c r="L103" s="248"/>
      <c r="M103" s="246"/>
      <c r="N103" s="247"/>
      <c r="O103" s="237"/>
      <c r="P103" s="237"/>
    </row>
    <row r="104" spans="11:16" ht="18.75">
      <c r="K104" s="237"/>
      <c r="L104" s="248"/>
      <c r="M104" s="246"/>
      <c r="N104" s="247"/>
      <c r="O104" s="237"/>
      <c r="P104" s="237"/>
    </row>
    <row r="105" spans="11:16" ht="18.75">
      <c r="K105" s="237"/>
      <c r="L105" s="248"/>
      <c r="M105" s="246"/>
      <c r="N105" s="247"/>
      <c r="O105" s="237"/>
      <c r="P105" s="237"/>
    </row>
    <row r="106" spans="11:16" ht="18.75">
      <c r="K106" s="237"/>
      <c r="L106" s="248"/>
      <c r="M106" s="246"/>
      <c r="N106" s="247"/>
      <c r="O106" s="237"/>
      <c r="P106" s="237"/>
    </row>
    <row r="107" spans="11:16" ht="18.75">
      <c r="K107" s="237"/>
      <c r="L107" s="248"/>
      <c r="M107" s="246"/>
      <c r="N107" s="247"/>
      <c r="O107" s="237"/>
      <c r="P107" s="237"/>
    </row>
    <row r="108" spans="11:16" ht="18.75">
      <c r="K108" s="237"/>
      <c r="L108" s="248"/>
      <c r="M108" s="246"/>
      <c r="N108" s="247"/>
      <c r="O108" s="237"/>
      <c r="P108" s="237"/>
    </row>
    <row r="109" spans="11:16" ht="18.75">
      <c r="K109" s="237"/>
      <c r="L109" s="248"/>
      <c r="M109" s="246"/>
      <c r="N109" s="247"/>
      <c r="O109" s="237"/>
      <c r="P109" s="237"/>
    </row>
    <row r="110" spans="11:16" ht="18.75">
      <c r="K110" s="237"/>
      <c r="L110" s="248"/>
      <c r="M110" s="246"/>
      <c r="N110" s="247"/>
      <c r="O110" s="237"/>
      <c r="P110" s="237"/>
    </row>
    <row r="111" spans="11:16" ht="18.75">
      <c r="K111" s="237"/>
      <c r="L111" s="248"/>
      <c r="M111" s="246"/>
      <c r="N111" s="247"/>
      <c r="O111" s="237"/>
      <c r="P111" s="237"/>
    </row>
    <row r="112" spans="11:16" ht="18.75">
      <c r="K112" s="237"/>
      <c r="L112" s="248"/>
      <c r="M112" s="246"/>
      <c r="N112" s="247"/>
      <c r="O112" s="237"/>
      <c r="P112" s="237"/>
    </row>
    <row r="113" spans="11:16" ht="18.75">
      <c r="K113" s="237"/>
      <c r="L113" s="248"/>
      <c r="M113" s="246"/>
      <c r="N113" s="247"/>
      <c r="O113" s="237"/>
      <c r="P113" s="237"/>
    </row>
    <row r="114" spans="11:16" ht="18.75">
      <c r="K114" s="237"/>
      <c r="L114" s="248"/>
      <c r="M114" s="246"/>
      <c r="N114" s="247"/>
      <c r="O114" s="237"/>
      <c r="P114" s="237"/>
    </row>
    <row r="115" spans="11:16" ht="18.75">
      <c r="K115" s="237"/>
      <c r="L115" s="248"/>
      <c r="M115" s="246"/>
      <c r="N115" s="247"/>
      <c r="O115" s="237"/>
      <c r="P115" s="237"/>
    </row>
    <row r="116" spans="11:16" ht="18.75">
      <c r="K116" s="237"/>
      <c r="L116" s="249"/>
      <c r="M116" s="246"/>
      <c r="N116" s="247"/>
      <c r="O116" s="237"/>
      <c r="P116" s="237"/>
    </row>
    <row r="117" spans="11:16" ht="18.75">
      <c r="K117" s="237"/>
      <c r="L117" s="250"/>
      <c r="M117" s="246"/>
      <c r="N117" s="251"/>
      <c r="O117" s="237"/>
      <c r="P117" s="237"/>
    </row>
    <row r="118" spans="11:16">
      <c r="K118" s="237"/>
      <c r="L118" s="238"/>
      <c r="M118" s="216"/>
      <c r="N118" s="216"/>
      <c r="O118" s="237"/>
      <c r="P118" s="237"/>
    </row>
  </sheetData>
  <sheetProtection password="ECA8" sheet="1" objects="1" scenarios="1" selectLockedCells="1"/>
  <mergeCells count="31">
    <mergeCell ref="S57:T57"/>
    <mergeCell ref="V57:X57"/>
    <mergeCell ref="S32:T32"/>
    <mergeCell ref="V32:X32"/>
    <mergeCell ref="L29:L36"/>
    <mergeCell ref="A24:H24"/>
    <mergeCell ref="B22:C22"/>
    <mergeCell ref="A21:A23"/>
    <mergeCell ref="B20:H20"/>
    <mergeCell ref="B17:H17"/>
    <mergeCell ref="B18:C18"/>
    <mergeCell ref="B23:H23"/>
    <mergeCell ref="B21:C21"/>
    <mergeCell ref="V7:X7"/>
    <mergeCell ref="S7:T7"/>
    <mergeCell ref="B15:C15"/>
    <mergeCell ref="B14:H14"/>
    <mergeCell ref="I10:I11"/>
    <mergeCell ref="B10:H10"/>
    <mergeCell ref="K2:M2"/>
    <mergeCell ref="K3:M3"/>
    <mergeCell ref="A18:A20"/>
    <mergeCell ref="D6:I6"/>
    <mergeCell ref="D7:I7"/>
    <mergeCell ref="A10:A11"/>
    <mergeCell ref="B16:C16"/>
    <mergeCell ref="A15:A17"/>
    <mergeCell ref="B12:C12"/>
    <mergeCell ref="B13:C13"/>
    <mergeCell ref="B19:C19"/>
    <mergeCell ref="A12:A14"/>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1E1FF"/>
  </sheetPr>
  <dimension ref="A1:R25"/>
  <sheetViews>
    <sheetView showGridLines="0" view="pageBreakPreview" zoomScale="70" zoomScaleNormal="70" zoomScaleSheetLayoutView="70" workbookViewId="0">
      <selection activeCell="I3" sqref="I3:K3"/>
    </sheetView>
  </sheetViews>
  <sheetFormatPr defaultRowHeight="14.2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c r="A1" s="153"/>
    </row>
    <row r="2" spans="1:18" ht="18.75" customHeight="1">
      <c r="A2" s="85"/>
      <c r="B2" s="85"/>
      <c r="C2" s="85"/>
      <c r="D2" s="85"/>
      <c r="E2" s="85"/>
      <c r="F2" s="86" t="str">
        <f>'10号'!P3</f>
        <v>〈平成２９年度第２回〉</v>
      </c>
      <c r="I2" s="880"/>
      <c r="J2" s="880"/>
      <c r="O2" s="588"/>
      <c r="P2" s="588"/>
      <c r="Q2" s="588"/>
      <c r="R2" s="588"/>
    </row>
    <row r="3" spans="1:18" ht="28.5" customHeight="1">
      <c r="A3" s="87" t="s">
        <v>142</v>
      </c>
      <c r="B3" s="85"/>
      <c r="C3" s="85"/>
      <c r="D3" s="85"/>
      <c r="E3" s="85"/>
      <c r="F3" s="88"/>
      <c r="I3" s="881"/>
      <c r="J3" s="881"/>
      <c r="K3" s="881"/>
      <c r="O3" s="4"/>
    </row>
    <row r="4" spans="1:18" s="15" customFormat="1" ht="27.75" customHeight="1">
      <c r="A4" s="89" t="str">
        <f>"（５）指導者研修費 （ 第"&amp;'10号'!$J$4&amp;" ）"</f>
        <v>（５）指導者研修費 （ 第 ）</v>
      </c>
      <c r="B4" s="90"/>
      <c r="C4" s="90"/>
      <c r="D4" s="91"/>
      <c r="E4" s="91"/>
      <c r="F4" s="92"/>
      <c r="G4" s="12"/>
      <c r="H4" s="12"/>
      <c r="I4" s="12"/>
      <c r="J4" s="12"/>
      <c r="K4" s="20"/>
      <c r="L4" s="20"/>
      <c r="M4" s="12"/>
    </row>
    <row r="5" spans="1:18" ht="7.5" customHeight="1">
      <c r="A5" s="93"/>
      <c r="B5" s="93"/>
      <c r="C5" s="93"/>
      <c r="D5" s="85"/>
      <c r="E5" s="85"/>
      <c r="F5" s="94"/>
    </row>
    <row r="6" spans="1:18" ht="27.75" customHeight="1">
      <c r="A6" s="95" t="s">
        <v>17</v>
      </c>
      <c r="B6" s="96"/>
      <c r="C6" s="855" t="str">
        <f>IF('10号'!$G$10="","",'10号'!$G$10)</f>
        <v/>
      </c>
      <c r="D6" s="855"/>
      <c r="E6" s="855"/>
      <c r="F6" s="855"/>
      <c r="H6" s="18"/>
      <c r="I6" s="18"/>
      <c r="J6" s="18"/>
      <c r="O6" s="4"/>
    </row>
    <row r="7" spans="1:18" ht="27.75" customHeight="1">
      <c r="A7" s="95" t="s">
        <v>19</v>
      </c>
      <c r="B7" s="96"/>
      <c r="C7" s="855" t="str">
        <f>IF('10号'!$E$18="","",'10号'!$E$18)</f>
        <v/>
      </c>
      <c r="D7" s="855"/>
      <c r="E7" s="855"/>
      <c r="F7" s="855"/>
      <c r="H7" s="18"/>
      <c r="I7" s="18"/>
      <c r="J7" s="18"/>
      <c r="O7" s="4"/>
    </row>
    <row r="8" spans="1:18" ht="27.75" customHeight="1">
      <c r="A8" s="95"/>
      <c r="B8" s="85"/>
      <c r="C8" s="85"/>
      <c r="D8" s="85"/>
      <c r="E8" s="85"/>
      <c r="F8" s="92"/>
      <c r="G8" s="15"/>
      <c r="H8" s="15"/>
      <c r="I8" s="15"/>
      <c r="J8" s="15"/>
      <c r="K8" s="15"/>
      <c r="L8" s="871" t="str">
        <f>'10号'!$E$6</f>
        <v/>
      </c>
      <c r="M8" s="871"/>
      <c r="N8" s="24" t="s">
        <v>18</v>
      </c>
      <c r="O8" s="894" t="str">
        <f>'10号'!G6</f>
        <v/>
      </c>
      <c r="P8" s="894"/>
    </row>
    <row r="9" spans="1:18" ht="14.25" customHeight="1" thickBot="1">
      <c r="A9" s="98"/>
      <c r="B9" s="98"/>
      <c r="C9" s="98"/>
      <c r="D9" s="98"/>
      <c r="E9" s="98"/>
      <c r="F9" s="98"/>
      <c r="G9" s="15"/>
      <c r="H9" s="15"/>
      <c r="I9" s="15"/>
      <c r="J9" s="15"/>
      <c r="K9" s="15"/>
      <c r="L9" s="15"/>
      <c r="M9" s="15"/>
      <c r="N9" s="15"/>
      <c r="O9" s="15"/>
      <c r="P9" s="15"/>
    </row>
    <row r="10" spans="1:18" ht="24" customHeight="1">
      <c r="A10" s="146" t="s">
        <v>0</v>
      </c>
      <c r="B10" s="906" t="s">
        <v>8</v>
      </c>
      <c r="C10" s="907"/>
      <c r="D10" s="908"/>
      <c r="E10" s="25" t="s">
        <v>11</v>
      </c>
      <c r="F10" s="16" t="s">
        <v>7</v>
      </c>
      <c r="G10" s="14"/>
      <c r="H10" s="14"/>
      <c r="I10" s="14"/>
      <c r="J10" s="14"/>
      <c r="K10" s="14"/>
      <c r="L10" s="15"/>
      <c r="M10" s="15"/>
      <c r="N10" s="15"/>
      <c r="O10" s="15"/>
      <c r="P10" s="15"/>
    </row>
    <row r="11" spans="1:18" ht="71.25" customHeight="1">
      <c r="A11" s="561"/>
      <c r="B11" s="876"/>
      <c r="C11" s="877"/>
      <c r="D11" s="878"/>
      <c r="E11" s="263"/>
      <c r="F11" s="260"/>
      <c r="L11" s="78" t="s">
        <v>150</v>
      </c>
      <c r="M11" s="77" t="str">
        <f>'10号'!$T$25</f>
        <v/>
      </c>
      <c r="N11" s="77" t="str">
        <f>'10号'!$U$25</f>
        <v/>
      </c>
      <c r="O11" s="78">
        <f>SUMPRODUCT(($A$11:$A$18&gt;=$M11)*($A$11:$A$18&lt;=$N11)*$F$11:$F$18)</f>
        <v>0</v>
      </c>
      <c r="P11" s="78"/>
    </row>
    <row r="12" spans="1:18" ht="71.25" customHeight="1">
      <c r="A12" s="561"/>
      <c r="B12" s="861"/>
      <c r="C12" s="862"/>
      <c r="D12" s="863"/>
      <c r="E12" s="263"/>
      <c r="F12" s="260"/>
      <c r="L12" s="78" t="s">
        <v>151</v>
      </c>
      <c r="M12" s="77" t="str">
        <f>'10号'!$T$26</f>
        <v/>
      </c>
      <c r="N12" s="77" t="str">
        <f>'10号'!$U$26</f>
        <v/>
      </c>
      <c r="O12" s="78">
        <f>SUMPRODUCT(($A$11:$A$18&gt;=$M12)*($A$11:$A$18&lt;=$N12)*$F$11:$F$18)</f>
        <v>0</v>
      </c>
      <c r="P12" s="78"/>
    </row>
    <row r="13" spans="1:18" ht="71.25" customHeight="1">
      <c r="A13" s="561"/>
      <c r="B13" s="861"/>
      <c r="C13" s="862"/>
      <c r="D13" s="863"/>
      <c r="E13" s="263"/>
      <c r="F13" s="260"/>
      <c r="L13" s="78" t="s">
        <v>152</v>
      </c>
      <c r="M13" s="77" t="str">
        <f>'10号'!$T$27</f>
        <v/>
      </c>
      <c r="N13" s="77" t="str">
        <f>'10号'!$U$27</f>
        <v/>
      </c>
      <c r="O13" s="78">
        <f>SUMPRODUCT(($A$11:$A$18&gt;=$M13)*($A$11:$A$18&lt;=$N13)*$F$11:$F$18)</f>
        <v>0</v>
      </c>
      <c r="P13" s="78"/>
    </row>
    <row r="14" spans="1:18" ht="71.25" customHeight="1">
      <c r="A14" s="561"/>
      <c r="B14" s="861"/>
      <c r="C14" s="862"/>
      <c r="D14" s="863"/>
      <c r="E14" s="263"/>
      <c r="F14" s="260"/>
      <c r="L14" s="78" t="s">
        <v>153</v>
      </c>
      <c r="M14" s="77" t="str">
        <f>'10号'!$T28</f>
        <v/>
      </c>
      <c r="N14" s="77" t="str">
        <f>'10号'!$U28</f>
        <v/>
      </c>
      <c r="O14" s="78">
        <f>SUMPRODUCT(($A$11:$A$18&gt;=$M14)*($A$11:$A$18&lt;=$N14)*$F$11:$F$18)</f>
        <v>0</v>
      </c>
      <c r="P14" s="78">
        <f>SUM(O11:O14)</f>
        <v>0</v>
      </c>
    </row>
    <row r="15" spans="1:18" ht="71.25" customHeight="1">
      <c r="A15" s="561"/>
      <c r="B15" s="861"/>
      <c r="C15" s="862"/>
      <c r="D15" s="863"/>
      <c r="E15" s="263"/>
      <c r="F15" s="260"/>
      <c r="L15" s="78" t="s">
        <v>166</v>
      </c>
      <c r="M15" s="77" t="str">
        <f>'10号'!$T29</f>
        <v/>
      </c>
      <c r="N15" s="77" t="str">
        <f>'10号'!$U29</f>
        <v/>
      </c>
      <c r="O15" s="78">
        <f t="shared" ref="O15:O22" si="0">SUMPRODUCT(($A$11:$A$18&gt;=$M15)*($A$11:$A$18&lt;=$N15)*$F$11:$F$18)</f>
        <v>0</v>
      </c>
      <c r="P15" s="15"/>
    </row>
    <row r="16" spans="1:18" ht="71.25" customHeight="1">
      <c r="A16" s="561"/>
      <c r="B16" s="861"/>
      <c r="C16" s="862"/>
      <c r="D16" s="863"/>
      <c r="E16" s="263"/>
      <c r="F16" s="260"/>
      <c r="I16" s="14"/>
      <c r="J16" s="14"/>
      <c r="K16" s="14"/>
      <c r="L16" s="78" t="s">
        <v>167</v>
      </c>
      <c r="M16" s="77" t="str">
        <f>'10号'!$T30</f>
        <v/>
      </c>
      <c r="N16" s="77" t="str">
        <f>'10号'!$U30</f>
        <v/>
      </c>
      <c r="O16" s="78">
        <f t="shared" si="0"/>
        <v>0</v>
      </c>
    </row>
    <row r="17" spans="1:15" ht="71.25" customHeight="1">
      <c r="A17" s="561"/>
      <c r="B17" s="861"/>
      <c r="C17" s="862"/>
      <c r="D17" s="863"/>
      <c r="E17" s="263"/>
      <c r="F17" s="260"/>
      <c r="L17" s="78" t="s">
        <v>168</v>
      </c>
      <c r="M17" s="77" t="str">
        <f>'10号'!$T31</f>
        <v/>
      </c>
      <c r="N17" s="77" t="str">
        <f>'10号'!$U31</f>
        <v/>
      </c>
      <c r="O17" s="78">
        <f t="shared" si="0"/>
        <v>0</v>
      </c>
    </row>
    <row r="18" spans="1:15" ht="71.25" customHeight="1">
      <c r="A18" s="561"/>
      <c r="B18" s="861"/>
      <c r="C18" s="862"/>
      <c r="D18" s="863"/>
      <c r="E18" s="263"/>
      <c r="F18" s="260"/>
      <c r="L18" s="78" t="s">
        <v>169</v>
      </c>
      <c r="M18" s="77" t="str">
        <f>'10号'!$T32</f>
        <v/>
      </c>
      <c r="N18" s="77" t="str">
        <f>'10号'!$U32</f>
        <v/>
      </c>
      <c r="O18" s="78">
        <f t="shared" si="0"/>
        <v>0</v>
      </c>
    </row>
    <row r="19" spans="1:15" s="15" customFormat="1" ht="48" customHeight="1" thickBot="1">
      <c r="A19" s="858" t="s">
        <v>3</v>
      </c>
      <c r="B19" s="859"/>
      <c r="C19" s="859"/>
      <c r="D19" s="859"/>
      <c r="E19" s="860"/>
      <c r="F19" s="532">
        <f>IF($O$24&gt;120000,120000,$O$24)</f>
        <v>0</v>
      </c>
      <c r="I19" s="12"/>
      <c r="J19" s="12"/>
      <c r="K19" s="12"/>
      <c r="L19" s="78" t="s">
        <v>170</v>
      </c>
      <c r="M19" s="77" t="str">
        <f>'10号'!$T33</f>
        <v/>
      </c>
      <c r="N19" s="77" t="str">
        <f>'10号'!$U33</f>
        <v/>
      </c>
      <c r="O19" s="78">
        <f t="shared" si="0"/>
        <v>0</v>
      </c>
    </row>
    <row r="20" spans="1:15">
      <c r="A20" s="23"/>
      <c r="L20" s="78" t="s">
        <v>171</v>
      </c>
      <c r="M20" s="77" t="str">
        <f>'10号'!$T34</f>
        <v/>
      </c>
      <c r="N20" s="77" t="str">
        <f>'10号'!$U34</f>
        <v/>
      </c>
      <c r="O20" s="78">
        <f t="shared" si="0"/>
        <v>0</v>
      </c>
    </row>
    <row r="21" spans="1:15">
      <c r="A21" s="23"/>
      <c r="L21" s="78" t="s">
        <v>172</v>
      </c>
      <c r="M21" s="77" t="str">
        <f>'10号'!$T35</f>
        <v/>
      </c>
      <c r="N21" s="77" t="str">
        <f>'10号'!$U35</f>
        <v/>
      </c>
      <c r="O21" s="78">
        <f t="shared" si="0"/>
        <v>0</v>
      </c>
    </row>
    <row r="22" spans="1:15">
      <c r="L22" s="78" t="s">
        <v>173</v>
      </c>
      <c r="M22" s="77" t="str">
        <f>'10号'!$T36</f>
        <v/>
      </c>
      <c r="N22" s="77" t="str">
        <f>'10号'!$U36</f>
        <v/>
      </c>
      <c r="O22" s="78">
        <f t="shared" si="0"/>
        <v>0</v>
      </c>
    </row>
    <row r="23" spans="1:15">
      <c r="L23" s="78"/>
      <c r="M23" s="77"/>
      <c r="N23" s="77"/>
      <c r="O23" s="78"/>
    </row>
    <row r="24" spans="1:15" ht="21.75" thickBot="1">
      <c r="L24" s="78"/>
      <c r="M24" s="77"/>
      <c r="N24" s="77"/>
      <c r="O24" s="65">
        <f>SUMPRODUCT(($A$11:$A$18&gt;=$L$8)*($A$11:$A$18&lt;=$O$8)*F11:F18)</f>
        <v>0</v>
      </c>
    </row>
    <row r="25" spans="1:15">
      <c r="I25" s="15"/>
      <c r="J25" s="15"/>
      <c r="K25" s="15"/>
      <c r="L25" s="15"/>
      <c r="M25" s="15"/>
      <c r="N25" s="15"/>
      <c r="O25" s="15"/>
    </row>
  </sheetData>
  <sheetProtection password="ECA8" sheet="1" objects="1" scenarios="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E1E1FF"/>
  </sheetPr>
  <dimension ref="A1:R28"/>
  <sheetViews>
    <sheetView showGridLines="0" view="pageBreakPreview" zoomScale="70" zoomScaleNormal="70" zoomScaleSheetLayoutView="70" workbookViewId="0">
      <selection activeCell="A11" sqref="A11"/>
    </sheetView>
  </sheetViews>
  <sheetFormatPr defaultRowHeight="14.2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c r="A1" s="153"/>
    </row>
    <row r="2" spans="1:18" ht="18.75" customHeight="1">
      <c r="A2" s="85"/>
      <c r="B2" s="85"/>
      <c r="C2" s="85"/>
      <c r="D2" s="85"/>
      <c r="E2" s="85"/>
      <c r="F2" s="86" t="str">
        <f>'10号'!P3</f>
        <v>〈平成２９年度第２回〉</v>
      </c>
      <c r="I2" s="880"/>
      <c r="J2" s="880"/>
      <c r="O2" s="588"/>
      <c r="P2" s="588"/>
      <c r="Q2" s="588"/>
      <c r="R2" s="588"/>
    </row>
    <row r="3" spans="1:18" ht="28.5" customHeight="1">
      <c r="A3" s="87" t="s">
        <v>143</v>
      </c>
      <c r="B3" s="85"/>
      <c r="C3" s="85"/>
      <c r="D3" s="85"/>
      <c r="E3" s="85"/>
      <c r="F3" s="88"/>
      <c r="I3" s="881"/>
      <c r="J3" s="881"/>
      <c r="K3" s="881"/>
      <c r="O3" s="4"/>
    </row>
    <row r="4" spans="1:18" s="15" customFormat="1" ht="27.75" customHeight="1">
      <c r="A4" s="89" t="str">
        <f>"（６）語学研修費 （ 第"&amp;'10号'!$J$4&amp;" ）"</f>
        <v>（６）語学研修費 （ 第 ）</v>
      </c>
      <c r="B4" s="90"/>
      <c r="C4" s="90"/>
      <c r="D4" s="91"/>
      <c r="E4" s="91"/>
      <c r="F4" s="92"/>
      <c r="G4" s="12"/>
      <c r="H4" s="12"/>
      <c r="I4" s="12"/>
      <c r="J4" s="12"/>
      <c r="K4" s="20"/>
      <c r="L4" s="20"/>
      <c r="M4" s="12"/>
    </row>
    <row r="5" spans="1:18" ht="7.5" customHeight="1">
      <c r="A5" s="93"/>
      <c r="B5" s="93"/>
      <c r="C5" s="93"/>
      <c r="D5" s="85"/>
      <c r="E5" s="85"/>
      <c r="F5" s="94"/>
    </row>
    <row r="6" spans="1:18" ht="27.75" customHeight="1">
      <c r="A6" s="95" t="s">
        <v>17</v>
      </c>
      <c r="B6" s="96"/>
      <c r="C6" s="855" t="str">
        <f>IF('10号'!$G$10="","",'10号'!$G$10)</f>
        <v/>
      </c>
      <c r="D6" s="855"/>
      <c r="E6" s="855"/>
      <c r="F6" s="855"/>
      <c r="H6" s="18"/>
      <c r="I6" s="18"/>
      <c r="J6" s="18"/>
      <c r="O6" s="4"/>
    </row>
    <row r="7" spans="1:18" ht="27.75" customHeight="1">
      <c r="A7" s="95" t="s">
        <v>19</v>
      </c>
      <c r="B7" s="96"/>
      <c r="C7" s="855" t="str">
        <f>IF('10号'!$E$18="","",'10号'!$E$18)</f>
        <v/>
      </c>
      <c r="D7" s="855"/>
      <c r="E7" s="855"/>
      <c r="F7" s="855"/>
      <c r="G7" s="18"/>
      <c r="H7" s="18"/>
      <c r="J7" s="18"/>
      <c r="O7" s="4"/>
    </row>
    <row r="8" spans="1:18" ht="27.75" customHeight="1">
      <c r="A8" s="95"/>
      <c r="B8" s="85"/>
      <c r="C8" s="85"/>
      <c r="D8" s="85"/>
      <c r="E8" s="85"/>
      <c r="F8" s="92"/>
      <c r="G8" s="15"/>
      <c r="H8" s="15"/>
      <c r="J8" s="15"/>
      <c r="K8" s="15"/>
      <c r="L8" s="871" t="str">
        <f>'10号'!$E$6</f>
        <v/>
      </c>
      <c r="M8" s="871"/>
      <c r="N8" s="24" t="s">
        <v>18</v>
      </c>
      <c r="O8" s="894" t="str">
        <f>'10号'!G6</f>
        <v/>
      </c>
      <c r="P8" s="894"/>
    </row>
    <row r="9" spans="1:18" ht="14.25" customHeight="1" thickBot="1">
      <c r="A9" s="98"/>
      <c r="B9" s="98"/>
      <c r="C9" s="98"/>
      <c r="D9" s="98"/>
      <c r="E9" s="98"/>
      <c r="F9" s="98"/>
      <c r="G9" s="15"/>
      <c r="H9" s="15"/>
      <c r="I9" s="15"/>
      <c r="J9" s="15"/>
      <c r="K9" s="15"/>
      <c r="L9" s="15"/>
      <c r="M9" s="15"/>
      <c r="N9" s="15"/>
      <c r="O9" s="15"/>
      <c r="P9" s="15"/>
    </row>
    <row r="10" spans="1:18" ht="24" customHeight="1">
      <c r="A10" s="146" t="s">
        <v>0</v>
      </c>
      <c r="B10" s="906" t="s">
        <v>8</v>
      </c>
      <c r="C10" s="907"/>
      <c r="D10" s="908"/>
      <c r="E10" s="25" t="s">
        <v>11</v>
      </c>
      <c r="F10" s="16" t="s">
        <v>7</v>
      </c>
      <c r="G10" s="14"/>
      <c r="H10" s="14"/>
      <c r="I10" s="14"/>
      <c r="J10" s="14"/>
      <c r="K10" s="14"/>
    </row>
    <row r="11" spans="1:18" ht="71.25" customHeight="1">
      <c r="A11" s="561"/>
      <c r="B11" s="909"/>
      <c r="C11" s="909"/>
      <c r="D11" s="909"/>
      <c r="E11" s="262"/>
      <c r="F11" s="260"/>
      <c r="L11" s="78" t="s">
        <v>150</v>
      </c>
      <c r="M11" s="77" t="str">
        <f>'10号'!$T$25</f>
        <v/>
      </c>
      <c r="N11" s="77" t="str">
        <f>'10号'!$U$25</f>
        <v/>
      </c>
      <c r="O11" s="78">
        <f t="shared" ref="O11:O22" si="0">SUMPRODUCT(($A$11:$A$18&gt;=$M11)*($A$11:$A$18&lt;=$N11)*$F$11:$F$18)</f>
        <v>0</v>
      </c>
      <c r="P11" s="78"/>
    </row>
    <row r="12" spans="1:18" ht="71.25" customHeight="1">
      <c r="A12" s="561"/>
      <c r="B12" s="909"/>
      <c r="C12" s="909"/>
      <c r="D12" s="909"/>
      <c r="E12" s="262"/>
      <c r="F12" s="260"/>
      <c r="L12" s="78" t="s">
        <v>151</v>
      </c>
      <c r="M12" s="77" t="str">
        <f>'10号'!$T$26</f>
        <v/>
      </c>
      <c r="N12" s="77" t="str">
        <f>'10号'!$U$26</f>
        <v/>
      </c>
      <c r="O12" s="78">
        <f t="shared" si="0"/>
        <v>0</v>
      </c>
      <c r="P12" s="78"/>
    </row>
    <row r="13" spans="1:18" ht="71.25" customHeight="1">
      <c r="A13" s="561"/>
      <c r="B13" s="909"/>
      <c r="C13" s="909"/>
      <c r="D13" s="909"/>
      <c r="E13" s="262"/>
      <c r="F13" s="260"/>
      <c r="L13" s="78" t="s">
        <v>152</v>
      </c>
      <c r="M13" s="77" t="str">
        <f>'10号'!$T$27</f>
        <v/>
      </c>
      <c r="N13" s="77" t="str">
        <f>'10号'!$U$27</f>
        <v/>
      </c>
      <c r="O13" s="78">
        <f t="shared" si="0"/>
        <v>0</v>
      </c>
      <c r="P13" s="78"/>
    </row>
    <row r="14" spans="1:18" ht="71.25" customHeight="1">
      <c r="A14" s="561"/>
      <c r="B14" s="909"/>
      <c r="C14" s="909"/>
      <c r="D14" s="909"/>
      <c r="E14" s="262"/>
      <c r="F14" s="260"/>
      <c r="L14" s="78" t="s">
        <v>153</v>
      </c>
      <c r="M14" s="77" t="str">
        <f>'10号'!$T28</f>
        <v/>
      </c>
      <c r="N14" s="77" t="str">
        <f>'10号'!$U28</f>
        <v/>
      </c>
      <c r="O14" s="78">
        <f t="shared" si="0"/>
        <v>0</v>
      </c>
      <c r="P14" s="78">
        <f>SUM(O11:O14)</f>
        <v>0</v>
      </c>
    </row>
    <row r="15" spans="1:18" ht="71.25" customHeight="1">
      <c r="A15" s="561"/>
      <c r="B15" s="909"/>
      <c r="C15" s="909"/>
      <c r="D15" s="909"/>
      <c r="E15" s="262"/>
      <c r="F15" s="260"/>
      <c r="L15" s="78" t="s">
        <v>166</v>
      </c>
      <c r="M15" s="77" t="str">
        <f>'10号'!$T29</f>
        <v/>
      </c>
      <c r="N15" s="77" t="str">
        <f>'10号'!$U29</f>
        <v/>
      </c>
      <c r="O15" s="78">
        <f t="shared" si="0"/>
        <v>0</v>
      </c>
    </row>
    <row r="16" spans="1:18" ht="71.25" customHeight="1">
      <c r="A16" s="561"/>
      <c r="B16" s="909"/>
      <c r="C16" s="909"/>
      <c r="D16" s="909"/>
      <c r="E16" s="262"/>
      <c r="F16" s="260"/>
      <c r="I16" s="14"/>
      <c r="J16" s="14"/>
      <c r="K16" s="14"/>
      <c r="L16" s="78" t="s">
        <v>167</v>
      </c>
      <c r="M16" s="77" t="str">
        <f>'10号'!$T30</f>
        <v/>
      </c>
      <c r="N16" s="77" t="str">
        <f>'10号'!$U30</f>
        <v/>
      </c>
      <c r="O16" s="78">
        <f t="shared" si="0"/>
        <v>0</v>
      </c>
    </row>
    <row r="17" spans="1:15" ht="71.25" customHeight="1">
      <c r="A17" s="561"/>
      <c r="B17" s="909"/>
      <c r="C17" s="909"/>
      <c r="D17" s="909"/>
      <c r="E17" s="262"/>
      <c r="F17" s="260"/>
      <c r="L17" s="78" t="s">
        <v>168</v>
      </c>
      <c r="M17" s="77" t="str">
        <f>'10号'!$T31</f>
        <v/>
      </c>
      <c r="N17" s="77" t="str">
        <f>'10号'!$U31</f>
        <v/>
      </c>
      <c r="O17" s="78">
        <f t="shared" si="0"/>
        <v>0</v>
      </c>
    </row>
    <row r="18" spans="1:15" ht="71.25" customHeight="1">
      <c r="A18" s="561"/>
      <c r="B18" s="909"/>
      <c r="C18" s="909"/>
      <c r="D18" s="909"/>
      <c r="E18" s="262"/>
      <c r="F18" s="260"/>
      <c r="L18" s="78" t="s">
        <v>169</v>
      </c>
      <c r="M18" s="77" t="str">
        <f>'10号'!$T32</f>
        <v/>
      </c>
      <c r="N18" s="77" t="str">
        <f>'10号'!$U32</f>
        <v/>
      </c>
      <c r="O18" s="78">
        <f t="shared" si="0"/>
        <v>0</v>
      </c>
    </row>
    <row r="19" spans="1:15" s="15" customFormat="1" ht="48" customHeight="1" thickBot="1">
      <c r="A19" s="858" t="s">
        <v>3</v>
      </c>
      <c r="B19" s="859"/>
      <c r="C19" s="859"/>
      <c r="D19" s="859"/>
      <c r="E19" s="860"/>
      <c r="F19" s="65">
        <f>SUMPRODUCT(($A$11:$A$18&gt;=$L$8)*($A$11:$A$18&lt;=$O$8)*F11:F18)</f>
        <v>0</v>
      </c>
      <c r="I19" s="12"/>
      <c r="J19" s="12"/>
      <c r="K19" s="12"/>
      <c r="L19" s="78" t="s">
        <v>170</v>
      </c>
      <c r="M19" s="77" t="str">
        <f>'10号'!$T33</f>
        <v/>
      </c>
      <c r="N19" s="77" t="str">
        <f>'10号'!$U33</f>
        <v/>
      </c>
      <c r="O19" s="78">
        <f t="shared" si="0"/>
        <v>0</v>
      </c>
    </row>
    <row r="20" spans="1:15" ht="51.75" customHeight="1">
      <c r="A20" s="23"/>
      <c r="L20" s="78" t="s">
        <v>171</v>
      </c>
      <c r="M20" s="77" t="str">
        <f>'10号'!$T34</f>
        <v/>
      </c>
      <c r="N20" s="77" t="str">
        <f>'10号'!$U34</f>
        <v/>
      </c>
      <c r="O20" s="78">
        <f t="shared" si="0"/>
        <v>0</v>
      </c>
    </row>
    <row r="21" spans="1:15" ht="18.75" customHeight="1">
      <c r="A21" s="23"/>
      <c r="L21" s="78" t="s">
        <v>172</v>
      </c>
      <c r="M21" s="77" t="str">
        <f>'10号'!$T35</f>
        <v/>
      </c>
      <c r="N21" s="77" t="str">
        <f>'10号'!$U35</f>
        <v/>
      </c>
      <c r="O21" s="78">
        <f t="shared" si="0"/>
        <v>0</v>
      </c>
    </row>
    <row r="22" spans="1:15">
      <c r="L22" s="78" t="s">
        <v>173</v>
      </c>
      <c r="M22" s="77" t="str">
        <f>'10号'!$T36</f>
        <v/>
      </c>
      <c r="N22" s="77" t="str">
        <f>'10号'!$U36</f>
        <v/>
      </c>
      <c r="O22" s="78">
        <f t="shared" si="0"/>
        <v>0</v>
      </c>
    </row>
    <row r="23" spans="1:15">
      <c r="L23" s="78"/>
      <c r="M23" s="77"/>
      <c r="N23" s="77"/>
      <c r="O23" s="78"/>
    </row>
    <row r="24" spans="1:15">
      <c r="L24" s="78"/>
      <c r="M24" s="77"/>
      <c r="N24" s="77"/>
      <c r="O24" s="78"/>
    </row>
    <row r="25" spans="1:15">
      <c r="I25" s="15"/>
      <c r="J25" s="15"/>
      <c r="K25" s="15"/>
      <c r="L25" s="78"/>
      <c r="M25" s="77"/>
      <c r="N25" s="77"/>
      <c r="O25" s="78"/>
    </row>
    <row r="26" spans="1:15">
      <c r="L26" s="78"/>
      <c r="M26" s="77"/>
      <c r="N26" s="77"/>
      <c r="O26" s="78"/>
    </row>
    <row r="27" spans="1:15">
      <c r="L27" s="78"/>
      <c r="M27" s="77"/>
      <c r="N27" s="77"/>
      <c r="O27" s="78"/>
    </row>
    <row r="28" spans="1:15">
      <c r="L28" s="78"/>
      <c r="M28" s="77"/>
      <c r="N28" s="77"/>
      <c r="O28" s="78"/>
    </row>
  </sheetData>
  <sheetProtection password="ECA8" sheet="1" objects="1" scenarios="1" selectLockedCells="1"/>
  <mergeCells count="17">
    <mergeCell ref="A19:E19"/>
    <mergeCell ref="B14:D14"/>
    <mergeCell ref="B15:D15"/>
    <mergeCell ref="O8:P8"/>
    <mergeCell ref="B17:D17"/>
    <mergeCell ref="B10:D10"/>
    <mergeCell ref="B18:D18"/>
    <mergeCell ref="B16:D16"/>
    <mergeCell ref="B13:D13"/>
    <mergeCell ref="O2:R2"/>
    <mergeCell ref="C6:F6"/>
    <mergeCell ref="C7:F7"/>
    <mergeCell ref="I2:J2"/>
    <mergeCell ref="B12:D12"/>
    <mergeCell ref="L8:M8"/>
    <mergeCell ref="I3:K3"/>
    <mergeCell ref="B11:D11"/>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E1E1FF"/>
    <pageSetUpPr fitToPage="1"/>
  </sheetPr>
  <dimension ref="A1:AU46"/>
  <sheetViews>
    <sheetView showGridLines="0" tabSelected="1" view="pageBreakPreview" topLeftCell="B1" zoomScale="70" zoomScaleNormal="70" zoomScaleSheetLayoutView="70" workbookViewId="0">
      <selection activeCell="J4" sqref="J4"/>
    </sheetView>
  </sheetViews>
  <sheetFormatPr defaultRowHeight="13.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125" style="19" customWidth="1"/>
    <col min="18" max="18" width="19.75" style="19" customWidth="1"/>
    <col min="19" max="19" width="7.5" style="19" customWidth="1"/>
    <col min="20" max="21" width="15.625" style="19" customWidth="1"/>
    <col min="22" max="22" width="10" style="19" bestFit="1" customWidth="1"/>
    <col min="23" max="23" width="3.375" style="188" customWidth="1"/>
    <col min="24" max="25" width="4.625" style="19" hidden="1" customWidth="1"/>
    <col min="26" max="26" width="10.875" style="19" hidden="1" customWidth="1"/>
    <col min="27" max="27" width="9.75" style="19" hidden="1" customWidth="1"/>
    <col min="28" max="28" width="9.75" style="19" customWidth="1"/>
    <col min="29" max="29" width="9" style="19" customWidth="1"/>
    <col min="30" max="30" width="17.875" style="19" customWidth="1"/>
    <col min="31" max="46" width="9" style="19" customWidth="1"/>
    <col min="47" max="47" width="9" style="19"/>
    <col min="48" max="16384" width="9" style="3"/>
  </cols>
  <sheetData>
    <row r="1" spans="1:38" ht="14.25" customHeight="1" thickTop="1" thickBot="1">
      <c r="B1" s="588"/>
      <c r="C1" s="588"/>
      <c r="D1" s="588"/>
      <c r="E1" s="4"/>
      <c r="R1" s="186"/>
      <c r="X1" s="407" t="s">
        <v>263</v>
      </c>
      <c r="Y1" s="408"/>
      <c r="Z1" s="409"/>
      <c r="AA1" s="197"/>
      <c r="AL1" s="186"/>
    </row>
    <row r="2" spans="1:38" ht="39" customHeight="1" thickTop="1" thickBot="1">
      <c r="B2" s="84"/>
      <c r="C2" s="84"/>
      <c r="D2" s="84"/>
      <c r="E2" s="5"/>
      <c r="R2" s="186"/>
      <c r="X2" s="632" t="s">
        <v>314</v>
      </c>
      <c r="Y2" s="633"/>
      <c r="Z2" s="634"/>
      <c r="AA2" s="396" t="s">
        <v>313</v>
      </c>
      <c r="AL2" s="186"/>
    </row>
    <row r="3" spans="1:38" ht="24" customHeight="1" thickTop="1">
      <c r="A3" s="174" t="s">
        <v>145</v>
      </c>
      <c r="B3" s="10"/>
      <c r="C3" s="174"/>
      <c r="D3" s="10"/>
      <c r="E3" s="10"/>
      <c r="F3" s="10"/>
      <c r="G3" s="10"/>
      <c r="H3" s="10"/>
      <c r="I3" s="10"/>
      <c r="J3" s="10"/>
      <c r="K3" s="10"/>
      <c r="L3" s="10"/>
      <c r="M3" s="10"/>
      <c r="N3" s="10"/>
      <c r="O3" s="10"/>
      <c r="P3" s="183" t="str">
        <f>X2</f>
        <v>〈平成２９年度第２回〉</v>
      </c>
      <c r="R3" s="567" t="s">
        <v>179</v>
      </c>
      <c r="S3" s="567"/>
      <c r="T3" s="567"/>
      <c r="U3" s="567"/>
      <c r="V3" s="567"/>
      <c r="W3" s="303"/>
      <c r="Y3" s="198"/>
      <c r="Z3" s="401" t="s">
        <v>264</v>
      </c>
    </row>
    <row r="4" spans="1:38" ht="22.5" customHeight="1">
      <c r="A4" s="10"/>
      <c r="B4" s="165"/>
      <c r="C4" s="7"/>
      <c r="D4" s="166"/>
      <c r="E4" s="166"/>
      <c r="F4" s="166"/>
      <c r="G4" s="166"/>
      <c r="H4" s="10"/>
      <c r="I4" s="167" t="s">
        <v>133</v>
      </c>
      <c r="J4" s="280"/>
      <c r="K4" s="168" t="s">
        <v>176</v>
      </c>
      <c r="L4" s="143"/>
      <c r="M4" s="143"/>
      <c r="N4" s="143"/>
      <c r="O4" s="10"/>
      <c r="P4" s="166"/>
      <c r="R4" s="567"/>
      <c r="S4" s="567"/>
      <c r="T4" s="567"/>
      <c r="U4" s="567"/>
      <c r="V4" s="567"/>
      <c r="W4" s="303"/>
      <c r="X4" s="398"/>
      <c r="Y4" s="399" t="s">
        <v>163</v>
      </c>
      <c r="Z4" s="403" t="str">
        <f>DBCS(CONCATENATE("〈平成",LEFT(AA2,2),"年度第",RIGHT(AA2,1),"回〉"))</f>
        <v>〈平成２９年度第２回〉</v>
      </c>
      <c r="AA4" s="404"/>
    </row>
    <row r="5" spans="1:38" ht="12" customHeight="1">
      <c r="A5" s="10"/>
      <c r="B5" s="169"/>
      <c r="C5" s="170"/>
      <c r="D5" s="10"/>
      <c r="E5" s="10"/>
      <c r="F5" s="10"/>
      <c r="G5" s="10"/>
      <c r="H5" s="10"/>
      <c r="I5" s="10"/>
      <c r="J5" s="10"/>
      <c r="K5" s="10"/>
      <c r="L5" s="10"/>
      <c r="M5" s="10"/>
      <c r="N5" s="10"/>
      <c r="O5" s="10"/>
      <c r="P5" s="10"/>
      <c r="R5" s="567"/>
      <c r="S5" s="567"/>
      <c r="T5" s="567"/>
      <c r="U5" s="567"/>
      <c r="V5" s="567"/>
      <c r="W5" s="303"/>
      <c r="X5" s="397"/>
      <c r="Y5" s="400" t="s">
        <v>164</v>
      </c>
      <c r="Z5" s="405" t="str">
        <f>CONCATENATE(LEFT(Z4,LEN(Z4)-1)," 法人独立支援タイプ〉")</f>
        <v>〈平成２９年度第２回 法人独立支援タイプ〉</v>
      </c>
      <c r="AA5" s="406"/>
    </row>
    <row r="6" spans="1:38" ht="24.75" customHeight="1" thickBot="1">
      <c r="A6" s="10"/>
      <c r="B6" s="10"/>
      <c r="C6" s="10"/>
      <c r="D6" s="171" t="s">
        <v>43</v>
      </c>
      <c r="E6" s="550" t="str">
        <f>IF(J4="","",INDEX($T$7:$T$18,MATCH($J$4,$S$7:$S$18,0)))</f>
        <v/>
      </c>
      <c r="F6" s="172" t="s">
        <v>16</v>
      </c>
      <c r="G6" s="589" t="str">
        <f>IF(J4="","",INDEX($U$7:$U$18,MATCH($J$4,$S$7:$S$18,0)))</f>
        <v/>
      </c>
      <c r="H6" s="589"/>
      <c r="I6" s="589"/>
      <c r="J6" s="172" t="s">
        <v>42</v>
      </c>
      <c r="K6" s="172"/>
      <c r="L6" s="172"/>
      <c r="M6" s="172"/>
      <c r="N6" s="172"/>
      <c r="O6" s="10"/>
      <c r="P6" s="10"/>
      <c r="R6" s="190"/>
      <c r="S6" s="190"/>
      <c r="T6" s="190"/>
      <c r="U6" s="190"/>
      <c r="V6" s="190"/>
      <c r="Y6" s="283"/>
      <c r="Z6" s="283"/>
    </row>
    <row r="7" spans="1:38" ht="21" customHeight="1" thickBot="1">
      <c r="A7" s="10"/>
      <c r="B7" s="165"/>
      <c r="C7" s="10"/>
      <c r="D7" s="10"/>
      <c r="E7" s="10"/>
      <c r="F7" s="10"/>
      <c r="G7" s="10"/>
      <c r="H7" s="10"/>
      <c r="I7" s="10"/>
      <c r="J7" s="910"/>
      <c r="K7" s="910"/>
      <c r="L7" s="173" t="s">
        <v>107</v>
      </c>
      <c r="M7" s="281"/>
      <c r="N7" s="173" t="s">
        <v>108</v>
      </c>
      <c r="O7" s="281"/>
      <c r="P7" s="173" t="s">
        <v>109</v>
      </c>
      <c r="R7" s="298" t="s">
        <v>219</v>
      </c>
      <c r="S7" s="299" t="s">
        <v>220</v>
      </c>
      <c r="T7" s="299" t="s">
        <v>221</v>
      </c>
      <c r="U7" s="340" t="s">
        <v>222</v>
      </c>
      <c r="V7" s="341" t="s">
        <v>175</v>
      </c>
      <c r="W7" s="342"/>
      <c r="X7" s="199" t="s">
        <v>183</v>
      </c>
      <c r="Y7" s="283"/>
      <c r="Z7" s="283"/>
      <c r="AA7" s="210"/>
      <c r="AC7" s="283"/>
    </row>
    <row r="8" spans="1:38" ht="22.5">
      <c r="A8" s="10"/>
      <c r="B8" s="174" t="s">
        <v>252</v>
      </c>
      <c r="C8" s="175"/>
      <c r="D8" s="10"/>
      <c r="E8" s="10"/>
      <c r="F8" s="10"/>
      <c r="G8" s="10"/>
      <c r="H8" s="10"/>
      <c r="I8" s="10"/>
      <c r="J8" s="10"/>
      <c r="K8" s="10"/>
      <c r="L8" s="10"/>
      <c r="M8" s="10"/>
      <c r="N8" s="10"/>
      <c r="O8" s="10"/>
      <c r="P8" s="10"/>
      <c r="R8" s="551">
        <v>43097</v>
      </c>
      <c r="S8" s="357" t="s">
        <v>178</v>
      </c>
      <c r="T8" s="554">
        <v>42948</v>
      </c>
      <c r="U8" s="555">
        <f>EOMONTH(T8,X8-1)</f>
        <v>43069</v>
      </c>
      <c r="V8" s="339" t="str">
        <f>VLOOKUP(X8,$Y$8:$Z$11,2,0)</f>
        <v>①～④</v>
      </c>
      <c r="W8" s="343"/>
      <c r="X8" s="358">
        <f>IF(MONTH(EOMONTH(T8,3))=4,3,IF(MONTH(EOMONTH(T8,3))=5,2,IF(MONTH(EOMONTH(T8,3))=6,1,4)))</f>
        <v>4</v>
      </c>
      <c r="Y8" s="383">
        <v>1</v>
      </c>
      <c r="Z8" s="384" t="s">
        <v>259</v>
      </c>
      <c r="AA8" s="211"/>
      <c r="AC8" s="283"/>
    </row>
    <row r="9" spans="1:38" ht="22.5">
      <c r="A9" s="10"/>
      <c r="B9" s="174"/>
      <c r="C9" s="175"/>
      <c r="D9" s="10"/>
      <c r="E9" s="10"/>
      <c r="F9" s="10"/>
      <c r="G9" s="10"/>
      <c r="H9" s="10"/>
      <c r="I9" s="10"/>
      <c r="J9" s="10"/>
      <c r="K9" s="10"/>
      <c r="L9" s="10"/>
      <c r="M9" s="10"/>
      <c r="N9" s="10"/>
      <c r="O9" s="10"/>
      <c r="P9" s="10"/>
      <c r="R9" s="552">
        <v>43217</v>
      </c>
      <c r="S9" s="354" t="s">
        <v>180</v>
      </c>
      <c r="T9" s="556">
        <f>U8+1</f>
        <v>43070</v>
      </c>
      <c r="U9" s="557">
        <f>EOMONTH(T9,X9-1)</f>
        <v>43190</v>
      </c>
      <c r="V9" s="304" t="str">
        <f t="shared" ref="V9:V13" si="0">VLOOKUP(X9,$Y$8:$Z$11,2,0)</f>
        <v>①～④</v>
      </c>
      <c r="W9" s="343"/>
      <c r="X9" s="358">
        <f>IF(MONTH(EOMONTH(T9,3))=4,3,IF(MONTH(EOMONTH(T9,3))=5,2,IF(MONTH(EOMONTH(T9,3))=6,1,4)))</f>
        <v>4</v>
      </c>
      <c r="Y9" s="385">
        <v>2</v>
      </c>
      <c r="Z9" s="386" t="s">
        <v>260</v>
      </c>
      <c r="AA9" s="212"/>
      <c r="AC9" s="283"/>
    </row>
    <row r="10" spans="1:38" ht="29.25" customHeight="1">
      <c r="A10" s="10"/>
      <c r="B10" s="165"/>
      <c r="C10" s="10"/>
      <c r="D10" s="10"/>
      <c r="E10" s="131"/>
      <c r="F10" s="176" t="s">
        <v>32</v>
      </c>
      <c r="G10" s="640"/>
      <c r="H10" s="640"/>
      <c r="I10" s="640"/>
      <c r="J10" s="640"/>
      <c r="K10" s="640"/>
      <c r="L10" s="640"/>
      <c r="M10" s="640"/>
      <c r="N10" s="640"/>
      <c r="O10" s="640"/>
      <c r="P10" s="80" t="s">
        <v>45</v>
      </c>
      <c r="R10" s="552">
        <v>43343</v>
      </c>
      <c r="S10" s="354" t="s">
        <v>181</v>
      </c>
      <c r="T10" s="556">
        <f t="shared" ref="T10:T12" si="1">U9+1</f>
        <v>43191</v>
      </c>
      <c r="U10" s="557">
        <f>EOMONTH(T10,X10-1)</f>
        <v>43312</v>
      </c>
      <c r="V10" s="304" t="str">
        <f t="shared" si="0"/>
        <v>①～④</v>
      </c>
      <c r="W10" s="343"/>
      <c r="X10" s="358">
        <f t="shared" ref="X10:X13" si="2">IF(MONTH(EOMONTH(T10,3))=4,3,IF(MONTH(EOMONTH(T10,3))=5,2,IF(MONTH(EOMONTH(T10,3))=6,1,4)))</f>
        <v>4</v>
      </c>
      <c r="Y10" s="385">
        <v>3</v>
      </c>
      <c r="Z10" s="386" t="s">
        <v>261</v>
      </c>
      <c r="AC10" s="283"/>
    </row>
    <row r="11" spans="1:38" ht="21" customHeight="1" thickBot="1">
      <c r="A11" s="10"/>
      <c r="B11" s="165"/>
      <c r="C11" s="10"/>
      <c r="D11" s="10"/>
      <c r="E11" s="131"/>
      <c r="F11" s="176"/>
      <c r="G11" s="1" t="s">
        <v>165</v>
      </c>
      <c r="H11" s="279"/>
      <c r="I11" s="2"/>
      <c r="J11" s="2"/>
      <c r="K11" s="2"/>
      <c r="L11" s="2"/>
      <c r="M11" s="2"/>
      <c r="N11" s="2"/>
      <c r="O11" s="2"/>
      <c r="P11" s="158"/>
      <c r="R11" s="552">
        <v>43462</v>
      </c>
      <c r="S11" s="354" t="s">
        <v>182</v>
      </c>
      <c r="T11" s="556">
        <f t="shared" si="1"/>
        <v>43313</v>
      </c>
      <c r="U11" s="557">
        <f t="shared" ref="U11:U12" si="3">EOMONTH(T11,X11-1)</f>
        <v>43434</v>
      </c>
      <c r="V11" s="304" t="str">
        <f t="shared" si="0"/>
        <v>①～④</v>
      </c>
      <c r="W11" s="343"/>
      <c r="X11" s="358">
        <f t="shared" si="2"/>
        <v>4</v>
      </c>
      <c r="Y11" s="387">
        <v>4</v>
      </c>
      <c r="Z11" s="388" t="s">
        <v>250</v>
      </c>
      <c r="AC11" s="283"/>
    </row>
    <row r="12" spans="1:38" ht="29.25" customHeight="1">
      <c r="A12" s="10"/>
      <c r="B12" s="165"/>
      <c r="C12" s="10"/>
      <c r="D12" s="10"/>
      <c r="E12" s="10"/>
      <c r="F12" s="176" t="s">
        <v>33</v>
      </c>
      <c r="G12" s="577"/>
      <c r="H12" s="577"/>
      <c r="I12" s="577"/>
      <c r="J12" s="577"/>
      <c r="K12" s="577"/>
      <c r="L12" s="577"/>
      <c r="M12" s="577"/>
      <c r="N12" s="577"/>
      <c r="O12" s="577"/>
      <c r="P12" s="159"/>
      <c r="R12" s="552">
        <v>43581</v>
      </c>
      <c r="S12" s="354" t="s">
        <v>249</v>
      </c>
      <c r="T12" s="556">
        <f t="shared" si="1"/>
        <v>43435</v>
      </c>
      <c r="U12" s="557">
        <f t="shared" si="3"/>
        <v>43555</v>
      </c>
      <c r="V12" s="304" t="str">
        <f t="shared" si="0"/>
        <v>①～④</v>
      </c>
      <c r="W12" s="344"/>
      <c r="X12" s="358">
        <f t="shared" si="2"/>
        <v>4</v>
      </c>
      <c r="Y12" s="200"/>
      <c r="Z12" s="402" t="s">
        <v>262</v>
      </c>
      <c r="AC12" s="283"/>
    </row>
    <row r="13" spans="1:38" ht="29.25" customHeight="1" thickBot="1">
      <c r="A13" s="10"/>
      <c r="B13" s="165"/>
      <c r="C13" s="10"/>
      <c r="D13" s="10"/>
      <c r="E13" s="131"/>
      <c r="F13" s="176" t="s">
        <v>44</v>
      </c>
      <c r="G13" s="578"/>
      <c r="H13" s="578"/>
      <c r="I13" s="578"/>
      <c r="J13" s="578"/>
      <c r="K13" s="578"/>
      <c r="L13" s="578"/>
      <c r="M13" s="578"/>
      <c r="N13" s="578"/>
      <c r="O13" s="578"/>
      <c r="P13" s="83"/>
      <c r="R13" s="553">
        <v>43707</v>
      </c>
      <c r="S13" s="355" t="s">
        <v>253</v>
      </c>
      <c r="T13" s="558">
        <f>U12+1</f>
        <v>43556</v>
      </c>
      <c r="U13" s="559">
        <f>EOMONTH(T13,X13-1)</f>
        <v>43677</v>
      </c>
      <c r="V13" s="356" t="str">
        <f t="shared" si="0"/>
        <v>①～④</v>
      </c>
      <c r="W13" s="345"/>
      <c r="X13" s="358">
        <f t="shared" si="2"/>
        <v>4</v>
      </c>
      <c r="Y13" s="201"/>
      <c r="AC13" s="283"/>
    </row>
    <row r="14" spans="1:38" ht="24" customHeight="1" thickBot="1">
      <c r="A14" s="10"/>
      <c r="B14" s="174"/>
      <c r="C14" s="175"/>
      <c r="D14" s="10"/>
      <c r="E14" s="10"/>
      <c r="F14" s="10"/>
      <c r="G14" s="10"/>
      <c r="H14" s="10"/>
      <c r="I14" s="10"/>
      <c r="J14" s="10"/>
      <c r="K14" s="10"/>
      <c r="L14" s="10"/>
      <c r="M14" s="10"/>
      <c r="N14" s="10"/>
      <c r="O14" s="10"/>
      <c r="P14" s="10"/>
      <c r="R14" s="359"/>
      <c r="S14" s="389" t="str">
        <f>IF(X14="","","7回")</f>
        <v/>
      </c>
      <c r="T14" s="390" t="str">
        <f>IF(X14="","",U13+1)</f>
        <v/>
      </c>
      <c r="U14" s="391" t="str">
        <f>IF(X14="","",EOMONTH(T14,X14-1))</f>
        <v/>
      </c>
      <c r="V14" s="376" t="str">
        <f>IF(X14="","",VLOOKUP(X14,$Y$8:$Z$11,2,0))</f>
        <v/>
      </c>
      <c r="W14" s="19"/>
      <c r="X14" s="360" t="str">
        <f>IF(24-SUM(X8:X13)=0,"",24-SUM(X8:X13))</f>
        <v/>
      </c>
      <c r="Y14" s="200"/>
      <c r="AC14" s="283"/>
    </row>
    <row r="15" spans="1:38" ht="30" customHeight="1">
      <c r="A15" s="10"/>
      <c r="B15" s="641" t="s">
        <v>46</v>
      </c>
      <c r="C15" s="641"/>
      <c r="D15" s="641"/>
      <c r="E15" s="641"/>
      <c r="F15" s="641"/>
      <c r="G15" s="641"/>
      <c r="H15" s="641"/>
      <c r="I15" s="641"/>
      <c r="J15" s="641"/>
      <c r="K15" s="641"/>
      <c r="L15" s="641"/>
      <c r="M15" s="641"/>
      <c r="N15" s="641"/>
      <c r="O15" s="641"/>
      <c r="P15" s="10"/>
      <c r="W15" s="19"/>
    </row>
    <row r="16" spans="1:38" ht="18" customHeight="1" thickBot="1">
      <c r="A16" s="184" t="s">
        <v>34</v>
      </c>
      <c r="B16" s="177"/>
      <c r="C16" s="178"/>
      <c r="D16" s="177"/>
      <c r="E16" s="177"/>
      <c r="F16" s="177"/>
      <c r="G16" s="177"/>
      <c r="H16" s="177"/>
      <c r="I16" s="177"/>
      <c r="J16" s="177"/>
      <c r="K16" s="177"/>
      <c r="L16" s="177"/>
      <c r="M16" s="177"/>
      <c r="N16" s="177"/>
      <c r="O16" s="177"/>
      <c r="P16" s="177"/>
      <c r="W16" s="19"/>
    </row>
    <row r="17" spans="1:47" ht="26.25" customHeight="1">
      <c r="A17" s="10"/>
      <c r="B17" s="594" t="s">
        <v>293</v>
      </c>
      <c r="C17" s="595"/>
      <c r="D17" s="596"/>
      <c r="E17" s="597"/>
      <c r="F17" s="598"/>
      <c r="G17" s="598"/>
      <c r="H17" s="598"/>
      <c r="I17" s="598"/>
      <c r="J17" s="598"/>
      <c r="K17" s="598"/>
      <c r="L17" s="598"/>
      <c r="M17" s="598"/>
      <c r="N17" s="598"/>
      <c r="O17" s="599"/>
      <c r="P17" s="10"/>
      <c r="W17" s="19"/>
    </row>
    <row r="18" spans="1:47" ht="26.25" customHeight="1" thickBot="1">
      <c r="A18" s="10"/>
      <c r="B18" s="570" t="s">
        <v>19</v>
      </c>
      <c r="C18" s="571"/>
      <c r="D18" s="572"/>
      <c r="E18" s="608"/>
      <c r="F18" s="609"/>
      <c r="G18" s="609"/>
      <c r="H18" s="609"/>
      <c r="I18" s="609"/>
      <c r="J18" s="609"/>
      <c r="K18" s="609"/>
      <c r="L18" s="609"/>
      <c r="M18" s="609"/>
      <c r="N18" s="609"/>
      <c r="O18" s="610"/>
      <c r="P18" s="10"/>
      <c r="W18" s="19"/>
    </row>
    <row r="19" spans="1:47" ht="21" customHeight="1" thickBot="1">
      <c r="A19" s="169" t="s">
        <v>35</v>
      </c>
      <c r="B19" s="10"/>
      <c r="C19" s="179"/>
      <c r="D19" s="10"/>
      <c r="E19" s="10"/>
      <c r="F19" s="10"/>
      <c r="G19" s="10"/>
      <c r="H19" s="10"/>
      <c r="I19" s="10"/>
      <c r="J19" s="10"/>
      <c r="K19" s="10"/>
      <c r="L19" s="10"/>
      <c r="M19" s="10"/>
      <c r="N19" s="10"/>
      <c r="O19" s="10"/>
      <c r="P19" s="10"/>
    </row>
    <row r="20" spans="1:47" s="11" customFormat="1" ht="24" customHeight="1" thickBot="1">
      <c r="A20" s="131"/>
      <c r="B20" s="590" t="s">
        <v>111</v>
      </c>
      <c r="C20" s="574"/>
      <c r="D20" s="591"/>
      <c r="E20" s="573" t="s">
        <v>112</v>
      </c>
      <c r="F20" s="591"/>
      <c r="G20" s="573" t="s">
        <v>113</v>
      </c>
      <c r="H20" s="574"/>
      <c r="I20" s="574"/>
      <c r="J20" s="574"/>
      <c r="K20" s="574"/>
      <c r="L20" s="574"/>
      <c r="M20" s="574"/>
      <c r="N20" s="574"/>
      <c r="O20" s="575"/>
      <c r="P20" s="131"/>
      <c r="Q20" s="19"/>
      <c r="Y20" s="19"/>
      <c r="Z20" s="19"/>
      <c r="AA20" s="19"/>
      <c r="AB20" s="19"/>
      <c r="AC20" s="19"/>
      <c r="AD20" s="19"/>
      <c r="AE20" s="19"/>
      <c r="AF20" s="17"/>
      <c r="AG20" s="17"/>
      <c r="AH20" s="17"/>
      <c r="AI20" s="17"/>
      <c r="AJ20" s="17"/>
      <c r="AK20" s="17"/>
      <c r="AL20" s="17"/>
      <c r="AM20" s="17"/>
      <c r="AN20" s="17"/>
      <c r="AO20" s="17"/>
      <c r="AP20" s="17"/>
      <c r="AQ20" s="17"/>
      <c r="AR20" s="17"/>
      <c r="AS20" s="17"/>
      <c r="AT20" s="17"/>
      <c r="AU20" s="17"/>
    </row>
    <row r="21" spans="1:47" ht="29.25" customHeight="1">
      <c r="A21" s="10"/>
      <c r="B21" s="592" t="s">
        <v>47</v>
      </c>
      <c r="C21" s="593"/>
      <c r="D21" s="593"/>
      <c r="E21" s="576">
        <f>IF($J$4="",0,'11号-1'!D46)</f>
        <v>0</v>
      </c>
      <c r="F21" s="576"/>
      <c r="G21" s="623" t="s">
        <v>174</v>
      </c>
      <c r="H21" s="623"/>
      <c r="I21" s="623"/>
      <c r="J21" s="623"/>
      <c r="K21" s="623"/>
      <c r="L21" s="623"/>
      <c r="M21" s="623"/>
      <c r="N21" s="623"/>
      <c r="O21" s="624"/>
      <c r="P21" s="10"/>
    </row>
    <row r="22" spans="1:47" ht="29.25" customHeight="1">
      <c r="A22" s="10"/>
      <c r="B22" s="580" t="s">
        <v>48</v>
      </c>
      <c r="C22" s="581"/>
      <c r="D22" s="581"/>
      <c r="E22" s="579">
        <f>IF($J$4="",0,'11号-1'!D47)</f>
        <v>0</v>
      </c>
      <c r="F22" s="579"/>
      <c r="G22" s="582" t="s">
        <v>114</v>
      </c>
      <c r="H22" s="582"/>
      <c r="I22" s="582"/>
      <c r="J22" s="582"/>
      <c r="K22" s="582"/>
      <c r="L22" s="582"/>
      <c r="M22" s="582"/>
      <c r="N22" s="582"/>
      <c r="O22" s="583"/>
      <c r="P22" s="10"/>
      <c r="Q22" s="17"/>
    </row>
    <row r="23" spans="1:47" ht="29.25" customHeight="1">
      <c r="A23" s="10"/>
      <c r="B23" s="580" t="s">
        <v>49</v>
      </c>
      <c r="C23" s="581"/>
      <c r="D23" s="581"/>
      <c r="E23" s="579">
        <f>IF($J$4="",0,'11号-1'!D48)</f>
        <v>0</v>
      </c>
      <c r="F23" s="579"/>
      <c r="G23" s="582" t="s">
        <v>114</v>
      </c>
      <c r="H23" s="582"/>
      <c r="I23" s="582"/>
      <c r="J23" s="582"/>
      <c r="K23" s="582"/>
      <c r="L23" s="582"/>
      <c r="M23" s="582"/>
      <c r="N23" s="582"/>
      <c r="O23" s="583"/>
      <c r="P23" s="10"/>
      <c r="R23" s="568" t="s">
        <v>184</v>
      </c>
      <c r="S23" s="569"/>
      <c r="T23" s="569"/>
      <c r="U23" s="569"/>
      <c r="V23" s="569"/>
      <c r="W23" s="213"/>
    </row>
    <row r="24" spans="1:47" ht="29.25" customHeight="1">
      <c r="A24" s="10"/>
      <c r="B24" s="584" t="s">
        <v>53</v>
      </c>
      <c r="C24" s="585"/>
      <c r="D24" s="585"/>
      <c r="E24" s="579">
        <f>IF($J$4="",0,'11号-1'!D49)</f>
        <v>0</v>
      </c>
      <c r="F24" s="579"/>
      <c r="G24" s="582"/>
      <c r="H24" s="582"/>
      <c r="I24" s="582"/>
      <c r="J24" s="582"/>
      <c r="K24" s="582"/>
      <c r="L24" s="582"/>
      <c r="M24" s="582"/>
      <c r="N24" s="582"/>
      <c r="O24" s="583"/>
      <c r="P24" s="10"/>
      <c r="R24" s="192" t="s">
        <v>186</v>
      </c>
      <c r="S24" s="193"/>
      <c r="T24" s="194" t="s">
        <v>146</v>
      </c>
      <c r="U24" s="194" t="s">
        <v>147</v>
      </c>
      <c r="V24" s="195" t="s">
        <v>175</v>
      </c>
      <c r="W24" s="191"/>
    </row>
    <row r="25" spans="1:47" ht="29.25" customHeight="1" thickBot="1">
      <c r="A25" s="10"/>
      <c r="B25" s="600" t="s">
        <v>50</v>
      </c>
      <c r="C25" s="601"/>
      <c r="D25" s="601"/>
      <c r="E25" s="622">
        <f>IF($J$4="",0,SUM(E21:F24))</f>
        <v>0</v>
      </c>
      <c r="F25" s="622"/>
      <c r="G25" s="625"/>
      <c r="H25" s="625"/>
      <c r="I25" s="625"/>
      <c r="J25" s="625"/>
      <c r="K25" s="625"/>
      <c r="L25" s="625"/>
      <c r="M25" s="625"/>
      <c r="N25" s="625"/>
      <c r="O25" s="626"/>
      <c r="P25" s="10"/>
      <c r="R25" s="258" t="str">
        <f>IF($J$4="","",$J$4)</f>
        <v/>
      </c>
      <c r="S25" s="257" t="str">
        <f>IF($J$4="","","1ヶ月目")</f>
        <v/>
      </c>
      <c r="T25" s="560" t="str">
        <f>IF($J$4="","",VLOOKUP($R$25,$S$7:$U$18,2,0))</f>
        <v/>
      </c>
      <c r="U25" s="560" t="str">
        <f>IF(T25="","",EOMONTH(T25,0))</f>
        <v/>
      </c>
      <c r="V25" s="284" t="str">
        <f>IF(T25="","","①")</f>
        <v/>
      </c>
      <c r="W25" s="285"/>
    </row>
    <row r="26" spans="1:47" ht="29.25" customHeight="1">
      <c r="A26" s="10"/>
      <c r="B26" s="592" t="s">
        <v>115</v>
      </c>
      <c r="C26" s="593"/>
      <c r="D26" s="593"/>
      <c r="E26" s="576">
        <f>IF($J$4="",0,'11号-1'!D51)</f>
        <v>0</v>
      </c>
      <c r="F26" s="576"/>
      <c r="G26" s="623" t="s">
        <v>114</v>
      </c>
      <c r="H26" s="623"/>
      <c r="I26" s="623"/>
      <c r="J26" s="623"/>
      <c r="K26" s="623"/>
      <c r="L26" s="623"/>
      <c r="M26" s="623"/>
      <c r="N26" s="623"/>
      <c r="O26" s="624"/>
      <c r="P26" s="10"/>
      <c r="R26" s="196"/>
      <c r="S26" s="257" t="str">
        <f>IF(T26="","","2ヶ月目")</f>
        <v/>
      </c>
      <c r="T26" s="560" t="str">
        <f t="shared" ref="T26:T36" si="4">IF(U25="","",IF(U25=VLOOKUP($R$25,$S$8:$U$18,3,0),"",U25+1))</f>
        <v/>
      </c>
      <c r="U26" s="560" t="str">
        <f t="shared" ref="U26:U36" si="5">IF(T26="","",EOMONTH(T26,0))</f>
        <v/>
      </c>
      <c r="V26" s="284" t="str">
        <f>IF(T26="","","②")</f>
        <v/>
      </c>
      <c r="W26" s="285"/>
    </row>
    <row r="27" spans="1:47" ht="29.25" customHeight="1" thickBot="1">
      <c r="A27" s="10"/>
      <c r="B27" s="643" t="s">
        <v>52</v>
      </c>
      <c r="C27" s="601"/>
      <c r="D27" s="601"/>
      <c r="E27" s="622">
        <f>IF($J$4="",0,'11号-1'!D52)</f>
        <v>0</v>
      </c>
      <c r="F27" s="622"/>
      <c r="G27" s="625" t="s">
        <v>114</v>
      </c>
      <c r="H27" s="625"/>
      <c r="I27" s="625"/>
      <c r="J27" s="625"/>
      <c r="K27" s="625"/>
      <c r="L27" s="625"/>
      <c r="M27" s="625"/>
      <c r="N27" s="625"/>
      <c r="O27" s="626"/>
      <c r="P27" s="10"/>
      <c r="R27" s="196"/>
      <c r="S27" s="257" t="str">
        <f>IF(T27="","","3ヶ月目")</f>
        <v/>
      </c>
      <c r="T27" s="560" t="str">
        <f t="shared" si="4"/>
        <v/>
      </c>
      <c r="U27" s="560" t="str">
        <f t="shared" si="5"/>
        <v/>
      </c>
      <c r="V27" s="284" t="str">
        <f>IF(T27="","","③")</f>
        <v/>
      </c>
      <c r="W27" s="285"/>
    </row>
    <row r="28" spans="1:47" ht="29.25" customHeight="1" thickBot="1">
      <c r="A28" s="10"/>
      <c r="B28" s="590" t="s">
        <v>51</v>
      </c>
      <c r="C28" s="574"/>
      <c r="D28" s="591"/>
      <c r="E28" s="627">
        <f>E25+E26+E27</f>
        <v>0</v>
      </c>
      <c r="F28" s="628"/>
      <c r="G28" s="629"/>
      <c r="H28" s="630"/>
      <c r="I28" s="630"/>
      <c r="J28" s="630"/>
      <c r="K28" s="630"/>
      <c r="L28" s="630"/>
      <c r="M28" s="630"/>
      <c r="N28" s="630"/>
      <c r="O28" s="631"/>
      <c r="P28" s="10"/>
      <c r="R28" s="196"/>
      <c r="S28" s="257" t="str">
        <f>IF(T28="","","4ヶ月目")</f>
        <v/>
      </c>
      <c r="T28" s="560" t="str">
        <f t="shared" si="4"/>
        <v/>
      </c>
      <c r="U28" s="560" t="str">
        <f t="shared" si="5"/>
        <v/>
      </c>
      <c r="V28" s="284" t="str">
        <f>IF(T28="","","④")</f>
        <v/>
      </c>
      <c r="W28" s="286"/>
    </row>
    <row r="29" spans="1:47" ht="21">
      <c r="A29" s="10"/>
      <c r="B29" s="80" t="str">
        <f>"※　各区分の助成対象経費の額は、様式研第11号の「第 "&amp;J4&amp;" の計」の各区分の額と一致する"</f>
        <v>※　各区分の助成対象経費の額は、様式研第11号の「第  の計」の各区分の額と一致する</v>
      </c>
      <c r="C29" s="81"/>
      <c r="D29" s="81"/>
      <c r="E29" s="82"/>
      <c r="F29" s="82"/>
      <c r="G29" s="83"/>
      <c r="H29" s="83"/>
      <c r="I29" s="83"/>
      <c r="J29" s="83"/>
      <c r="K29" s="83"/>
      <c r="L29" s="83"/>
      <c r="M29" s="83"/>
      <c r="N29" s="83"/>
      <c r="O29" s="83"/>
      <c r="P29" s="10"/>
      <c r="Q29" s="188"/>
      <c r="R29" s="331"/>
      <c r="S29" s="332" t="str">
        <f>IF(T29="","","5ヶ月目")</f>
        <v/>
      </c>
      <c r="T29" s="333" t="str">
        <f t="shared" si="4"/>
        <v/>
      </c>
      <c r="U29" s="333" t="str">
        <f t="shared" si="5"/>
        <v/>
      </c>
      <c r="V29" s="334" t="str">
        <f>IF(T29="","","⑤")</f>
        <v/>
      </c>
      <c r="W29" s="285"/>
      <c r="Z29" s="188"/>
    </row>
    <row r="30" spans="1:47" ht="21" customHeight="1">
      <c r="A30" s="169" t="s">
        <v>154</v>
      </c>
      <c r="B30" s="165"/>
      <c r="C30" s="179"/>
      <c r="D30" s="10"/>
      <c r="E30" s="10"/>
      <c r="F30" s="10"/>
      <c r="G30" s="10"/>
      <c r="H30" s="10"/>
      <c r="I30" s="10"/>
      <c r="J30" s="10"/>
      <c r="K30" s="10"/>
      <c r="L30" s="10"/>
      <c r="M30" s="10"/>
      <c r="N30" s="10"/>
      <c r="O30" s="10"/>
      <c r="P30" s="10"/>
      <c r="Q30" s="188"/>
      <c r="R30" s="331"/>
      <c r="S30" s="335" t="str">
        <f>IF(T30="","","6ヶ月目")</f>
        <v/>
      </c>
      <c r="T30" s="336" t="str">
        <f t="shared" si="4"/>
        <v/>
      </c>
      <c r="U30" s="336" t="str">
        <f t="shared" si="5"/>
        <v/>
      </c>
      <c r="V30" s="337" t="str">
        <f>IF(T30="","","⑥")</f>
        <v/>
      </c>
      <c r="W30" s="285"/>
      <c r="X30" s="338"/>
      <c r="Y30" s="188"/>
      <c r="Z30" s="188"/>
    </row>
    <row r="31" spans="1:47" ht="6" customHeight="1">
      <c r="A31" s="10"/>
      <c r="B31" s="174"/>
      <c r="C31" s="179"/>
      <c r="D31" s="10"/>
      <c r="E31" s="10"/>
      <c r="F31" s="10"/>
      <c r="G31" s="10"/>
      <c r="H31" s="10"/>
      <c r="I31" s="10"/>
      <c r="J31" s="10"/>
      <c r="K31" s="10"/>
      <c r="L31" s="10"/>
      <c r="M31" s="10"/>
      <c r="N31" s="10"/>
      <c r="O31" s="10"/>
      <c r="P31" s="10"/>
      <c r="Q31" s="188"/>
      <c r="R31" s="331"/>
      <c r="S31" s="335" t="str">
        <f>IF(T31="","","7ヶ月目")</f>
        <v/>
      </c>
      <c r="T31" s="336" t="str">
        <f t="shared" si="4"/>
        <v/>
      </c>
      <c r="U31" s="336" t="str">
        <f t="shared" si="5"/>
        <v/>
      </c>
      <c r="V31" s="337" t="str">
        <f>IF(T31="","","⑦")</f>
        <v/>
      </c>
      <c r="W31" s="285"/>
      <c r="X31" s="338"/>
      <c r="Y31" s="188"/>
      <c r="Z31" s="188"/>
    </row>
    <row r="32" spans="1:47" ht="15" customHeight="1">
      <c r="A32" s="10"/>
      <c r="B32" s="165"/>
      <c r="C32" s="586" t="s">
        <v>36</v>
      </c>
      <c r="D32" s="587"/>
      <c r="E32" s="602" t="str">
        <f>PHONETIC(E33)</f>
        <v/>
      </c>
      <c r="F32" s="603"/>
      <c r="G32" s="603"/>
      <c r="H32" s="603"/>
      <c r="I32" s="603"/>
      <c r="J32" s="603"/>
      <c r="K32" s="603"/>
      <c r="L32" s="603"/>
      <c r="M32" s="603"/>
      <c r="N32" s="604"/>
      <c r="O32" s="10"/>
      <c r="P32" s="10"/>
      <c r="Q32" s="188"/>
      <c r="R32" s="331"/>
      <c r="S32" s="335" t="str">
        <f>IF(T32="","","8ヶ月目")</f>
        <v/>
      </c>
      <c r="T32" s="336" t="str">
        <f t="shared" si="4"/>
        <v/>
      </c>
      <c r="U32" s="336" t="str">
        <f t="shared" si="5"/>
        <v/>
      </c>
      <c r="V32" s="337" t="str">
        <f>IF(T32="","","⑧")</f>
        <v/>
      </c>
      <c r="W32" s="285"/>
      <c r="X32" s="338"/>
      <c r="Y32" s="188"/>
      <c r="Z32" s="188"/>
    </row>
    <row r="33" spans="1:26" ht="28.5" customHeight="1">
      <c r="A33" s="10"/>
      <c r="B33" s="165"/>
      <c r="C33" s="635" t="s">
        <v>37</v>
      </c>
      <c r="D33" s="636"/>
      <c r="E33" s="605"/>
      <c r="F33" s="606"/>
      <c r="G33" s="606"/>
      <c r="H33" s="606"/>
      <c r="I33" s="606"/>
      <c r="J33" s="606"/>
      <c r="K33" s="606"/>
      <c r="L33" s="606"/>
      <c r="M33" s="606"/>
      <c r="N33" s="607"/>
      <c r="O33" s="10"/>
      <c r="P33" s="10"/>
      <c r="Q33" s="188"/>
      <c r="R33" s="331"/>
      <c r="S33" s="335" t="str">
        <f>IF(T33="","","9ヶ月目")</f>
        <v/>
      </c>
      <c r="T33" s="336" t="str">
        <f t="shared" si="4"/>
        <v/>
      </c>
      <c r="U33" s="336" t="str">
        <f t="shared" si="5"/>
        <v/>
      </c>
      <c r="V33" s="337" t="str">
        <f>IF(T33="","","⑨")</f>
        <v/>
      </c>
      <c r="W33" s="285"/>
      <c r="X33" s="338"/>
      <c r="Y33" s="188"/>
      <c r="Z33" s="188"/>
    </row>
    <row r="34" spans="1:26" ht="15" customHeight="1">
      <c r="A34" s="10"/>
      <c r="B34" s="165"/>
      <c r="C34" s="644" t="s">
        <v>38</v>
      </c>
      <c r="D34" s="645"/>
      <c r="E34" s="611"/>
      <c r="F34" s="616" t="s">
        <v>36</v>
      </c>
      <c r="G34" s="617"/>
      <c r="H34" s="618"/>
      <c r="I34" s="602" t="str">
        <f>PHONETIC(I35)</f>
        <v/>
      </c>
      <c r="J34" s="603"/>
      <c r="K34" s="603"/>
      <c r="L34" s="603"/>
      <c r="M34" s="603"/>
      <c r="N34" s="604"/>
      <c r="O34" s="10"/>
      <c r="P34" s="10"/>
      <c r="Q34" s="188"/>
      <c r="R34" s="331"/>
      <c r="S34" s="335" t="str">
        <f>IF(T34="","","10ヶ月目")</f>
        <v/>
      </c>
      <c r="T34" s="336" t="str">
        <f t="shared" si="4"/>
        <v/>
      </c>
      <c r="U34" s="336" t="str">
        <f t="shared" si="5"/>
        <v/>
      </c>
      <c r="V34" s="337" t="str">
        <f>IF(T34="","","⑩")</f>
        <v/>
      </c>
      <c r="W34" s="285"/>
      <c r="X34" s="338"/>
      <c r="Y34" s="188"/>
      <c r="Z34" s="188"/>
    </row>
    <row r="35" spans="1:26" ht="28.5" customHeight="1">
      <c r="A35" s="10"/>
      <c r="B35" s="165"/>
      <c r="C35" s="635"/>
      <c r="D35" s="636"/>
      <c r="E35" s="612"/>
      <c r="F35" s="613" t="s">
        <v>39</v>
      </c>
      <c r="G35" s="614"/>
      <c r="H35" s="615"/>
      <c r="I35" s="605"/>
      <c r="J35" s="606"/>
      <c r="K35" s="606"/>
      <c r="L35" s="606"/>
      <c r="M35" s="606"/>
      <c r="N35" s="607"/>
      <c r="O35" s="10"/>
      <c r="P35" s="10"/>
      <c r="Q35" s="188"/>
      <c r="R35" s="331"/>
      <c r="S35" s="335" t="str">
        <f>IF(T35="","","11ヶ月目")</f>
        <v/>
      </c>
      <c r="T35" s="336" t="str">
        <f t="shared" si="4"/>
        <v/>
      </c>
      <c r="U35" s="336" t="str">
        <f t="shared" si="5"/>
        <v/>
      </c>
      <c r="V35" s="337" t="str">
        <f>IF(T35="","","⑪")</f>
        <v/>
      </c>
      <c r="W35" s="285"/>
      <c r="X35" s="338"/>
      <c r="Y35" s="188"/>
      <c r="Z35" s="188"/>
    </row>
    <row r="36" spans="1:26" ht="30.75" customHeight="1">
      <c r="A36" s="10"/>
      <c r="B36" s="165"/>
      <c r="C36" s="642" t="s">
        <v>110</v>
      </c>
      <c r="D36" s="639"/>
      <c r="E36" s="282"/>
      <c r="F36" s="637" t="s">
        <v>40</v>
      </c>
      <c r="G36" s="638"/>
      <c r="H36" s="639"/>
      <c r="I36" s="619"/>
      <c r="J36" s="620"/>
      <c r="K36" s="620"/>
      <c r="L36" s="620"/>
      <c r="M36" s="620"/>
      <c r="N36" s="621"/>
      <c r="O36" s="10"/>
      <c r="P36" s="10"/>
      <c r="Q36" s="188"/>
      <c r="R36" s="331"/>
      <c r="S36" s="335" t="str">
        <f>IF(T36="","","12ヶ月目")</f>
        <v/>
      </c>
      <c r="T36" s="336" t="str">
        <f t="shared" si="4"/>
        <v/>
      </c>
      <c r="U36" s="336" t="str">
        <f t="shared" si="5"/>
        <v/>
      </c>
      <c r="V36" s="337" t="str">
        <f>IF(T36="","","⑫")</f>
        <v/>
      </c>
      <c r="W36" s="285"/>
      <c r="X36" s="338"/>
      <c r="Y36" s="188"/>
      <c r="Z36" s="188"/>
    </row>
    <row r="37" spans="1:26" ht="15" customHeight="1">
      <c r="A37" s="10"/>
      <c r="B37" s="165"/>
      <c r="C37" s="586" t="s">
        <v>36</v>
      </c>
      <c r="D37" s="587"/>
      <c r="E37" s="602" t="str">
        <f>PHONETIC(E38)</f>
        <v/>
      </c>
      <c r="F37" s="603"/>
      <c r="G37" s="603"/>
      <c r="H37" s="603"/>
      <c r="I37" s="603"/>
      <c r="J37" s="603"/>
      <c r="K37" s="603"/>
      <c r="L37" s="603"/>
      <c r="M37" s="603"/>
      <c r="N37" s="604"/>
      <c r="O37" s="10"/>
      <c r="P37" s="10"/>
      <c r="Q37" s="188"/>
      <c r="R37" s="188"/>
      <c r="S37" s="188"/>
      <c r="T37" s="188"/>
      <c r="U37" s="188"/>
      <c r="V37" s="188"/>
      <c r="X37" s="188"/>
      <c r="Y37" s="188"/>
      <c r="Z37" s="188"/>
    </row>
    <row r="38" spans="1:26" ht="28.5" customHeight="1">
      <c r="A38" s="10"/>
      <c r="B38" s="165"/>
      <c r="C38" s="635" t="s">
        <v>41</v>
      </c>
      <c r="D38" s="636"/>
      <c r="E38" s="605"/>
      <c r="F38" s="606"/>
      <c r="G38" s="606"/>
      <c r="H38" s="606"/>
      <c r="I38" s="606"/>
      <c r="J38" s="606"/>
      <c r="K38" s="606"/>
      <c r="L38" s="606"/>
      <c r="M38" s="606"/>
      <c r="N38" s="607"/>
      <c r="O38" s="10"/>
      <c r="P38" s="10"/>
      <c r="R38" s="188"/>
      <c r="S38" s="188"/>
      <c r="T38" s="188"/>
    </row>
    <row r="39" spans="1:26" ht="5.25" customHeight="1">
      <c r="A39" s="10"/>
      <c r="B39" s="165"/>
      <c r="C39" s="180"/>
      <c r="D39" s="180"/>
      <c r="E39" s="10"/>
      <c r="F39" s="10"/>
      <c r="G39" s="10"/>
      <c r="H39" s="10"/>
      <c r="I39" s="10"/>
      <c r="J39" s="10"/>
      <c r="K39" s="10"/>
      <c r="L39" s="10"/>
      <c r="M39" s="10"/>
      <c r="N39" s="10"/>
      <c r="O39" s="10"/>
      <c r="P39" s="10"/>
      <c r="R39" s="188"/>
      <c r="S39" s="187"/>
      <c r="T39" s="188"/>
    </row>
    <row r="40" spans="1:26" ht="13.5" customHeight="1">
      <c r="A40" s="10"/>
      <c r="B40" s="181" t="s">
        <v>157</v>
      </c>
      <c r="C40" s="182" t="s">
        <v>158</v>
      </c>
      <c r="D40" s="180"/>
      <c r="E40" s="10"/>
      <c r="F40" s="10"/>
      <c r="G40" s="10"/>
      <c r="H40" s="10"/>
      <c r="I40" s="10"/>
      <c r="J40" s="10"/>
      <c r="K40" s="10"/>
      <c r="L40" s="10"/>
      <c r="M40" s="10"/>
      <c r="N40" s="10"/>
      <c r="O40" s="10"/>
      <c r="P40" s="10"/>
      <c r="R40" s="188"/>
      <c r="S40" s="187"/>
      <c r="T40" s="188"/>
    </row>
    <row r="41" spans="1:26" ht="13.5" customHeight="1">
      <c r="A41" s="10"/>
      <c r="B41" s="10"/>
      <c r="C41" s="182" t="s">
        <v>159</v>
      </c>
      <c r="D41" s="180"/>
      <c r="E41" s="10"/>
      <c r="F41" s="10"/>
      <c r="G41" s="10"/>
      <c r="H41" s="10"/>
      <c r="I41" s="10"/>
      <c r="J41" s="10"/>
      <c r="K41" s="10"/>
      <c r="L41" s="10"/>
      <c r="M41" s="10"/>
      <c r="N41" s="10"/>
      <c r="O41" s="10"/>
      <c r="P41" s="10"/>
      <c r="S41" s="187"/>
    </row>
    <row r="42" spans="1:26" ht="18.75">
      <c r="A42" s="10"/>
      <c r="B42" s="10"/>
      <c r="C42" s="182" t="s">
        <v>160</v>
      </c>
      <c r="D42" s="180"/>
      <c r="E42" s="10"/>
      <c r="F42" s="10"/>
      <c r="G42" s="10"/>
      <c r="H42" s="10"/>
      <c r="I42" s="10"/>
      <c r="J42" s="10"/>
      <c r="K42" s="10"/>
      <c r="L42" s="10"/>
      <c r="M42" s="10"/>
      <c r="N42" s="10"/>
      <c r="O42" s="10"/>
      <c r="P42" s="10"/>
      <c r="S42" s="187"/>
    </row>
    <row r="43" spans="1:26" ht="18.75">
      <c r="A43" s="10"/>
      <c r="B43" s="10"/>
      <c r="C43" s="182" t="s">
        <v>161</v>
      </c>
      <c r="D43" s="180"/>
      <c r="E43" s="10"/>
      <c r="F43" s="10"/>
      <c r="G43" s="10"/>
      <c r="H43" s="10"/>
      <c r="I43" s="10"/>
      <c r="J43" s="10"/>
      <c r="K43" s="10"/>
      <c r="L43" s="10"/>
      <c r="M43" s="10"/>
      <c r="N43" s="10"/>
      <c r="O43" s="10"/>
      <c r="P43" s="10"/>
      <c r="S43" s="187"/>
    </row>
    <row r="44" spans="1:26" ht="18.75">
      <c r="A44" s="10"/>
      <c r="B44" s="10"/>
      <c r="C44" s="182" t="s">
        <v>162</v>
      </c>
      <c r="D44" s="180"/>
      <c r="E44" s="10"/>
      <c r="F44" s="10"/>
      <c r="G44" s="10"/>
      <c r="H44" s="10"/>
      <c r="I44" s="10"/>
      <c r="J44" s="10"/>
      <c r="K44" s="10"/>
      <c r="L44" s="10"/>
      <c r="M44" s="10"/>
      <c r="N44" s="10"/>
      <c r="O44" s="10"/>
      <c r="P44" s="10"/>
      <c r="S44" s="187"/>
    </row>
    <row r="45" spans="1:26" ht="13.5" customHeight="1">
      <c r="S45" s="187"/>
    </row>
    <row r="46" spans="1:26" ht="13.5" customHeight="1">
      <c r="S46" s="187"/>
    </row>
  </sheetData>
  <sheetProtection password="ECA8" sheet="1" objects="1" scenarios="1" selectLockedCells="1"/>
  <mergeCells count="58">
    <mergeCell ref="X2:Z2"/>
    <mergeCell ref="C38:D38"/>
    <mergeCell ref="F36:H36"/>
    <mergeCell ref="G10:O10"/>
    <mergeCell ref="G21:O21"/>
    <mergeCell ref="E22:F22"/>
    <mergeCell ref="I34:N34"/>
    <mergeCell ref="B15:O15"/>
    <mergeCell ref="C37:D37"/>
    <mergeCell ref="C36:D36"/>
    <mergeCell ref="I35:N35"/>
    <mergeCell ref="G27:O27"/>
    <mergeCell ref="B27:D27"/>
    <mergeCell ref="E33:N33"/>
    <mergeCell ref="C33:D33"/>
    <mergeCell ref="C34:D35"/>
    <mergeCell ref="E38:N38"/>
    <mergeCell ref="E24:F24"/>
    <mergeCell ref="E18:O18"/>
    <mergeCell ref="E34:E35"/>
    <mergeCell ref="F35:H35"/>
    <mergeCell ref="F34:H34"/>
    <mergeCell ref="I36:N36"/>
    <mergeCell ref="E27:F27"/>
    <mergeCell ref="E26:F26"/>
    <mergeCell ref="G26:O26"/>
    <mergeCell ref="G25:O25"/>
    <mergeCell ref="G24:O24"/>
    <mergeCell ref="E37:N37"/>
    <mergeCell ref="E28:F28"/>
    <mergeCell ref="E25:F25"/>
    <mergeCell ref="G28:O28"/>
    <mergeCell ref="B24:D24"/>
    <mergeCell ref="C32:D32"/>
    <mergeCell ref="B1:D1"/>
    <mergeCell ref="G6:I6"/>
    <mergeCell ref="B20:D20"/>
    <mergeCell ref="B21:D21"/>
    <mergeCell ref="B22:D22"/>
    <mergeCell ref="B17:D17"/>
    <mergeCell ref="E20:F20"/>
    <mergeCell ref="G22:O22"/>
    <mergeCell ref="E17:O17"/>
    <mergeCell ref="B28:D28"/>
    <mergeCell ref="B25:D25"/>
    <mergeCell ref="B26:D26"/>
    <mergeCell ref="E32:N32"/>
    <mergeCell ref="J7:K7"/>
    <mergeCell ref="R3:V5"/>
    <mergeCell ref="R23:V23"/>
    <mergeCell ref="B18:D18"/>
    <mergeCell ref="G20:O20"/>
    <mergeCell ref="E21:F21"/>
    <mergeCell ref="G12:O12"/>
    <mergeCell ref="G13:O13"/>
    <mergeCell ref="E23:F23"/>
    <mergeCell ref="B23:D23"/>
    <mergeCell ref="G23:O23"/>
  </mergeCells>
  <phoneticPr fontId="2"/>
  <conditionalFormatting sqref="X14">
    <cfRule type="expression" dxfId="3" priority="5">
      <formula>$X$14=""</formula>
    </cfRule>
  </conditionalFormatting>
  <conditionalFormatting sqref="R14:V14">
    <cfRule type="expression" dxfId="2" priority="3" stopIfTrue="1">
      <formula>$S$14&lt;&gt;""</formula>
    </cfRule>
    <cfRule type="expression" dxfId="1" priority="4" stopIfTrue="1">
      <formula>$S$14=""</formula>
    </cfRule>
  </conditionalFormatting>
  <dataValidations count="5">
    <dataValidation imeMode="halfAlpha" allowBlank="1" showInputMessage="1" showErrorMessage="1" sqref="O7:P7 E34:E35 I36:N36 M7 H11"/>
    <dataValidation imeMode="fullKatakana" allowBlank="1" showInputMessage="1" showErrorMessage="1" sqref="I34:N34 E32:N32 E37:N37"/>
    <dataValidation type="list" allowBlank="1" showInputMessage="1" showErrorMessage="1" sqref="E36">
      <formula1>"普通預金,当座預金"</formula1>
    </dataValidation>
    <dataValidation type="list" imeMode="halfAlpha" allowBlank="1" showInputMessage="1" showErrorMessage="1" sqref="J4">
      <formula1>$S$8:$S$14</formula1>
    </dataValidation>
    <dataValidation type="list" allowBlank="1" showInputMessage="1" showErrorMessage="1" sqref="X2">
      <formula1>$Z$4:$Z$6</formula1>
    </dataValidation>
  </dataValidations>
  <printOptions horizontalCentered="1" verticalCentered="1"/>
  <pageMargins left="0.15748031496062992" right="0.15748031496062992" top="0.27559055118110237" bottom="0.27559055118110237" header="0.15748031496062992" footer="0.15748031496062992"/>
  <pageSetup paperSize="9" scale="92" orientation="portrait" r:id="rId1"/>
  <headerFooter>
    <oddHeader xml:space="preserve">&amp;R&amp;8
. </oddHeader>
    <oddFooter>&amp;L&amp;8　.&amp;C&amp;9PC版&amp;R&amp;8.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1E1FF"/>
  </sheetPr>
  <dimension ref="A1:X57"/>
  <sheetViews>
    <sheetView showGridLines="0" view="pageBreakPreview" zoomScale="85" zoomScaleNormal="70" zoomScaleSheetLayoutView="85" workbookViewId="0">
      <selection activeCell="E3" sqref="E3"/>
    </sheetView>
  </sheetViews>
  <sheetFormatPr defaultRowHeight="22.5"/>
  <cols>
    <col min="1" max="1" width="15.125" style="252" customWidth="1"/>
    <col min="2" max="2" width="21.625" style="214" customWidth="1"/>
    <col min="3" max="3" width="8.5" style="214" customWidth="1"/>
    <col min="4" max="4" width="30.625" style="253" customWidth="1"/>
    <col min="5" max="5" width="3.625" style="254" customWidth="1"/>
    <col min="6" max="7" width="11.625" style="214" customWidth="1"/>
    <col min="8" max="8" width="6.625" style="214" customWidth="1"/>
    <col min="9" max="10" width="8.625" style="214" customWidth="1"/>
    <col min="11" max="11" width="9" style="300" customWidth="1"/>
    <col min="12" max="12" width="10.5" style="294" hidden="1" customWidth="1"/>
    <col min="13" max="13" width="12.5" style="294" hidden="1" customWidth="1"/>
    <col min="14" max="14" width="6.375" style="412" hidden="1" customWidth="1"/>
    <col min="15" max="15" width="9.25" style="413" hidden="1" customWidth="1"/>
    <col min="16" max="16" width="10.25" style="424" hidden="1" customWidth="1"/>
    <col min="17" max="17" width="9" style="425" hidden="1" customWidth="1"/>
    <col min="18" max="18" width="8.625" style="294" hidden="1" customWidth="1"/>
    <col min="19" max="19" width="6" style="294" hidden="1" customWidth="1"/>
    <col min="20" max="20" width="4.625" style="294" hidden="1" customWidth="1"/>
    <col min="21" max="21" width="9" style="295" customWidth="1"/>
    <col min="22" max="24" width="9" style="295"/>
    <col min="25" max="16384" width="9" style="12"/>
  </cols>
  <sheetData>
    <row r="1" spans="1:24" ht="56.25" customHeight="1" thickBot="1">
      <c r="A1" s="152"/>
      <c r="B1" s="106"/>
      <c r="C1" s="106"/>
      <c r="D1" s="107"/>
      <c r="E1" s="161"/>
      <c r="F1" s="106"/>
      <c r="G1" s="106"/>
      <c r="H1" s="106"/>
      <c r="I1" s="106"/>
      <c r="J1" s="106"/>
      <c r="P1" s="414"/>
      <c r="Q1" s="415"/>
    </row>
    <row r="2" spans="1:24" ht="33" customHeight="1" thickTop="1" thickBot="1">
      <c r="A2" s="105"/>
      <c r="B2" s="106"/>
      <c r="C2" s="106"/>
      <c r="D2" s="107"/>
      <c r="E2" s="161"/>
      <c r="F2" s="108"/>
      <c r="G2" s="108"/>
      <c r="H2" s="108"/>
      <c r="I2" s="108"/>
      <c r="J2" s="109" t="str">
        <f>'10号'!P3</f>
        <v>〈平成２９年度第２回〉</v>
      </c>
      <c r="L2" s="481">
        <f>EOMONTH('10号'!$T$8,13)</f>
        <v>43373</v>
      </c>
      <c r="M2" s="416" t="s">
        <v>251</v>
      </c>
      <c r="N2" s="417"/>
      <c r="O2" s="418"/>
      <c r="P2" s="419"/>
      <c r="Q2" s="420"/>
      <c r="R2" s="363"/>
      <c r="S2" s="363"/>
      <c r="T2" s="364"/>
    </row>
    <row r="3" spans="1:24" ht="24.75" thickTop="1">
      <c r="A3" s="110" t="s">
        <v>134</v>
      </c>
      <c r="B3" s="106"/>
      <c r="C3" s="106"/>
      <c r="D3" s="107"/>
      <c r="E3" s="161"/>
      <c r="F3" s="111"/>
      <c r="G3" s="111"/>
      <c r="H3" s="111"/>
      <c r="I3" s="111"/>
      <c r="J3" s="111"/>
      <c r="L3" s="421"/>
      <c r="M3" s="421"/>
      <c r="N3" s="422"/>
      <c r="O3" s="423"/>
    </row>
    <row r="4" spans="1:24" ht="27" customHeight="1">
      <c r="A4" s="112" t="str">
        <f>"農の雇用事業助成金交付申請書（内訳） （ 第"&amp;'10号'!$J$4&amp;" ）"</f>
        <v>農の雇用事業助成金交付申請書（内訳） （ 第 ）</v>
      </c>
      <c r="B4" s="113"/>
      <c r="C4" s="113"/>
      <c r="D4" s="287"/>
      <c r="E4" s="162"/>
      <c r="F4" s="113"/>
      <c r="G4" s="113"/>
      <c r="H4" s="113"/>
      <c r="I4" s="113"/>
      <c r="J4" s="113"/>
    </row>
    <row r="5" spans="1:24" s="14" customFormat="1" ht="25.5" customHeight="1">
      <c r="A5" s="114"/>
      <c r="B5" s="115" t="s">
        <v>17</v>
      </c>
      <c r="C5" s="699" t="str">
        <f>IF('10号'!$G$10="","",'10号'!$G$10)</f>
        <v/>
      </c>
      <c r="D5" s="699"/>
      <c r="E5" s="699"/>
      <c r="F5" s="699"/>
      <c r="G5" s="699"/>
      <c r="H5" s="699"/>
      <c r="I5" s="699"/>
      <c r="J5" s="699"/>
      <c r="K5" s="301"/>
      <c r="L5" s="296"/>
      <c r="M5" s="296"/>
      <c r="N5" s="426"/>
      <c r="O5" s="427"/>
      <c r="P5" s="428"/>
      <c r="Q5" s="429"/>
      <c r="R5" s="296"/>
      <c r="S5" s="296"/>
      <c r="T5" s="296"/>
      <c r="U5" s="297"/>
      <c r="V5" s="297"/>
      <c r="W5" s="297"/>
      <c r="X5" s="297"/>
    </row>
    <row r="6" spans="1:24" s="14" customFormat="1" ht="25.5" customHeight="1">
      <c r="A6" s="114"/>
      <c r="B6" s="115" t="s">
        <v>15</v>
      </c>
      <c r="C6" s="699" t="str">
        <f>IF('10号'!$E$18="","",'10号'!$E$18)</f>
        <v/>
      </c>
      <c r="D6" s="699"/>
      <c r="E6" s="699"/>
      <c r="F6" s="699"/>
      <c r="G6" s="699"/>
      <c r="H6" s="699"/>
      <c r="I6" s="699"/>
      <c r="J6" s="699"/>
      <c r="K6" s="301"/>
      <c r="L6" s="430"/>
      <c r="M6" s="430"/>
      <c r="N6" s="426"/>
      <c r="O6" s="427"/>
      <c r="P6" s="428"/>
      <c r="Q6" s="429"/>
      <c r="R6" s="296"/>
      <c r="S6" s="296"/>
      <c r="T6" s="296"/>
      <c r="U6" s="297"/>
      <c r="V6" s="297"/>
      <c r="W6" s="297"/>
      <c r="X6" s="297"/>
    </row>
    <row r="7" spans="1:24" ht="6" customHeight="1">
      <c r="A7" s="105"/>
      <c r="B7" s="116"/>
      <c r="C7" s="703"/>
      <c r="D7" s="703"/>
      <c r="E7" s="163"/>
      <c r="F7" s="702"/>
      <c r="G7" s="702"/>
      <c r="H7" s="288"/>
      <c r="I7" s="378"/>
      <c r="J7" s="106"/>
      <c r="K7" s="302"/>
    </row>
    <row r="8" spans="1:24" ht="6.75" customHeight="1" thickBot="1">
      <c r="A8" s="105"/>
      <c r="B8" s="117"/>
      <c r="C8" s="117"/>
      <c r="D8" s="107"/>
      <c r="E8" s="161"/>
      <c r="F8" s="106"/>
      <c r="G8" s="106"/>
      <c r="H8" s="106"/>
      <c r="I8" s="106"/>
      <c r="J8" s="144"/>
    </row>
    <row r="9" spans="1:24" ht="29.25" customHeight="1" thickBot="1">
      <c r="A9" s="118"/>
      <c r="B9" s="684" t="s">
        <v>29</v>
      </c>
      <c r="C9" s="705"/>
      <c r="D9" s="700" t="s">
        <v>28</v>
      </c>
      <c r="E9" s="701"/>
      <c r="F9" s="684" t="s">
        <v>155</v>
      </c>
      <c r="G9" s="685"/>
      <c r="H9" s="685"/>
      <c r="I9" s="685"/>
      <c r="J9" s="686"/>
      <c r="L9" s="473" t="s">
        <v>254</v>
      </c>
      <c r="M9" s="474" t="s">
        <v>185</v>
      </c>
      <c r="N9" s="475" t="s">
        <v>216</v>
      </c>
      <c r="O9" s="476" t="s">
        <v>217</v>
      </c>
      <c r="P9" s="477" t="s">
        <v>223</v>
      </c>
      <c r="Q9" s="478" t="s">
        <v>224</v>
      </c>
      <c r="R9" s="478" t="s">
        <v>225</v>
      </c>
      <c r="S9" s="479"/>
      <c r="T9" s="480" t="s">
        <v>255</v>
      </c>
    </row>
    <row r="10" spans="1:24" ht="21" customHeight="1">
      <c r="A10" s="118"/>
      <c r="B10" s="119" t="s">
        <v>1</v>
      </c>
      <c r="C10" s="120"/>
      <c r="D10" s="678">
        <f>IF(A14="",0,O10)</f>
        <v>0</v>
      </c>
      <c r="E10" s="679"/>
      <c r="F10" s="119" t="s">
        <v>135</v>
      </c>
      <c r="G10" s="121"/>
      <c r="H10" s="121"/>
      <c r="I10" s="121"/>
      <c r="J10" s="122"/>
      <c r="L10" s="431"/>
      <c r="M10" s="366"/>
      <c r="N10" s="411"/>
      <c r="O10" s="432" t="str">
        <f>①!$M$160</f>
        <v/>
      </c>
      <c r="P10" s="483">
        <f>①!$M$164</f>
        <v>0</v>
      </c>
      <c r="Q10" s="484" t="s">
        <v>265</v>
      </c>
      <c r="R10" s="366"/>
      <c r="S10" s="366"/>
      <c r="T10" s="369"/>
    </row>
    <row r="11" spans="1:24" ht="21" customHeight="1">
      <c r="A11" s="123"/>
      <c r="B11" s="124" t="s">
        <v>4</v>
      </c>
      <c r="C11" s="125"/>
      <c r="D11" s="693">
        <f>IF(OR(A14="",D10=MIN(L14,$P$10)),0,IF(O11+SUM($D$10:D10)&gt;=MIN(L14,$P$10),MIN(L14,$P$10)-SUM($D$10:D10),O11))</f>
        <v>0</v>
      </c>
      <c r="E11" s="695"/>
      <c r="F11" s="124" t="s">
        <v>136</v>
      </c>
      <c r="G11" s="126"/>
      <c r="H11" s="126"/>
      <c r="I11" s="126"/>
      <c r="J11" s="127"/>
      <c r="L11" s="433">
        <f>IF($D10&gt;D14,0,IF($D10+D11&lt;D14,D11,D14-$D10))</f>
        <v>0</v>
      </c>
      <c r="M11" s="366"/>
      <c r="N11" s="411"/>
      <c r="O11" s="434">
        <f>'11号-3'!$Q$11</f>
        <v>0</v>
      </c>
      <c r="P11" s="435"/>
      <c r="R11" s="366"/>
      <c r="S11" s="366"/>
      <c r="T11" s="369"/>
    </row>
    <row r="12" spans="1:24" ht="21" customHeight="1">
      <c r="A12" s="123"/>
      <c r="B12" s="124" t="s">
        <v>5</v>
      </c>
      <c r="C12" s="125"/>
      <c r="D12" s="693">
        <f>IF(OR(A14="",SUM($D$10:D11)=MIN(L14,$P$10)),0,IF(O12+SUM($D$10:D11)&gt;=MIN(L14,$P$10),MIN(L14,$P$10)-SUM($D$10:D11),O12))</f>
        <v>0</v>
      </c>
      <c r="E12" s="695"/>
      <c r="F12" s="124" t="s">
        <v>137</v>
      </c>
      <c r="G12" s="126"/>
      <c r="H12" s="126"/>
      <c r="I12" s="126"/>
      <c r="J12" s="127"/>
      <c r="L12" s="433">
        <f>IF($D10+$D11&gt;D14,0,IF($D10+$D11+D12&lt;D14,D12,D14-$D10-$D11))</f>
        <v>0</v>
      </c>
      <c r="M12" s="366"/>
      <c r="N12" s="411"/>
      <c r="O12" s="434">
        <f>'11号-4'!$O$11</f>
        <v>0</v>
      </c>
      <c r="P12" s="435"/>
      <c r="R12" s="366"/>
      <c r="S12" s="366"/>
      <c r="T12" s="369"/>
    </row>
    <row r="13" spans="1:24" ht="21" customHeight="1">
      <c r="A13" s="128"/>
      <c r="B13" s="124" t="s">
        <v>2</v>
      </c>
      <c r="C13" s="125"/>
      <c r="D13" s="693">
        <f>IF(OR(A14="",SUM($D$10:D12)=MIN(L14,$P$10)),0,IF(O13+SUM($D$10:D12)&gt;=MIN(L14,$P$10),MIN(L14,$P$10)-SUM($D$10:D12),O13))</f>
        <v>0</v>
      </c>
      <c r="E13" s="695"/>
      <c r="F13" s="124" t="s">
        <v>138</v>
      </c>
      <c r="G13" s="126"/>
      <c r="H13" s="126"/>
      <c r="I13" s="126"/>
      <c r="J13" s="127"/>
      <c r="L13" s="433">
        <f>IF($D10+$D11+$D12&gt;D14,0,IF($D10+$D11+$D12+D13&lt;D14,D13,D14-$D10-$D11-$D12))</f>
        <v>0</v>
      </c>
      <c r="M13" s="366"/>
      <c r="N13" s="411"/>
      <c r="O13" s="434">
        <f>'11号-5'!$I$14</f>
        <v>0</v>
      </c>
      <c r="P13" s="436"/>
      <c r="R13" s="366"/>
      <c r="S13" s="366"/>
      <c r="T13" s="369"/>
    </row>
    <row r="14" spans="1:24" ht="15" customHeight="1" thickBot="1">
      <c r="A14" s="669" t="str">
        <f>IF(ISERROR(IF('10号'!T25="","",MONTH('10号'!T25))),"",IF('10号'!T25="","",MONTH('10号'!T25)))</f>
        <v/>
      </c>
      <c r="B14" s="672" t="s">
        <v>27</v>
      </c>
      <c r="C14" s="673"/>
      <c r="D14" s="680">
        <f>IF($A14="",0,IF(SUM(D10:E13)&lt;=MIN(L14,①!M$164+0),SUM(D10:E13),MIN(L14,①!M$164+0)))</f>
        <v>0</v>
      </c>
      <c r="E14" s="681"/>
      <c r="F14" s="664" t="s">
        <v>256</v>
      </c>
      <c r="G14" s="665"/>
      <c r="H14" s="665"/>
      <c r="I14" s="666" t="str">
        <f>IF(COUNTIF($J$2,"*法*"),"(3年目以降は48,000円)","")</f>
        <v/>
      </c>
      <c r="J14" s="667"/>
      <c r="L14" s="437">
        <f>IF(COUNTIF($J$2,"*法*"),48000,97000)</f>
        <v>97000</v>
      </c>
      <c r="T14" s="369"/>
    </row>
    <row r="15" spans="1:24" ht="30" customHeight="1" thickBot="1">
      <c r="A15" s="669"/>
      <c r="B15" s="674"/>
      <c r="C15" s="675"/>
      <c r="D15" s="682"/>
      <c r="E15" s="683"/>
      <c r="F15" s="657" t="str">
        <f>CONCATENATE("但し、当月給与総支給額が97,000円",IF(COUNTIF($J$2,"*法*"),"(3年目以降は48,000円)",""),"以下の場合は給与総支給額が上限")</f>
        <v>但し、当月給与総支給額が97,000円以下の場合は給与総支給額が上限</v>
      </c>
      <c r="G15" s="658"/>
      <c r="H15" s="658"/>
      <c r="I15" s="658"/>
      <c r="J15" s="659"/>
      <c r="L15" s="438">
        <f>①!$M$164</f>
        <v>0</v>
      </c>
      <c r="M15" s="394" t="str">
        <f>'10号'!T25</f>
        <v/>
      </c>
      <c r="N15" s="361"/>
      <c r="O15" s="434"/>
      <c r="P15" s="435"/>
      <c r="R15" s="366"/>
      <c r="S15" s="366"/>
      <c r="T15" s="374"/>
    </row>
    <row r="16" spans="1:24" ht="21" customHeight="1" thickBot="1">
      <c r="A16" s="123"/>
      <c r="B16" s="124" t="s">
        <v>30</v>
      </c>
      <c r="C16" s="305"/>
      <c r="D16" s="696">
        <f>IF($A14="",0,P16)</f>
        <v>0</v>
      </c>
      <c r="E16" s="694"/>
      <c r="F16" s="660" t="s">
        <v>294</v>
      </c>
      <c r="G16" s="661"/>
      <c r="H16" s="661"/>
      <c r="I16" s="662" t="str">
        <f>IF(COUNTIF($J$2,"*法*"),"(3年目以降は24,000円)","")</f>
        <v/>
      </c>
      <c r="J16" s="663"/>
      <c r="L16" s="439"/>
      <c r="M16" s="440"/>
      <c r="N16" s="410"/>
      <c r="O16" s="441"/>
      <c r="P16" s="442">
        <f>IF($A14="",0,Q16)</f>
        <v>0</v>
      </c>
      <c r="Q16" s="443">
        <f>MIN('11号-6'!$O11,R16)</f>
        <v>0</v>
      </c>
      <c r="R16" s="395">
        <f>IF(COUNTIF($J$2,"*法*"),24000,120000)</f>
        <v>120000</v>
      </c>
      <c r="S16" s="367" t="str">
        <f>A14</f>
        <v/>
      </c>
      <c r="T16" s="362" t="str">
        <f>IFERROR(DATEDIF('10号'!$T$8,M15,"M")+1,"")</f>
        <v/>
      </c>
    </row>
    <row r="17" spans="1:20" ht="21" customHeight="1">
      <c r="A17" s="123"/>
      <c r="B17" s="124" t="s">
        <v>20</v>
      </c>
      <c r="C17" s="129"/>
      <c r="D17" s="696">
        <f>IF(A14="",0,N17)</f>
        <v>0</v>
      </c>
      <c r="E17" s="694"/>
      <c r="F17" s="379" t="s">
        <v>55</v>
      </c>
      <c r="G17" s="380"/>
      <c r="H17" s="380"/>
      <c r="I17" s="380"/>
      <c r="J17" s="381"/>
      <c r="L17" s="444"/>
      <c r="M17" s="366">
        <f>COUNTIF($N$17,"&gt;1")</f>
        <v>0</v>
      </c>
      <c r="N17" s="410">
        <f>MIN(30000,'11号-7'!O11+0)</f>
        <v>0</v>
      </c>
      <c r="O17" s="441"/>
      <c r="P17" s="435"/>
      <c r="R17" s="366"/>
      <c r="S17" s="366"/>
      <c r="T17" s="375"/>
    </row>
    <row r="18" spans="1:20" ht="21" customHeight="1" thickBot="1">
      <c r="A18" s="130"/>
      <c r="B18" s="670" t="str">
        <f>A14&amp;"月計"</f>
        <v>月計</v>
      </c>
      <c r="C18" s="671"/>
      <c r="D18" s="697">
        <f>SUM(D14:E17)</f>
        <v>0</v>
      </c>
      <c r="E18" s="698"/>
      <c r="F18" s="646"/>
      <c r="G18" s="647"/>
      <c r="H18" s="647"/>
      <c r="I18" s="647"/>
      <c r="J18" s="648"/>
      <c r="L18" s="445"/>
      <c r="M18" s="368"/>
      <c r="N18" s="446"/>
      <c r="O18" s="447"/>
      <c r="P18" s="435"/>
      <c r="R18" s="368"/>
      <c r="S18" s="368"/>
      <c r="T18" s="370"/>
    </row>
    <row r="19" spans="1:20" ht="21" customHeight="1">
      <c r="A19" s="118"/>
      <c r="B19" s="119" t="s">
        <v>1</v>
      </c>
      <c r="C19" s="120"/>
      <c r="D19" s="678">
        <f>IF(A23="",0,O19)</f>
        <v>0</v>
      </c>
      <c r="E19" s="679"/>
      <c r="F19" s="119" t="s">
        <v>135</v>
      </c>
      <c r="G19" s="121"/>
      <c r="H19" s="121"/>
      <c r="I19" s="121"/>
      <c r="J19" s="122"/>
      <c r="L19" s="450"/>
      <c r="M19" s="365"/>
      <c r="N19" s="451"/>
      <c r="O19" s="452" t="str">
        <f>②!$M$160</f>
        <v/>
      </c>
      <c r="P19" s="485">
        <f>②!$M$164</f>
        <v>0</v>
      </c>
      <c r="Q19" s="486" t="s">
        <v>266</v>
      </c>
      <c r="R19" s="365"/>
      <c r="S19" s="365"/>
      <c r="T19" s="371"/>
    </row>
    <row r="20" spans="1:20" ht="21" customHeight="1">
      <c r="A20" s="123"/>
      <c r="B20" s="124" t="s">
        <v>4</v>
      </c>
      <c r="C20" s="125"/>
      <c r="D20" s="693">
        <f>IF(OR(A23="",D19=MIN(L23,$P$19)),0,IF((O20+SUM($D$19:D19))&gt;=MIN(L23,$P$19),MIN(L23,$P$19)-SUM($D$19:D19),O20))</f>
        <v>0</v>
      </c>
      <c r="E20" s="695"/>
      <c r="F20" s="124" t="s">
        <v>136</v>
      </c>
      <c r="G20" s="126"/>
      <c r="H20" s="126"/>
      <c r="I20" s="126"/>
      <c r="J20" s="127"/>
      <c r="L20" s="444">
        <f>IF($D19&gt;D23,0,IF($D19+D20&lt;D23,D20,D23-$D19))</f>
        <v>0</v>
      </c>
      <c r="M20" s="366"/>
      <c r="N20" s="453"/>
      <c r="O20" s="434">
        <f>'11号-3'!$Q$12</f>
        <v>0</v>
      </c>
      <c r="P20" s="435"/>
      <c r="R20" s="366"/>
      <c r="S20" s="366"/>
      <c r="T20" s="372"/>
    </row>
    <row r="21" spans="1:20" ht="21" customHeight="1">
      <c r="A21" s="123"/>
      <c r="B21" s="124" t="s">
        <v>5</v>
      </c>
      <c r="C21" s="125"/>
      <c r="D21" s="693">
        <f>IF(OR(A23="",SUM(D19:D20)=MIN(L23,$P$19)),0,IF((O21+SUM($D$19:D20))&gt;=MIN(L23,$P$19),MIN(L23,$P$19)-SUM($D$19:D20),O21))</f>
        <v>0</v>
      </c>
      <c r="E21" s="695"/>
      <c r="F21" s="124" t="s">
        <v>137</v>
      </c>
      <c r="G21" s="126"/>
      <c r="H21" s="126"/>
      <c r="I21" s="126"/>
      <c r="J21" s="127"/>
      <c r="L21" s="444">
        <f>IF($D19+$D20&gt;D23,0,IF($D19+$D20+D21&lt;D23,D21,D23-$D19-$D20))</f>
        <v>0</v>
      </c>
      <c r="M21" s="366"/>
      <c r="N21" s="453"/>
      <c r="O21" s="434">
        <f>'11号-4'!$O$12</f>
        <v>0</v>
      </c>
      <c r="P21" s="435"/>
      <c r="R21" s="490" t="s">
        <v>279</v>
      </c>
      <c r="S21" s="366"/>
      <c r="T21" s="372"/>
    </row>
    <row r="22" spans="1:20" ht="21" customHeight="1">
      <c r="A22" s="128"/>
      <c r="B22" s="124" t="s">
        <v>2</v>
      </c>
      <c r="C22" s="125"/>
      <c r="D22" s="693">
        <f>IF(OR(A23="",SUM(D19:D21)=MIN(L23,$P$19+0)),0,IF((O22+SUM($D$19:D21))&gt;=MIN(L23,$P$19+0),MIN(L23,$P$19+0)-SUM($D$19:D21),O22))</f>
        <v>0</v>
      </c>
      <c r="E22" s="695"/>
      <c r="F22" s="124" t="s">
        <v>138</v>
      </c>
      <c r="G22" s="126"/>
      <c r="H22" s="126"/>
      <c r="I22" s="126"/>
      <c r="J22" s="127"/>
      <c r="L22" s="444">
        <f>IF($D19+$D20+$D21&gt;D23,0,IF($D19+$D20+$D21+D22&lt;D23,D22,D23-$D19-$D20-$D21))</f>
        <v>0</v>
      </c>
      <c r="M22" s="366"/>
      <c r="N22" s="454"/>
      <c r="O22" s="434">
        <f>'11号-5'!$I$17</f>
        <v>0</v>
      </c>
      <c r="P22" s="435"/>
      <c r="R22" s="487" t="s">
        <v>270</v>
      </c>
      <c r="S22" s="366"/>
      <c r="T22" s="372"/>
    </row>
    <row r="23" spans="1:20" ht="15" customHeight="1" thickBot="1">
      <c r="A23" s="669" t="str">
        <f>IF(ISERROR(IF('10号'!T26="","",MONTH('10号'!T26))),"",IF('10号'!T26="","",MONTH('10号'!T26)))</f>
        <v/>
      </c>
      <c r="B23" s="672" t="s">
        <v>27</v>
      </c>
      <c r="C23" s="673"/>
      <c r="D23" s="680">
        <f>IF(A23="",0,IF(SUM(D19:E22)&lt;=MIN(L23,P19+0),SUM(D19:E22),MIN(L23,P19+0)))</f>
        <v>0</v>
      </c>
      <c r="E23" s="681"/>
      <c r="F23" s="664" t="s">
        <v>256</v>
      </c>
      <c r="G23" s="665"/>
      <c r="H23" s="665"/>
      <c r="I23" s="666" t="str">
        <f>IF(COUNTIF($J$2,"*法*"),"(3年目以降は48,000円)","")</f>
        <v/>
      </c>
      <c r="J23" s="667"/>
      <c r="L23" s="437">
        <f>IF(COUNTIF($J$2,"*法*"),48000,97000)</f>
        <v>97000</v>
      </c>
      <c r="M23" s="366"/>
      <c r="N23" s="454"/>
      <c r="O23" s="455"/>
      <c r="P23" s="435"/>
      <c r="R23" s="488" t="s">
        <v>271</v>
      </c>
      <c r="S23" s="366"/>
      <c r="T23" s="369"/>
    </row>
    <row r="24" spans="1:20" ht="30" customHeight="1" thickBot="1">
      <c r="A24" s="669"/>
      <c r="B24" s="674"/>
      <c r="C24" s="675"/>
      <c r="D24" s="682"/>
      <c r="E24" s="683"/>
      <c r="F24" s="657" t="str">
        <f>CONCATENATE("但し、当月給与総支給額が97,000円",IF(COUNTIF($J$2,"*法*"),"(3年目以降は48,000円)",""),"以下の場合は給与総支給額が上限")</f>
        <v>但し、当月給与総支給額が97,000円以下の場合は給与総支給額が上限</v>
      </c>
      <c r="G24" s="658"/>
      <c r="H24" s="658"/>
      <c r="I24" s="658"/>
      <c r="J24" s="659"/>
      <c r="L24" s="438">
        <f>②!$M$164</f>
        <v>0</v>
      </c>
      <c r="M24" s="394" t="str">
        <f>'10号'!T26</f>
        <v/>
      </c>
      <c r="N24" s="361"/>
      <c r="O24" s="456"/>
      <c r="P24" s="435"/>
      <c r="R24" s="489" t="s">
        <v>272</v>
      </c>
      <c r="S24" s="366"/>
      <c r="T24" s="374"/>
    </row>
    <row r="25" spans="1:20" ht="21" customHeight="1" thickBot="1">
      <c r="A25" s="123"/>
      <c r="B25" s="124" t="s">
        <v>30</v>
      </c>
      <c r="C25" s="305"/>
      <c r="D25" s="696">
        <f>IF($A23="",0,P25)</f>
        <v>0</v>
      </c>
      <c r="E25" s="694"/>
      <c r="F25" s="660" t="s">
        <v>294</v>
      </c>
      <c r="G25" s="661"/>
      <c r="H25" s="661"/>
      <c r="I25" s="662" t="str">
        <f>IF(COUNTIF($J$2,"*法*"),"(3年目以降は24,000円)","")</f>
        <v/>
      </c>
      <c r="J25" s="663"/>
      <c r="L25" s="439"/>
      <c r="M25" s="440"/>
      <c r="N25" s="453"/>
      <c r="O25" s="456"/>
      <c r="P25" s="442">
        <f>IF($A23="",0,IF(T25=13,Q25,MAX(IF((P$16+Q25)&gt;=R25,R25-P$16,Q25),0)))</f>
        <v>0</v>
      </c>
      <c r="Q25" s="443">
        <f>MIN('11号-6'!$O12,R25)</f>
        <v>0</v>
      </c>
      <c r="R25" s="395">
        <f>IF(COUNTIF($J$2,"*法*"),24000,120000)</f>
        <v>120000</v>
      </c>
      <c r="S25" s="367" t="str">
        <f>A23</f>
        <v/>
      </c>
      <c r="T25" s="362" t="str">
        <f>IFERROR(DATEDIF('10号'!$T$8,M24,"M")+1,"")</f>
        <v/>
      </c>
    </row>
    <row r="26" spans="1:20" ht="21" customHeight="1">
      <c r="A26" s="123"/>
      <c r="B26" s="124" t="s">
        <v>20</v>
      </c>
      <c r="C26" s="129"/>
      <c r="D26" s="696">
        <f>IF(A23="",0,N26)</f>
        <v>0</v>
      </c>
      <c r="E26" s="694"/>
      <c r="F26" s="379" t="s">
        <v>55</v>
      </c>
      <c r="G26" s="380"/>
      <c r="H26" s="380"/>
      <c r="I26" s="380"/>
      <c r="J26" s="381"/>
      <c r="L26" s="444"/>
      <c r="M26" s="366">
        <f>COUNTIF($N$17:N26,"&gt;1")</f>
        <v>0</v>
      </c>
      <c r="N26" s="410">
        <f>MIN(30000,'11号-7'!O12+0)</f>
        <v>0</v>
      </c>
      <c r="O26" s="441"/>
      <c r="P26" s="457" t="s">
        <v>218</v>
      </c>
      <c r="Q26" s="458">
        <f>P16+P25</f>
        <v>0</v>
      </c>
      <c r="R26" s="366"/>
      <c r="S26" s="366"/>
      <c r="T26" s="375"/>
    </row>
    <row r="27" spans="1:20" ht="21" customHeight="1" thickBot="1">
      <c r="A27" s="130"/>
      <c r="B27" s="670" t="str">
        <f>A23&amp;"月計"</f>
        <v>月計</v>
      </c>
      <c r="C27" s="671"/>
      <c r="D27" s="704">
        <f>SUM(D23:E26)</f>
        <v>0</v>
      </c>
      <c r="E27" s="698"/>
      <c r="F27" s="646"/>
      <c r="G27" s="647"/>
      <c r="H27" s="647"/>
      <c r="I27" s="647"/>
      <c r="J27" s="648"/>
      <c r="L27" s="445"/>
      <c r="M27" s="368"/>
      <c r="N27" s="459"/>
      <c r="O27" s="460"/>
      <c r="P27" s="435"/>
      <c r="R27" s="368"/>
      <c r="S27" s="368"/>
      <c r="T27" s="370"/>
    </row>
    <row r="28" spans="1:20" ht="21" customHeight="1">
      <c r="A28" s="118"/>
      <c r="B28" s="119" t="s">
        <v>1</v>
      </c>
      <c r="C28" s="120"/>
      <c r="D28" s="678">
        <f>IF(A32="",0,O28)</f>
        <v>0</v>
      </c>
      <c r="E28" s="679"/>
      <c r="F28" s="119" t="s">
        <v>135</v>
      </c>
      <c r="G28" s="121"/>
      <c r="H28" s="121"/>
      <c r="I28" s="121"/>
      <c r="J28" s="122"/>
      <c r="L28" s="450"/>
      <c r="M28" s="365"/>
      <c r="N28" s="461"/>
      <c r="O28" s="452" t="str">
        <f>③!$M$160</f>
        <v/>
      </c>
      <c r="P28" s="485">
        <f>③!$M$164</f>
        <v>0</v>
      </c>
      <c r="Q28" s="486" t="s">
        <v>267</v>
      </c>
      <c r="R28" s="365"/>
      <c r="S28" s="365"/>
      <c r="T28" s="371"/>
    </row>
    <row r="29" spans="1:20" ht="21" customHeight="1">
      <c r="A29" s="123"/>
      <c r="B29" s="124" t="s">
        <v>4</v>
      </c>
      <c r="C29" s="125"/>
      <c r="D29" s="693">
        <f>IF(OR(A32="",D28=MIN(L32,P28)),0,IF(O29+SUM(D28:D28)&gt;=MIN(L32,P28),MIN(97000,P28)-SUM(D28:D28),O29))</f>
        <v>0</v>
      </c>
      <c r="E29" s="694"/>
      <c r="F29" s="124" t="s">
        <v>136</v>
      </c>
      <c r="G29" s="126"/>
      <c r="H29" s="126"/>
      <c r="I29" s="126"/>
      <c r="J29" s="127"/>
      <c r="L29" s="444">
        <f>IF($D28&gt;D32,0,IF($D28+D29&lt;D32,D29,D32-$D28))</f>
        <v>0</v>
      </c>
      <c r="M29" s="366"/>
      <c r="N29" s="411"/>
      <c r="O29" s="434">
        <f>'11号-3'!$Q$13</f>
        <v>0</v>
      </c>
      <c r="P29" s="435"/>
      <c r="R29" s="366"/>
      <c r="S29" s="366"/>
      <c r="T29" s="372"/>
    </row>
    <row r="30" spans="1:20" ht="21" customHeight="1">
      <c r="A30" s="123"/>
      <c r="B30" s="124" t="s">
        <v>5</v>
      </c>
      <c r="C30" s="125"/>
      <c r="D30" s="693">
        <f>IF(OR(A32="",SUM(D28:D29)=MIN(L32,P28)),0,IF(O30+SUM(D28:D29)&gt;=MIN(L32,P28),MIN(L32,P28)-SUM(D28:D29),O30))</f>
        <v>0</v>
      </c>
      <c r="E30" s="694"/>
      <c r="F30" s="124" t="s">
        <v>137</v>
      </c>
      <c r="G30" s="126"/>
      <c r="H30" s="126"/>
      <c r="I30" s="126"/>
      <c r="J30" s="127"/>
      <c r="L30" s="444">
        <f>IF($D28+$D29&gt;D32,0,IF($D28+$D29+D30&lt;D32,D30,D32-$D28-$D29))</f>
        <v>0</v>
      </c>
      <c r="M30" s="366"/>
      <c r="N30" s="411"/>
      <c r="O30" s="434">
        <f>'11号-4'!$O$13</f>
        <v>0</v>
      </c>
      <c r="P30" s="435"/>
      <c r="R30" s="490" t="s">
        <v>279</v>
      </c>
      <c r="S30" s="366"/>
      <c r="T30" s="372"/>
    </row>
    <row r="31" spans="1:20" ht="21" customHeight="1">
      <c r="A31" s="128"/>
      <c r="B31" s="124" t="s">
        <v>2</v>
      </c>
      <c r="C31" s="125"/>
      <c r="D31" s="693">
        <f>IF(OR(A32="",SUM(D28:D30)=MIN(L32,P28)),0,IF(O31+SUM(D28:D30)&gt;=MIN(L32,P28),MIN(L32,P28)-SUM(D28:D30),O31))</f>
        <v>0</v>
      </c>
      <c r="E31" s="694"/>
      <c r="F31" s="124" t="s">
        <v>138</v>
      </c>
      <c r="G31" s="126"/>
      <c r="H31" s="126"/>
      <c r="I31" s="126"/>
      <c r="J31" s="127"/>
      <c r="L31" s="444">
        <f>IF($D28+$D29+$D30&gt;D32,0,IF($D28+$D29+$D30+D31&lt;D32,D31,D32-$D28-$D29-$D30))</f>
        <v>0</v>
      </c>
      <c r="M31" s="366"/>
      <c r="N31" s="411"/>
      <c r="O31" s="434">
        <f>'11号-5'!$I$20</f>
        <v>0</v>
      </c>
      <c r="P31" s="435"/>
      <c r="R31" s="487" t="s">
        <v>273</v>
      </c>
      <c r="S31" s="366"/>
      <c r="T31" s="372"/>
    </row>
    <row r="32" spans="1:20" ht="15" customHeight="1" thickBot="1">
      <c r="A32" s="669" t="str">
        <f>IF(ISERROR(IF('10号'!T27="","",MONTH('10号'!T27))),"",IF('10号'!T27="","",MONTH('10号'!T27)))</f>
        <v/>
      </c>
      <c r="B32" s="672" t="s">
        <v>27</v>
      </c>
      <c r="C32" s="673"/>
      <c r="D32" s="680">
        <f>IF(A32="",0,IF(SUM(D28:E31)&lt;=MIN(L32,P28),SUM(D28:E31),MIN(L32,P28)))</f>
        <v>0</v>
      </c>
      <c r="E32" s="681"/>
      <c r="F32" s="664" t="s">
        <v>256</v>
      </c>
      <c r="G32" s="665"/>
      <c r="H32" s="665"/>
      <c r="I32" s="666" t="str">
        <f>IF(COUNTIF($J$2,"*法*"),"(3年目以降は48,000円)","")</f>
        <v/>
      </c>
      <c r="J32" s="667"/>
      <c r="L32" s="437">
        <f>IF(COUNTIF($J$2,"*法*"),48000,97000)</f>
        <v>97000</v>
      </c>
      <c r="R32" s="488" t="s">
        <v>274</v>
      </c>
      <c r="T32" s="369"/>
    </row>
    <row r="33" spans="1:20" ht="30" customHeight="1" thickBot="1">
      <c r="A33" s="669"/>
      <c r="B33" s="674"/>
      <c r="C33" s="675"/>
      <c r="D33" s="682"/>
      <c r="E33" s="683"/>
      <c r="F33" s="657" t="str">
        <f>CONCATENATE("但し、当月給与総支給額が97,000円",IF(COUNTIF($J$2,"*法*"),"(3年目以降は48,000円)",""),"以下の場合は給与総支給額が上限")</f>
        <v>但し、当月給与総支給額が97,000円以下の場合は給与総支給額が上限</v>
      </c>
      <c r="G33" s="658"/>
      <c r="H33" s="658"/>
      <c r="I33" s="658"/>
      <c r="J33" s="659"/>
      <c r="L33" s="438">
        <f>③!$M$164</f>
        <v>0</v>
      </c>
      <c r="M33" s="394" t="str">
        <f>'10号'!T27</f>
        <v/>
      </c>
      <c r="N33" s="411"/>
      <c r="O33" s="434"/>
      <c r="P33" s="435"/>
      <c r="R33" s="489" t="s">
        <v>275</v>
      </c>
      <c r="S33" s="373"/>
      <c r="T33" s="374"/>
    </row>
    <row r="34" spans="1:20" ht="21" customHeight="1" thickBot="1">
      <c r="A34" s="123"/>
      <c r="B34" s="124" t="s">
        <v>30</v>
      </c>
      <c r="C34" s="305"/>
      <c r="D34" s="696">
        <f>IF($A32="",0,P34)</f>
        <v>0</v>
      </c>
      <c r="E34" s="694"/>
      <c r="F34" s="660" t="s">
        <v>294</v>
      </c>
      <c r="G34" s="661"/>
      <c r="H34" s="661"/>
      <c r="I34" s="662" t="str">
        <f>IF(COUNTIF($J$2,"*法*"),"(3年目以降は24,000円)","")</f>
        <v/>
      </c>
      <c r="J34" s="663"/>
      <c r="L34" s="462"/>
      <c r="M34" s="463"/>
      <c r="N34" s="411"/>
      <c r="O34" s="434"/>
      <c r="P34" s="442">
        <f>IF($A32="",0,IF(T25=13,MIN(Q34,R34-P25),IF(T34=13,Q34,MAX(IF((P$16+P$25+Q34)&gt;=R34,R34-P$16-P$25,Q34),0))))</f>
        <v>0</v>
      </c>
      <c r="Q34" s="443">
        <f>MIN('11号-6'!$O13,R34)</f>
        <v>0</v>
      </c>
      <c r="R34" s="395">
        <f>IF(COUNTIF($J$2,"*法*"),24000,120000)</f>
        <v>120000</v>
      </c>
      <c r="S34" s="367" t="str">
        <f>A32</f>
        <v/>
      </c>
      <c r="T34" s="362" t="str">
        <f>IFERROR(DATEDIF('10号'!$T$8,M33,"M")+1,"")</f>
        <v/>
      </c>
    </row>
    <row r="35" spans="1:20" ht="21" customHeight="1">
      <c r="A35" s="123"/>
      <c r="B35" s="124" t="s">
        <v>20</v>
      </c>
      <c r="C35" s="129"/>
      <c r="D35" s="696">
        <f>IF(A32="",0,N35)</f>
        <v>0</v>
      </c>
      <c r="E35" s="694"/>
      <c r="F35" s="379" t="s">
        <v>55</v>
      </c>
      <c r="G35" s="380"/>
      <c r="H35" s="380"/>
      <c r="I35" s="380"/>
      <c r="J35" s="381"/>
      <c r="L35" s="444"/>
      <c r="M35" s="366">
        <f>COUNTIF($N$17:N35,"&gt;1")</f>
        <v>0</v>
      </c>
      <c r="N35" s="410">
        <f>MIN(30000,'11号-7'!O13+0)</f>
        <v>0</v>
      </c>
      <c r="O35" s="441"/>
      <c r="P35" s="457" t="s">
        <v>218</v>
      </c>
      <c r="Q35" s="458">
        <f>Q26+P34</f>
        <v>0</v>
      </c>
      <c r="R35" s="366"/>
      <c r="S35" s="366"/>
      <c r="T35" s="375"/>
    </row>
    <row r="36" spans="1:20" ht="21" customHeight="1" thickBot="1">
      <c r="A36" s="130"/>
      <c r="B36" s="670" t="str">
        <f>A32&amp;"月計"</f>
        <v>月計</v>
      </c>
      <c r="C36" s="671"/>
      <c r="D36" s="704">
        <f>SUM(D32:E35)</f>
        <v>0</v>
      </c>
      <c r="E36" s="698"/>
      <c r="F36" s="646"/>
      <c r="G36" s="647"/>
      <c r="H36" s="647"/>
      <c r="I36" s="647"/>
      <c r="J36" s="648"/>
      <c r="L36" s="445"/>
      <c r="M36" s="368"/>
      <c r="N36" s="464"/>
      <c r="O36" s="465"/>
      <c r="P36" s="435"/>
      <c r="R36" s="368"/>
      <c r="S36" s="368"/>
      <c r="T36" s="370"/>
    </row>
    <row r="37" spans="1:20" ht="21" customHeight="1">
      <c r="A37" s="118"/>
      <c r="B37" s="119" t="s">
        <v>1</v>
      </c>
      <c r="C37" s="120"/>
      <c r="D37" s="678">
        <f>IF(A41="",0,O37)</f>
        <v>0</v>
      </c>
      <c r="E37" s="679"/>
      <c r="F37" s="119" t="s">
        <v>135</v>
      </c>
      <c r="G37" s="121"/>
      <c r="H37" s="121"/>
      <c r="I37" s="121"/>
      <c r="J37" s="122"/>
      <c r="L37" s="450"/>
      <c r="M37" s="365"/>
      <c r="N37" s="466"/>
      <c r="O37" s="452" t="str">
        <f>④!$M$160</f>
        <v/>
      </c>
      <c r="P37" s="485">
        <f>④!$M$164</f>
        <v>0</v>
      </c>
      <c r="Q37" s="486" t="s">
        <v>268</v>
      </c>
      <c r="R37" s="365"/>
      <c r="S37" s="365"/>
      <c r="T37" s="371"/>
    </row>
    <row r="38" spans="1:20" ht="21" customHeight="1">
      <c r="A38" s="123"/>
      <c r="B38" s="124" t="s">
        <v>4</v>
      </c>
      <c r="C38" s="125"/>
      <c r="D38" s="693">
        <f>IF(OR(A41="",D37=MIN(L41,P37)),0,IF(O38+SUM(D37:D37)&gt;=MIN(L41,P37),MIN(L41,P37)-SUM(D37:D37),O38))</f>
        <v>0</v>
      </c>
      <c r="E38" s="694"/>
      <c r="F38" s="124" t="s">
        <v>136</v>
      </c>
      <c r="G38" s="126"/>
      <c r="H38" s="126"/>
      <c r="I38" s="126"/>
      <c r="J38" s="127"/>
      <c r="L38" s="444">
        <f>IF($D37&gt;D41,0,IF($D37+D38&lt;D41,D38,D41-$D37))</f>
        <v>0</v>
      </c>
      <c r="M38" s="366"/>
      <c r="N38" s="411"/>
      <c r="O38" s="434">
        <f>'11号-3'!$Q$14</f>
        <v>0</v>
      </c>
      <c r="P38" s="435"/>
      <c r="R38" s="366"/>
      <c r="S38" s="366"/>
      <c r="T38" s="372"/>
    </row>
    <row r="39" spans="1:20" ht="21" customHeight="1">
      <c r="A39" s="123"/>
      <c r="B39" s="124" t="s">
        <v>5</v>
      </c>
      <c r="C39" s="125"/>
      <c r="D39" s="693">
        <f>IF(OR(A41="",SUM(D37:D38)=MIN(L41,P37)),0,IF(O39+SUM(D37:D38)&gt;=MIN(L41,P37),MIN(L41,P37)-SUM(D37:D38),O39))</f>
        <v>0</v>
      </c>
      <c r="E39" s="694"/>
      <c r="F39" s="124" t="s">
        <v>137</v>
      </c>
      <c r="G39" s="126"/>
      <c r="H39" s="126"/>
      <c r="I39" s="126"/>
      <c r="J39" s="127"/>
      <c r="L39" s="444">
        <f>IF($D37+$D38&gt;D41,0,IF($D37+$D38+D39&lt;D41,D39,D41-$D37-$D38))</f>
        <v>0</v>
      </c>
      <c r="M39" s="366"/>
      <c r="N39" s="411"/>
      <c r="O39" s="434">
        <f>'11号-4'!$O$14</f>
        <v>0</v>
      </c>
      <c r="P39" s="435"/>
      <c r="R39" s="490" t="s">
        <v>279</v>
      </c>
      <c r="S39" s="366"/>
      <c r="T39" s="372"/>
    </row>
    <row r="40" spans="1:20" ht="21" customHeight="1">
      <c r="A40" s="128"/>
      <c r="B40" s="124" t="s">
        <v>2</v>
      </c>
      <c r="C40" s="125"/>
      <c r="D40" s="693">
        <f>IF(OR(A41="",P37=O37,SUM(D37:D39)=MIN(L41,P37)),0,IF(O40+SUM(D37:D39)&gt;=MIN(L41,P37),MIN(L41,P37)-SUM(D37:D39),O40))</f>
        <v>0</v>
      </c>
      <c r="E40" s="695"/>
      <c r="F40" s="124" t="s">
        <v>138</v>
      </c>
      <c r="G40" s="126"/>
      <c r="H40" s="126"/>
      <c r="I40" s="126"/>
      <c r="J40" s="127"/>
      <c r="L40" s="444">
        <f>IF($D37+$D38+$D39&gt;D41,0,IF($D37+$D38+$D39+D40&lt;D41,D40,D41-$D37-$D38-$D39))</f>
        <v>0</v>
      </c>
      <c r="M40" s="366"/>
      <c r="N40" s="411"/>
      <c r="O40" s="434">
        <f>'11号-5'!$I$23</f>
        <v>0</v>
      </c>
      <c r="P40" s="435"/>
      <c r="R40" s="487" t="s">
        <v>276</v>
      </c>
      <c r="S40" s="366"/>
      <c r="T40" s="372"/>
    </row>
    <row r="41" spans="1:20" ht="15" customHeight="1" thickBot="1">
      <c r="A41" s="669" t="str">
        <f>IF(ISERROR(IF('10号'!T28="","",MONTH('10号'!T28))),"",IF('10号'!T28="","",MONTH('10号'!T28)))</f>
        <v/>
      </c>
      <c r="B41" s="672" t="s">
        <v>27</v>
      </c>
      <c r="C41" s="673"/>
      <c r="D41" s="680">
        <f>IF(A41="",0,IF(SUM(D37:E40)&lt;=MIN(L41,P37),SUM(D37:E40),MIN(L41,P37)))</f>
        <v>0</v>
      </c>
      <c r="E41" s="681"/>
      <c r="F41" s="664" t="s">
        <v>256</v>
      </c>
      <c r="G41" s="665"/>
      <c r="H41" s="665"/>
      <c r="I41" s="666" t="str">
        <f>IF(COUNTIF($J$2,"*法*"),"(3年目以降は48,000円)","")</f>
        <v/>
      </c>
      <c r="J41" s="667"/>
      <c r="L41" s="437">
        <f>IF(COUNTIF($J$2,"*法*"),48000,97000)</f>
        <v>97000</v>
      </c>
      <c r="M41" s="366"/>
      <c r="N41" s="411"/>
      <c r="O41" s="434"/>
      <c r="P41" s="435"/>
      <c r="R41" s="488" t="s">
        <v>277</v>
      </c>
      <c r="S41" s="366"/>
      <c r="T41" s="369"/>
    </row>
    <row r="42" spans="1:20" ht="30" customHeight="1" thickBot="1">
      <c r="A42" s="669"/>
      <c r="B42" s="674"/>
      <c r="C42" s="675"/>
      <c r="D42" s="682"/>
      <c r="E42" s="683"/>
      <c r="F42" s="657" t="str">
        <f>CONCATENATE("但し、当月給与総支給額が97,000円",IF(COUNTIF($J$2,"*法*"),"(3年目以降は48,000円)",""),"以下の場合は給与総支給額が上限")</f>
        <v>但し、当月給与総支給額が97,000円以下の場合は給与総支給額が上限</v>
      </c>
      <c r="G42" s="658"/>
      <c r="H42" s="658"/>
      <c r="I42" s="658"/>
      <c r="J42" s="659"/>
      <c r="L42" s="438">
        <f>④!$M$164</f>
        <v>0</v>
      </c>
      <c r="M42" s="394" t="str">
        <f>'10号'!T28</f>
        <v/>
      </c>
      <c r="N42" s="411"/>
      <c r="O42" s="434"/>
      <c r="P42" s="435"/>
      <c r="R42" s="489" t="s">
        <v>278</v>
      </c>
      <c r="S42" s="366"/>
      <c r="T42" s="374"/>
    </row>
    <row r="43" spans="1:20" ht="21" customHeight="1" thickBot="1">
      <c r="A43" s="123"/>
      <c r="B43" s="124" t="s">
        <v>30</v>
      </c>
      <c r="C43" s="313"/>
      <c r="D43" s="696">
        <f>IF($A41="",0,P43)</f>
        <v>0</v>
      </c>
      <c r="E43" s="694"/>
      <c r="F43" s="660" t="s">
        <v>294</v>
      </c>
      <c r="G43" s="661"/>
      <c r="H43" s="661"/>
      <c r="I43" s="662" t="str">
        <f>IF(COUNTIF($J$2,"*法*"),"(3年目以降は24,000円)","")</f>
        <v/>
      </c>
      <c r="J43" s="663"/>
      <c r="L43" s="467"/>
      <c r="M43" s="463"/>
      <c r="N43" s="411"/>
      <c r="O43" s="434"/>
      <c r="P43" s="442">
        <f>IF($A41="",0,IF(T25=13,MAX(0,MIN(Q43,R43-P34-P25)),IF(T34=13,MIN(Q43,R43-P34),IF(T43=13,Q43,MAX(IF((P$16+P$25+P$34+Q43)&gt;=R43,R43-P$16-P$25-P$34,Q43),0)))))</f>
        <v>0</v>
      </c>
      <c r="Q43" s="443">
        <f>MIN('11号-6'!$O14,R43)</f>
        <v>0</v>
      </c>
      <c r="R43" s="395">
        <f>IF(COUNTIF($J$2,"*法*"),24000,120000)</f>
        <v>120000</v>
      </c>
      <c r="S43" s="367" t="str">
        <f>A41</f>
        <v/>
      </c>
      <c r="T43" s="362" t="str">
        <f>IFERROR(DATEDIF('10号'!$T$8,M42,"M")+1,"")</f>
        <v/>
      </c>
    </row>
    <row r="44" spans="1:20" ht="21" customHeight="1">
      <c r="A44" s="123"/>
      <c r="B44" s="124" t="s">
        <v>20</v>
      </c>
      <c r="C44" s="129"/>
      <c r="D44" s="696">
        <f>IF(A41="",0,N44)</f>
        <v>0</v>
      </c>
      <c r="E44" s="694"/>
      <c r="F44" s="379" t="s">
        <v>55</v>
      </c>
      <c r="G44" s="380"/>
      <c r="H44" s="380"/>
      <c r="I44" s="380"/>
      <c r="J44" s="381"/>
      <c r="L44" s="468"/>
      <c r="M44" s="366">
        <f>COUNTIF($N$17:N44,"&gt;1")</f>
        <v>0</v>
      </c>
      <c r="N44" s="410">
        <f>MIN(30000,'11号-7'!O14+0)</f>
        <v>0</v>
      </c>
      <c r="O44" s="441"/>
      <c r="P44" s="457" t="s">
        <v>218</v>
      </c>
      <c r="Q44" s="458">
        <f>Q35+P43</f>
        <v>0</v>
      </c>
      <c r="R44" s="366"/>
      <c r="S44" s="366"/>
      <c r="T44" s="375"/>
    </row>
    <row r="45" spans="1:20" ht="21" customHeight="1" thickBot="1">
      <c r="A45" s="130"/>
      <c r="B45" s="670" t="str">
        <f>A41&amp;"月計"</f>
        <v>月計</v>
      </c>
      <c r="C45" s="671"/>
      <c r="D45" s="704">
        <f>SUM(D41:E44)</f>
        <v>0</v>
      </c>
      <c r="E45" s="698"/>
      <c r="F45" s="646"/>
      <c r="G45" s="647"/>
      <c r="H45" s="647"/>
      <c r="I45" s="647"/>
      <c r="J45" s="648"/>
      <c r="L45" s="469"/>
      <c r="M45" s="368"/>
      <c r="N45" s="464"/>
      <c r="O45" s="465"/>
      <c r="P45" s="448"/>
      <c r="Q45" s="449"/>
      <c r="R45" s="368"/>
      <c r="S45" s="368"/>
      <c r="T45" s="370"/>
    </row>
    <row r="46" spans="1:20" ht="21" customHeight="1">
      <c r="A46" s="706" t="s">
        <v>177</v>
      </c>
      <c r="B46" s="119" t="s">
        <v>1</v>
      </c>
      <c r="C46" s="120"/>
      <c r="D46" s="713">
        <f>SUM(D37,D28,D19,D10)</f>
        <v>0</v>
      </c>
      <c r="E46" s="714"/>
      <c r="F46" s="687"/>
      <c r="G46" s="688"/>
      <c r="H46" s="688"/>
      <c r="I46" s="688"/>
      <c r="J46" s="689"/>
      <c r="L46" s="366"/>
      <c r="M46" s="366"/>
      <c r="N46" s="411"/>
      <c r="O46" s="434"/>
    </row>
    <row r="47" spans="1:20" ht="21" customHeight="1">
      <c r="A47" s="707"/>
      <c r="B47" s="124" t="s">
        <v>4</v>
      </c>
      <c r="C47" s="125"/>
      <c r="D47" s="709">
        <f>L11+L20+L29+L38</f>
        <v>0</v>
      </c>
      <c r="E47" s="710"/>
      <c r="F47" s="690"/>
      <c r="G47" s="691"/>
      <c r="H47" s="691"/>
      <c r="I47" s="691"/>
      <c r="J47" s="692"/>
      <c r="N47" s="411"/>
      <c r="O47" s="434"/>
    </row>
    <row r="48" spans="1:20" ht="21" customHeight="1">
      <c r="A48" s="707"/>
      <c r="B48" s="124" t="s">
        <v>5</v>
      </c>
      <c r="C48" s="125"/>
      <c r="D48" s="709">
        <f>L12+L21+L30+L39</f>
        <v>0</v>
      </c>
      <c r="E48" s="710"/>
      <c r="F48" s="690"/>
      <c r="G48" s="691"/>
      <c r="H48" s="691"/>
      <c r="I48" s="691"/>
      <c r="J48" s="692"/>
    </row>
    <row r="49" spans="1:19" ht="21" customHeight="1">
      <c r="A49" s="707"/>
      <c r="B49" s="124" t="s">
        <v>2</v>
      </c>
      <c r="C49" s="125"/>
      <c r="D49" s="709">
        <f>L13+L22+L31+L40</f>
        <v>0</v>
      </c>
      <c r="E49" s="710"/>
      <c r="F49" s="690"/>
      <c r="G49" s="691"/>
      <c r="H49" s="691"/>
      <c r="I49" s="691"/>
      <c r="J49" s="692"/>
      <c r="N49" s="425"/>
      <c r="O49" s="425"/>
      <c r="P49" s="470"/>
    </row>
    <row r="50" spans="1:19" ht="21" customHeight="1">
      <c r="A50" s="707"/>
      <c r="B50" s="676" t="s">
        <v>27</v>
      </c>
      <c r="C50" s="677"/>
      <c r="D50" s="711">
        <f>D14+D23+D32+D41</f>
        <v>0</v>
      </c>
      <c r="E50" s="712"/>
      <c r="F50" s="649" t="s">
        <v>257</v>
      </c>
      <c r="G50" s="650"/>
      <c r="H50" s="651" t="str">
        <f>IF(COUNTIF(J2,"*法*"),"(3年目以降は48,000円)×月数","×月数")</f>
        <v>×月数</v>
      </c>
      <c r="I50" s="652"/>
      <c r="J50" s="653"/>
      <c r="L50" s="471" t="str">
        <f>IF('10号'!$J$4="","",IF(OR(COUNTIF('10号'!$J$4,"*1回*"),COUNTIF('10号'!$J$4,"*2回*"),COUNTIF('10号'!$J$4,"*3回*"),COUNTIF('10号'!$J$4,"*4回*"),COUNTIF('10号'!$J$4,"*5回*"),COUNTIF('10号'!$J$4,"*6回*")),97000,48000))</f>
        <v/>
      </c>
      <c r="N50" s="425"/>
      <c r="O50" s="425"/>
      <c r="P50" s="470"/>
    </row>
    <row r="51" spans="1:19" ht="30.75" customHeight="1">
      <c r="A51" s="707"/>
      <c r="B51" s="124" t="s">
        <v>30</v>
      </c>
      <c r="C51" s="129"/>
      <c r="D51" s="709">
        <f>IF(A14="",0,SUM(D16,D25,D34,D43))</f>
        <v>0</v>
      </c>
      <c r="E51" s="710"/>
      <c r="F51" s="654" t="s">
        <v>298</v>
      </c>
      <c r="G51" s="655"/>
      <c r="H51" s="655"/>
      <c r="I51" s="655"/>
      <c r="J51" s="656"/>
      <c r="N51" s="425"/>
      <c r="O51" s="425"/>
      <c r="P51" s="470"/>
      <c r="S51" s="314"/>
    </row>
    <row r="52" spans="1:19" ht="21" customHeight="1">
      <c r="A52" s="707"/>
      <c r="B52" s="124" t="s">
        <v>20</v>
      </c>
      <c r="C52" s="129"/>
      <c r="D52" s="709">
        <f>SUM(D44,D35,D26,D17)</f>
        <v>0</v>
      </c>
      <c r="E52" s="710"/>
      <c r="F52" s="382" t="s">
        <v>258</v>
      </c>
      <c r="G52" s="307"/>
      <c r="H52" s="307"/>
      <c r="I52" s="377"/>
      <c r="J52" s="308"/>
      <c r="M52" s="366"/>
      <c r="N52" s="425"/>
      <c r="O52" s="425"/>
      <c r="P52" s="470"/>
      <c r="R52" s="472" t="str">
        <f>IF('10号'!$J$4="","",IF(OR(COUNTIF('10号'!$J$4,"*1回*"),COUNTIF('10号'!$J$4,"*2回*"),COUNTIF('10号'!$J$4,"*3回*"),COUNTIF('10号'!$J$4,"*4回*"),COUNTIF('10号'!$J$4,"*5回*"),COUNTIF('10号'!$J$4,"*6回*")),36000,24000))</f>
        <v/>
      </c>
    </row>
    <row r="53" spans="1:19" ht="21.75" customHeight="1" thickBot="1">
      <c r="A53" s="708"/>
      <c r="B53" s="670" t="s">
        <v>31</v>
      </c>
      <c r="C53" s="671"/>
      <c r="D53" s="704">
        <f>SUM(D50:E52)</f>
        <v>0</v>
      </c>
      <c r="E53" s="698"/>
      <c r="F53" s="309"/>
      <c r="G53" s="310"/>
      <c r="H53" s="310"/>
      <c r="I53" s="310"/>
      <c r="J53" s="311"/>
    </row>
    <row r="54" spans="1:19" ht="21.75" customHeight="1">
      <c r="A54" s="346"/>
      <c r="B54" s="349"/>
      <c r="C54" s="349"/>
      <c r="D54" s="350"/>
      <c r="E54" s="350"/>
      <c r="F54" s="349"/>
      <c r="G54" s="290"/>
      <c r="H54" s="290"/>
      <c r="I54" s="290"/>
      <c r="J54" s="351"/>
      <c r="N54" s="294"/>
    </row>
    <row r="55" spans="1:19" ht="21.95" customHeight="1">
      <c r="A55" s="668" t="str">
        <f>CONCATENATE("　（１）～（４）の各月合計は､９７，０００円",IF(COUNTIF(J2,"*法*"),"(３年目以降は４８，０００円)",""),"もしくは、研修実施月に支払われた給与総支給額のいずれか低い方が上限です。")</f>
        <v>　（１）～（４）の各月合計は､９７，０００円もしくは、研修実施月に支払われた給与総支給額のいずれか低い方が上限です。</v>
      </c>
      <c r="B55" s="668"/>
      <c r="C55" s="668"/>
      <c r="D55" s="668"/>
      <c r="E55" s="668"/>
      <c r="F55" s="668"/>
      <c r="G55" s="668"/>
      <c r="H55" s="668"/>
      <c r="I55" s="668"/>
      <c r="J55" s="668"/>
      <c r="K55" s="353"/>
      <c r="N55" s="294"/>
    </row>
    <row r="56" spans="1:19" ht="21.95" customHeight="1">
      <c r="A56" s="348"/>
      <c r="B56" s="348"/>
      <c r="C56" s="348"/>
      <c r="D56" s="348"/>
      <c r="E56" s="348"/>
      <c r="F56" s="348"/>
      <c r="G56" s="348"/>
      <c r="H56" s="289"/>
      <c r="I56" s="289"/>
      <c r="J56" s="347"/>
      <c r="N56" s="294"/>
    </row>
    <row r="57" spans="1:19" ht="21.95" customHeight="1">
      <c r="A57" s="348"/>
      <c r="B57" s="348"/>
      <c r="C57" s="348"/>
      <c r="D57" s="348"/>
      <c r="E57" s="348"/>
      <c r="F57" s="348"/>
      <c r="G57" s="348"/>
      <c r="H57" s="352"/>
      <c r="I57" s="352"/>
      <c r="J57" s="315"/>
      <c r="N57" s="294"/>
    </row>
  </sheetData>
  <sheetProtection password="ECA8" sheet="1" objects="1" scenarios="1" selectLockedCells="1" selectUnlockedCells="1"/>
  <mergeCells count="91">
    <mergeCell ref="D32:E33"/>
    <mergeCell ref="F24:J24"/>
    <mergeCell ref="D21:E21"/>
    <mergeCell ref="D17:E17"/>
    <mergeCell ref="D19:E19"/>
    <mergeCell ref="F23:H23"/>
    <mergeCell ref="I23:J23"/>
    <mergeCell ref="F25:H25"/>
    <mergeCell ref="I25:J25"/>
    <mergeCell ref="F32:H32"/>
    <mergeCell ref="I32:J32"/>
    <mergeCell ref="D13:E13"/>
    <mergeCell ref="A46:A53"/>
    <mergeCell ref="D53:E53"/>
    <mergeCell ref="D52:E52"/>
    <mergeCell ref="D50:E50"/>
    <mergeCell ref="D43:E43"/>
    <mergeCell ref="D51:E51"/>
    <mergeCell ref="D45:E45"/>
    <mergeCell ref="B53:C53"/>
    <mergeCell ref="D48:E48"/>
    <mergeCell ref="D47:E47"/>
    <mergeCell ref="D49:E49"/>
    <mergeCell ref="D44:E44"/>
    <mergeCell ref="B45:C45"/>
    <mergeCell ref="D46:E46"/>
    <mergeCell ref="B14:C15"/>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F9:J9"/>
    <mergeCell ref="F46:J49"/>
    <mergeCell ref="D30:E30"/>
    <mergeCell ref="D20:E20"/>
    <mergeCell ref="D26:E26"/>
    <mergeCell ref="F27:J27"/>
    <mergeCell ref="D25:E25"/>
    <mergeCell ref="D31:E31"/>
    <mergeCell ref="D18:E18"/>
    <mergeCell ref="D41:E42"/>
    <mergeCell ref="D14:E15"/>
    <mergeCell ref="D16:E16"/>
    <mergeCell ref="D12:E12"/>
    <mergeCell ref="D34:E34"/>
    <mergeCell ref="D22:E22"/>
    <mergeCell ref="D29:E29"/>
    <mergeCell ref="A55:J55"/>
    <mergeCell ref="A14:A15"/>
    <mergeCell ref="F14:H14"/>
    <mergeCell ref="A23:A24"/>
    <mergeCell ref="A32:A33"/>
    <mergeCell ref="B36:C36"/>
    <mergeCell ref="B41:C42"/>
    <mergeCell ref="B50:C50"/>
    <mergeCell ref="B32:C33"/>
    <mergeCell ref="A41:A42"/>
    <mergeCell ref="D37:E37"/>
    <mergeCell ref="B23:C24"/>
    <mergeCell ref="D23:E24"/>
    <mergeCell ref="D28:E28"/>
    <mergeCell ref="B27:C27"/>
    <mergeCell ref="I14:J14"/>
    <mergeCell ref="F45:J45"/>
    <mergeCell ref="F50:G50"/>
    <mergeCell ref="H50:J50"/>
    <mergeCell ref="F51:J51"/>
    <mergeCell ref="F15:J15"/>
    <mergeCell ref="F16:H16"/>
    <mergeCell ref="I16:J16"/>
    <mergeCell ref="F18:J18"/>
    <mergeCell ref="F34:H34"/>
    <mergeCell ref="I34:J34"/>
    <mergeCell ref="F33:J33"/>
    <mergeCell ref="F36:J36"/>
    <mergeCell ref="F41:H41"/>
    <mergeCell ref="I41:J41"/>
    <mergeCell ref="F43:H43"/>
    <mergeCell ref="I43:J43"/>
  </mergeCells>
  <phoneticPr fontId="2"/>
  <printOptions horizontalCentered="1" verticalCentered="1"/>
  <pageMargins left="0.15748031496062992" right="0.15748031496062992" top="0.27559055118110237" bottom="0.27559055118110237" header="0.15748031496062992" footer="0.15748031496062992"/>
  <pageSetup paperSize="9" scale="70" fitToHeight="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A168"/>
  <sheetViews>
    <sheetView showGridLines="0" view="pageBreakPreview" zoomScale="70" zoomScaleNormal="70" zoomScaleSheetLayoutView="70" workbookViewId="0">
      <selection activeCell="E3" sqref="E3"/>
    </sheetView>
  </sheetViews>
  <sheetFormatPr defaultRowHeight="13.5"/>
  <cols>
    <col min="1" max="2" width="3.125" style="11" customWidth="1"/>
    <col min="3" max="3" width="5" style="11" customWidth="1"/>
    <col min="4" max="4" width="3.5" style="11" customWidth="1"/>
    <col min="5" max="5" width="3.625" style="11" customWidth="1"/>
    <col min="6" max="6" width="3.5" style="11" customWidth="1"/>
    <col min="7" max="7" width="5" style="11" customWidth="1"/>
    <col min="8" max="8" width="3.5" style="11" customWidth="1"/>
    <col min="9" max="9" width="3.625" style="11" customWidth="1"/>
    <col min="10" max="10" width="3.5" style="11" customWidth="1"/>
    <col min="11" max="11" width="3.625" style="11" customWidth="1"/>
    <col min="12" max="12" width="5" style="11" customWidth="1"/>
    <col min="13" max="16" width="3.625" style="11" customWidth="1"/>
    <col min="17" max="17" width="9.5" style="11" customWidth="1"/>
    <col min="18" max="21" width="3.625" style="11" customWidth="1"/>
    <col min="22" max="22" width="4.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2.375" style="17" hidden="1" customWidth="1"/>
    <col min="33" max="33" width="15.5" style="218" hidden="1" customWidth="1"/>
    <col min="34" max="35" width="9.25" style="219" hidden="1" customWidth="1"/>
    <col min="36" max="36" width="15.625" style="219" hidden="1" customWidth="1"/>
    <col min="37" max="37" width="9.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501"/>
      <c r="AG2" s="502"/>
      <c r="AH2" s="503"/>
      <c r="AI2" s="503"/>
      <c r="AJ2" s="503"/>
      <c r="AK2" s="503"/>
      <c r="AL2" s="501"/>
    </row>
    <row r="3" spans="1:48" ht="17.25" customHeight="1">
      <c r="A3" s="164"/>
      <c r="B3" s="164"/>
      <c r="C3" s="544"/>
      <c r="D3" s="136"/>
      <c r="E3" s="136"/>
      <c r="F3" s="136"/>
      <c r="G3" s="208"/>
      <c r="H3" s="137"/>
      <c r="I3" s="138"/>
      <c r="J3" s="138"/>
      <c r="K3" s="138"/>
      <c r="L3" s="138"/>
      <c r="M3" s="138"/>
      <c r="N3" s="208"/>
      <c r="O3" s="138"/>
      <c r="P3" s="208"/>
      <c r="Q3" s="138"/>
      <c r="R3" s="138"/>
      <c r="S3" s="208"/>
      <c r="T3" s="138"/>
      <c r="U3" s="208"/>
      <c r="V3" s="208"/>
      <c r="W3" s="208"/>
      <c r="X3" s="208"/>
      <c r="Y3" s="208"/>
      <c r="Z3" s="139"/>
      <c r="AA3" s="510" t="str">
        <f>'10号'!$P$3</f>
        <v>〈平成２９年度第２回〉</v>
      </c>
      <c r="AG3" s="500" t="str">
        <f>IF('10号'!$J$4="","",INDEX('10号'!$T$7:'10号'!$T$18,MATCH('10号'!$J$4,'10号'!$S$7:'10号'!$S$18,0)))</f>
        <v/>
      </c>
      <c r="AH3" s="506" t="e">
        <f>YEAR(L5)</f>
        <v>#VALUE!</v>
      </c>
      <c r="AI3" s="506"/>
      <c r="AJ3" s="17" t="e">
        <f>MONTH(AG3)</f>
        <v>#VALUE!</v>
      </c>
      <c r="AK3" s="516" t="s">
        <v>302</v>
      </c>
    </row>
    <row r="4" spans="1:48" ht="21">
      <c r="A4" s="164"/>
      <c r="B4" s="164"/>
      <c r="C4" s="87" t="s">
        <v>144</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16" t="s">
        <v>303</v>
      </c>
    </row>
    <row r="5" spans="1:48" ht="17.25" customHeight="1">
      <c r="A5" s="164"/>
      <c r="B5" s="164"/>
      <c r="C5" s="203" t="s">
        <v>304</v>
      </c>
      <c r="D5" s="204"/>
      <c r="E5" s="204"/>
      <c r="F5" s="204"/>
      <c r="G5" s="204"/>
      <c r="H5" s="208"/>
      <c r="I5" s="494"/>
      <c r="J5" s="494"/>
      <c r="K5" s="494"/>
      <c r="L5" s="853" t="str">
        <f>IF(AG3="","（ 平成　　年　　月 ）",AG3)</f>
        <v>（ 平成　　年　　月 ）</v>
      </c>
      <c r="M5" s="853"/>
      <c r="N5" s="853"/>
      <c r="O5" s="853"/>
      <c r="P5" s="853"/>
      <c r="Q5" s="853"/>
      <c r="R5" s="545" t="s">
        <v>305</v>
      </c>
      <c r="S5" s="541"/>
      <c r="T5" s="541"/>
      <c r="U5" s="541"/>
      <c r="V5" s="854" t="str">
        <f>IF('10号'!E18="","",'10号'!E18)</f>
        <v/>
      </c>
      <c r="W5" s="854"/>
      <c r="X5" s="854"/>
      <c r="Y5" s="854"/>
      <c r="Z5" s="854"/>
      <c r="AA5" s="854"/>
      <c r="AG5" s="546" t="s">
        <v>306</v>
      </c>
      <c r="AH5" s="540" t="s">
        <v>307</v>
      </c>
      <c r="AI5" s="540" t="s">
        <v>308</v>
      </c>
      <c r="AJ5" s="540" t="s">
        <v>291</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16"/>
    </row>
    <row r="7" spans="1:48" ht="15.75" customHeight="1">
      <c r="A7" s="837">
        <f>IF(AG3="",1,AG3)</f>
        <v>1</v>
      </c>
      <c r="B7" s="838"/>
      <c r="C7" s="843" t="s">
        <v>282</v>
      </c>
      <c r="D7" s="518"/>
      <c r="E7" s="845" t="s">
        <v>226</v>
      </c>
      <c r="F7" s="518"/>
      <c r="G7" s="845" t="s">
        <v>285</v>
      </c>
      <c r="H7" s="518"/>
      <c r="I7" s="845" t="s">
        <v>226</v>
      </c>
      <c r="J7" s="518"/>
      <c r="K7" s="847" t="s">
        <v>286</v>
      </c>
      <c r="L7" s="833" t="s">
        <v>227</v>
      </c>
      <c r="M7" s="519"/>
      <c r="N7" s="835" t="s">
        <v>287</v>
      </c>
      <c r="O7" s="518"/>
      <c r="P7" s="835" t="s">
        <v>286</v>
      </c>
      <c r="Q7" s="833" t="s">
        <v>288</v>
      </c>
      <c r="R7" s="534" t="str">
        <f>IF(OR(D7="",A7=""),"",HOUR(AJ7))</f>
        <v/>
      </c>
      <c r="S7" s="835" t="s">
        <v>287</v>
      </c>
      <c r="T7" s="521" t="str">
        <f>IF(OR(D7="",A7=""),"",MINUTE(AJ7))</f>
        <v/>
      </c>
      <c r="U7" s="835" t="s">
        <v>286</v>
      </c>
      <c r="V7" s="819" t="s">
        <v>309</v>
      </c>
      <c r="W7" s="522"/>
      <c r="X7" s="821" t="s">
        <v>148</v>
      </c>
      <c r="Y7" s="823" t="s">
        <v>289</v>
      </c>
      <c r="Z7" s="825"/>
      <c r="AA7" s="826"/>
      <c r="AC7" s="505"/>
      <c r="AD7" s="504"/>
      <c r="AG7" s="504">
        <f>IF(OR(D7="",F7=""),0,TIME(D7,F7,0))</f>
        <v>0</v>
      </c>
      <c r="AH7" s="504">
        <f>IF(OR(H7="",J7=""),0,TIME(H7,J7,0))</f>
        <v>0</v>
      </c>
      <c r="AI7" s="504">
        <f>TIME(M7,O7,0)</f>
        <v>0</v>
      </c>
      <c r="AJ7" s="515">
        <f>AH7-AG7-AI7</f>
        <v>0</v>
      </c>
      <c r="AK7" s="517" t="str">
        <f>IF(A7="",IF(OR(D7&lt;&gt;"",F7&lt;&gt;"",H7&lt;&gt;"",J7&lt;&gt;""),"ERR",""),IF(A7&lt;&gt;"",IF(AND(D7="",F7="",H7="",J7=""),"",IF(OR(AND(D7&lt;&gt;"",F7=""),AND(D7="",F7&lt;&gt;""),AND(H7&lt;&gt;"",J7=""),AND(H7="",J7&lt;&gt;""),AG7&gt;=AH7,AH7-AG7-AI7&lt;0),"ERR",""))))</f>
        <v/>
      </c>
    </row>
    <row r="8" spans="1:48" ht="14.25" customHeight="1">
      <c r="A8" s="839"/>
      <c r="B8" s="840"/>
      <c r="C8" s="844"/>
      <c r="D8" s="523"/>
      <c r="E8" s="846"/>
      <c r="F8" s="523"/>
      <c r="G8" s="846"/>
      <c r="H8" s="523"/>
      <c r="I8" s="846"/>
      <c r="J8" s="523"/>
      <c r="K8" s="848"/>
      <c r="L8" s="834"/>
      <c r="M8" s="524"/>
      <c r="N8" s="836"/>
      <c r="O8" s="523"/>
      <c r="P8" s="836"/>
      <c r="Q8" s="834"/>
      <c r="R8" s="533" t="str">
        <f>IF(OR(D8="",A7=""),"",HOUR(AJ8))</f>
        <v/>
      </c>
      <c r="S8" s="836"/>
      <c r="T8" s="525" t="str">
        <f>IF(OR(D8="",A7=""),"",MINUTE(AJ8))</f>
        <v/>
      </c>
      <c r="U8" s="836"/>
      <c r="V8" s="820"/>
      <c r="W8" s="526"/>
      <c r="X8" s="822"/>
      <c r="Y8" s="824"/>
      <c r="Z8" s="827"/>
      <c r="AA8" s="828"/>
      <c r="AG8" s="504">
        <f>IF(OR(D8="",F8=""),0,TIME(D8,F8,0))</f>
        <v>0</v>
      </c>
      <c r="AH8" s="504">
        <f>IF(OR(H8="",J8=""),0,TIME(H8,J8,0))</f>
        <v>0</v>
      </c>
      <c r="AI8" s="504">
        <f>TIME(M8,O8,0)</f>
        <v>0</v>
      </c>
      <c r="AJ8" s="515">
        <f>AH8-AG8-AI8</f>
        <v>0</v>
      </c>
      <c r="AK8" s="517" t="str">
        <f>IF(A7="",IF(OR(D8&lt;&gt;"",F8&lt;&gt;"",H8&lt;&gt;"",J8&lt;&gt;""),"ERR",""),IF(A7&lt;&gt;"",IF(AND(D8="",F8="",H8="",J8=""),"",IF(OR(AND(D8&lt;&gt;"",F8=""),AND(D8="",F8&lt;&gt;""),AND(H8&lt;&gt;"",J8=""),AND(H8="",J8&lt;&gt;""),AG8&gt;=AH8,AH8-AG8-AI8&lt;0),"ERR",""))))</f>
        <v/>
      </c>
    </row>
    <row r="9" spans="1:48" ht="15" customHeight="1">
      <c r="A9" s="839"/>
      <c r="B9" s="840"/>
      <c r="C9" s="527" t="s">
        <v>283</v>
      </c>
      <c r="D9" s="528"/>
      <c r="E9" s="829"/>
      <c r="F9" s="829"/>
      <c r="G9" s="829"/>
      <c r="H9" s="829"/>
      <c r="I9" s="829"/>
      <c r="J9" s="829"/>
      <c r="K9" s="529"/>
      <c r="L9" s="529"/>
      <c r="M9" s="529"/>
      <c r="N9" s="529"/>
      <c r="O9" s="529"/>
      <c r="P9" s="529"/>
      <c r="Q9" s="529"/>
      <c r="R9" s="830" t="str">
        <f>IF(OR(AK7="ERR",AK8="ERR"),"研修時間が誤っています","")</f>
        <v/>
      </c>
      <c r="S9" s="831"/>
      <c r="T9" s="831"/>
      <c r="U9" s="831"/>
      <c r="V9" s="831"/>
      <c r="W9" s="831"/>
      <c r="X9" s="831" t="str">
        <f>IF(ISERROR(OR(AG7,AJ7,AJ8)),"研修人数を入力してください",IF(AG7&lt;&gt;"",IF(OR(AND(AJ7&gt;0,W7=""),AND(AJ8&gt;0,W8="")),"研修人数を入力してください",""),""))</f>
        <v/>
      </c>
      <c r="Y9" s="831"/>
      <c r="Z9" s="831"/>
      <c r="AA9" s="832"/>
      <c r="AE9" s="215"/>
      <c r="AF9" s="222"/>
      <c r="AG9" s="224"/>
      <c r="AH9" s="224"/>
      <c r="AI9" s="224"/>
      <c r="AJ9" s="221"/>
      <c r="AK9" s="517"/>
      <c r="AM9" s="139"/>
      <c r="AO9" s="225"/>
      <c r="AP9" s="226"/>
      <c r="AQ9" s="225"/>
      <c r="AS9" s="227"/>
    </row>
    <row r="10" spans="1:48" ht="20.25" customHeight="1">
      <c r="A10" s="841"/>
      <c r="B10" s="842"/>
      <c r="C10" s="849"/>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1"/>
      <c r="AE10" s="215"/>
      <c r="AF10" s="222"/>
      <c r="AG10" s="224"/>
      <c r="AH10" s="224"/>
      <c r="AI10" s="224"/>
      <c r="AJ10" s="221"/>
      <c r="AK10" s="517"/>
      <c r="AO10" s="225"/>
      <c r="AP10" s="226"/>
      <c r="AQ10" s="225"/>
      <c r="AS10" s="227"/>
    </row>
    <row r="11" spans="1:48" ht="15.75" customHeight="1">
      <c r="A11" s="837">
        <f>IF(A7="","",A7+1)</f>
        <v>2</v>
      </c>
      <c r="B11" s="838"/>
      <c r="C11" s="843" t="s">
        <v>282</v>
      </c>
      <c r="D11" s="518"/>
      <c r="E11" s="845" t="s">
        <v>226</v>
      </c>
      <c r="F11" s="518"/>
      <c r="G11" s="845" t="s">
        <v>285</v>
      </c>
      <c r="H11" s="518"/>
      <c r="I11" s="845" t="s">
        <v>226</v>
      </c>
      <c r="J11" s="518"/>
      <c r="K11" s="847" t="s">
        <v>286</v>
      </c>
      <c r="L11" s="833" t="s">
        <v>227</v>
      </c>
      <c r="M11" s="519"/>
      <c r="N11" s="835" t="s">
        <v>287</v>
      </c>
      <c r="O11" s="518"/>
      <c r="P11" s="835" t="s">
        <v>286</v>
      </c>
      <c r="Q11" s="833" t="s">
        <v>288</v>
      </c>
      <c r="R11" s="534" t="str">
        <f>IF(OR(D11="",A11=""),"",HOUR(AJ11))</f>
        <v/>
      </c>
      <c r="S11" s="835" t="s">
        <v>287</v>
      </c>
      <c r="T11" s="521" t="str">
        <f>IF(OR(D11="",A11=""),"",MINUTE(AJ11))</f>
        <v/>
      </c>
      <c r="U11" s="835" t="s">
        <v>286</v>
      </c>
      <c r="V11" s="819" t="s">
        <v>309</v>
      </c>
      <c r="W11" s="522"/>
      <c r="X11" s="821" t="s">
        <v>148</v>
      </c>
      <c r="Y11" s="823" t="s">
        <v>289</v>
      </c>
      <c r="Z11" s="825"/>
      <c r="AA11" s="826"/>
      <c r="AG11" s="504">
        <f>IF(OR(D11="",F11=""),0,TIME(D11,F11,0))</f>
        <v>0</v>
      </c>
      <c r="AH11" s="504">
        <f>IF(OR(H11="",J11=""),0,TIME(H11,J11,0))</f>
        <v>0</v>
      </c>
      <c r="AI11" s="504">
        <f>TIME(M11,O11,0)</f>
        <v>0</v>
      </c>
      <c r="AJ11" s="515">
        <f>AH11-AG11-AI11</f>
        <v>0</v>
      </c>
      <c r="AK11" s="517" t="str">
        <f>IF(A11="",IF(OR(D11&lt;&gt;"",F11&lt;&gt;"",H11&lt;&gt;"",J11&lt;&gt;""),"ERR",""),IF(A11&lt;&gt;"",IF(AND(D11="",F11="",H11="",J11=""),"",IF(OR(AND(D11&lt;&gt;"",F11=""),AND(D11="",F11&lt;&gt;""),AND(H11&lt;&gt;"",J11=""),AND(H11="",J11&lt;&gt;""),AG11&gt;=AH11,AH11-AG11-AI11&lt;0),"ERR",""))))</f>
        <v/>
      </c>
    </row>
    <row r="12" spans="1:48" ht="14.25" customHeight="1">
      <c r="A12" s="839"/>
      <c r="B12" s="840"/>
      <c r="C12" s="844"/>
      <c r="D12" s="523"/>
      <c r="E12" s="846"/>
      <c r="F12" s="523"/>
      <c r="G12" s="846"/>
      <c r="H12" s="523"/>
      <c r="I12" s="846"/>
      <c r="J12" s="523"/>
      <c r="K12" s="848"/>
      <c r="L12" s="834"/>
      <c r="M12" s="524"/>
      <c r="N12" s="836"/>
      <c r="O12" s="523"/>
      <c r="P12" s="836"/>
      <c r="Q12" s="834"/>
      <c r="R12" s="533" t="str">
        <f>IF(OR(D12="",A11=""),"",HOUR(AJ12))</f>
        <v/>
      </c>
      <c r="S12" s="836"/>
      <c r="T12" s="525" t="str">
        <f>IF(OR(D12="",A11=""),"",MINUTE(AJ12))</f>
        <v/>
      </c>
      <c r="U12" s="836"/>
      <c r="V12" s="820"/>
      <c r="W12" s="526"/>
      <c r="X12" s="822"/>
      <c r="Y12" s="824"/>
      <c r="Z12" s="827"/>
      <c r="AA12" s="828"/>
      <c r="AG12" s="504">
        <f>IF(OR(D12="",F12=""),0,TIME(D12,F12,0))</f>
        <v>0</v>
      </c>
      <c r="AH12" s="504">
        <f>IF(OR(H12="",J12=""),0,TIME(H12,J12,0))</f>
        <v>0</v>
      </c>
      <c r="AI12" s="504">
        <f>TIME(M12,O12,0)</f>
        <v>0</v>
      </c>
      <c r="AJ12" s="515">
        <f>AH12-AG12-AI12</f>
        <v>0</v>
      </c>
      <c r="AK12" s="517" t="str">
        <f>IF(A11="",IF(OR(D12&lt;&gt;"",F12&lt;&gt;"",H12&lt;&gt;"",J12&lt;&gt;""),"ERR",""),IF(A11&lt;&gt;"",IF(AND(D12="",F12="",H12="",J12=""),"",IF(OR(AND(D12&lt;&gt;"",F12=""),AND(D12="",F12&lt;&gt;""),AND(H12&lt;&gt;"",J12=""),AND(H12="",J12&lt;&gt;""),AG12&gt;=AH12,AH12-AG12-AI12&lt;0),"ERR",""))))</f>
        <v/>
      </c>
    </row>
    <row r="13" spans="1:48" ht="15" customHeight="1">
      <c r="A13" s="839"/>
      <c r="B13" s="840"/>
      <c r="C13" s="527" t="s">
        <v>283</v>
      </c>
      <c r="D13" s="528"/>
      <c r="E13" s="829"/>
      <c r="F13" s="829"/>
      <c r="G13" s="829"/>
      <c r="H13" s="829"/>
      <c r="I13" s="829"/>
      <c r="J13" s="829"/>
      <c r="K13" s="529"/>
      <c r="L13" s="529"/>
      <c r="M13" s="529"/>
      <c r="N13" s="529"/>
      <c r="O13" s="529"/>
      <c r="P13" s="529"/>
      <c r="Q13" s="529"/>
      <c r="R13" s="830" t="str">
        <f>IF(OR(AK11="ERR",AK12="ERR"),"研修時間が誤っています","")</f>
        <v/>
      </c>
      <c r="S13" s="831"/>
      <c r="T13" s="831"/>
      <c r="U13" s="831"/>
      <c r="V13" s="831"/>
      <c r="W13" s="831"/>
      <c r="X13" s="831" t="str">
        <f>IF(ISERROR(OR(AG11,AJ11,AJ12)),"研修人数を入力してください",IF(AG11&lt;&gt;"",IF(OR(AND(AJ11&gt;0,W11=""),AND(AJ12&gt;0,W12="")),"研修人数を入力してください",""),""))</f>
        <v/>
      </c>
      <c r="Y13" s="831"/>
      <c r="Z13" s="831"/>
      <c r="AA13" s="832"/>
      <c r="AE13" s="215"/>
      <c r="AF13" s="222"/>
      <c r="AG13" s="224"/>
      <c r="AH13" s="224"/>
      <c r="AI13" s="224"/>
      <c r="AJ13" s="221"/>
      <c r="AK13" s="517"/>
      <c r="AM13" s="139"/>
      <c r="AO13" s="225"/>
      <c r="AP13" s="226"/>
      <c r="AQ13" s="225"/>
      <c r="AS13" s="227"/>
    </row>
    <row r="14" spans="1:48" ht="20.25" customHeight="1">
      <c r="A14" s="841"/>
      <c r="B14" s="842"/>
      <c r="C14" s="849"/>
      <c r="D14" s="850"/>
      <c r="E14" s="850"/>
      <c r="F14" s="850"/>
      <c r="G14" s="850"/>
      <c r="H14" s="850"/>
      <c r="I14" s="850"/>
      <c r="J14" s="850"/>
      <c r="K14" s="850"/>
      <c r="L14" s="850"/>
      <c r="M14" s="850"/>
      <c r="N14" s="850"/>
      <c r="O14" s="850"/>
      <c r="P14" s="850"/>
      <c r="Q14" s="850"/>
      <c r="R14" s="850"/>
      <c r="S14" s="850"/>
      <c r="T14" s="850"/>
      <c r="U14" s="850"/>
      <c r="V14" s="850"/>
      <c r="W14" s="850"/>
      <c r="X14" s="850"/>
      <c r="Y14" s="850"/>
      <c r="Z14" s="850"/>
      <c r="AA14" s="851"/>
      <c r="AE14" s="215"/>
      <c r="AF14" s="222"/>
      <c r="AG14" s="224"/>
      <c r="AH14" s="224"/>
      <c r="AI14" s="224"/>
      <c r="AJ14" s="221"/>
      <c r="AK14" s="517"/>
      <c r="AO14" s="225"/>
      <c r="AP14" s="226"/>
      <c r="AQ14" s="225"/>
      <c r="AS14" s="227"/>
    </row>
    <row r="15" spans="1:48" ht="15.75" customHeight="1">
      <c r="A15" s="837">
        <f>IF(A11="","",A11+1)</f>
        <v>3</v>
      </c>
      <c r="B15" s="838"/>
      <c r="C15" s="843" t="s">
        <v>282</v>
      </c>
      <c r="D15" s="518"/>
      <c r="E15" s="845" t="s">
        <v>226</v>
      </c>
      <c r="F15" s="518"/>
      <c r="G15" s="845" t="s">
        <v>285</v>
      </c>
      <c r="H15" s="518"/>
      <c r="I15" s="845" t="s">
        <v>226</v>
      </c>
      <c r="J15" s="518"/>
      <c r="K15" s="847" t="s">
        <v>286</v>
      </c>
      <c r="L15" s="833" t="s">
        <v>227</v>
      </c>
      <c r="M15" s="519"/>
      <c r="N15" s="835" t="s">
        <v>287</v>
      </c>
      <c r="O15" s="518"/>
      <c r="P15" s="835" t="s">
        <v>286</v>
      </c>
      <c r="Q15" s="833" t="s">
        <v>288</v>
      </c>
      <c r="R15" s="534" t="str">
        <f>IF(OR(D15="",A15=""),"",HOUR(AJ15))</f>
        <v/>
      </c>
      <c r="S15" s="835" t="s">
        <v>287</v>
      </c>
      <c r="T15" s="521" t="str">
        <f>IF(OR(D15="",A15=""),"",MINUTE(AJ15))</f>
        <v/>
      </c>
      <c r="U15" s="835" t="s">
        <v>286</v>
      </c>
      <c r="V15" s="819" t="s">
        <v>309</v>
      </c>
      <c r="W15" s="522"/>
      <c r="X15" s="821" t="s">
        <v>148</v>
      </c>
      <c r="Y15" s="823" t="s">
        <v>289</v>
      </c>
      <c r="Z15" s="825"/>
      <c r="AA15" s="826"/>
      <c r="AG15" s="504">
        <f>IF(OR(D15="",F15=""),0,TIME(D15,F15,0))</f>
        <v>0</v>
      </c>
      <c r="AH15" s="504">
        <f>IF(OR(H15="",J15=""),0,TIME(H15,J15,0))</f>
        <v>0</v>
      </c>
      <c r="AI15" s="504">
        <f>TIME(M15,O15,0)</f>
        <v>0</v>
      </c>
      <c r="AJ15" s="515">
        <f>AH15-AG15-AI15</f>
        <v>0</v>
      </c>
      <c r="AK15" s="517" t="str">
        <f>IF(A15="",IF(OR(D15&lt;&gt;"",F15&lt;&gt;"",H15&lt;&gt;"",J15&lt;&gt;""),"ERR",""),IF(A15&lt;&gt;"",IF(AND(D15="",F15="",H15="",J15=""),"",IF(OR(AND(D15&lt;&gt;"",F15=""),AND(D15="",F15&lt;&gt;""),AND(H15&lt;&gt;"",J15=""),AND(H15="",J15&lt;&gt;""),AG15&gt;=AH15,AH15-AG15-AI15&lt;0),"ERR",""))))</f>
        <v/>
      </c>
    </row>
    <row r="16" spans="1:48" ht="14.25" customHeight="1">
      <c r="A16" s="839"/>
      <c r="B16" s="840"/>
      <c r="C16" s="844"/>
      <c r="D16" s="523"/>
      <c r="E16" s="846"/>
      <c r="F16" s="523"/>
      <c r="G16" s="846"/>
      <c r="H16" s="523"/>
      <c r="I16" s="846"/>
      <c r="J16" s="523"/>
      <c r="K16" s="848"/>
      <c r="L16" s="834"/>
      <c r="M16" s="524"/>
      <c r="N16" s="836"/>
      <c r="O16" s="523"/>
      <c r="P16" s="836"/>
      <c r="Q16" s="834"/>
      <c r="R16" s="533" t="str">
        <f>IF(OR(D16="",A15=""),"",HOUR(AJ16))</f>
        <v/>
      </c>
      <c r="S16" s="836"/>
      <c r="T16" s="525" t="str">
        <f>IF(OR(D16="",A15=""),"",MINUTE(AJ16))</f>
        <v/>
      </c>
      <c r="U16" s="836"/>
      <c r="V16" s="820"/>
      <c r="W16" s="526"/>
      <c r="X16" s="822"/>
      <c r="Y16" s="824"/>
      <c r="Z16" s="827"/>
      <c r="AA16" s="828"/>
      <c r="AG16" s="504">
        <f>IF(OR(D16="",F16=""),0,TIME(D16,F16,0))</f>
        <v>0</v>
      </c>
      <c r="AH16" s="504">
        <f>IF(OR(H16="",J16=""),0,TIME(H16,J16,0))</f>
        <v>0</v>
      </c>
      <c r="AI16" s="504">
        <f>TIME(M16,O16,0)</f>
        <v>0</v>
      </c>
      <c r="AJ16" s="515">
        <f>AH16-AG16-AI16</f>
        <v>0</v>
      </c>
      <c r="AK16" s="517" t="str">
        <f>IF(A15="",IF(OR(D16&lt;&gt;"",F16&lt;&gt;"",H16&lt;&gt;"",J16&lt;&gt;""),"ERR",""),IF(A15&lt;&gt;"",IF(AND(D16="",F16="",H16="",J16=""),"",IF(OR(AND(D16&lt;&gt;"",F16=""),AND(D16="",F16&lt;&gt;""),AND(H16&lt;&gt;"",J16=""),AND(H16="",J16&lt;&gt;""),AG16&gt;=AH16,AH16-AG16-AI16&lt;0),"ERR",""))))</f>
        <v/>
      </c>
    </row>
    <row r="17" spans="1:45" ht="15" customHeight="1">
      <c r="A17" s="839"/>
      <c r="B17" s="840"/>
      <c r="C17" s="527" t="s">
        <v>283</v>
      </c>
      <c r="D17" s="528"/>
      <c r="E17" s="829"/>
      <c r="F17" s="829"/>
      <c r="G17" s="829"/>
      <c r="H17" s="829"/>
      <c r="I17" s="829"/>
      <c r="J17" s="829"/>
      <c r="K17" s="529"/>
      <c r="L17" s="529"/>
      <c r="M17" s="529"/>
      <c r="N17" s="529"/>
      <c r="O17" s="529"/>
      <c r="P17" s="529"/>
      <c r="Q17" s="529"/>
      <c r="R17" s="830" t="str">
        <f>IF(OR(AK15="ERR",AK16="ERR"),"研修時間が誤っています","")</f>
        <v/>
      </c>
      <c r="S17" s="831"/>
      <c r="T17" s="831"/>
      <c r="U17" s="831"/>
      <c r="V17" s="831"/>
      <c r="W17" s="831"/>
      <c r="X17" s="831" t="str">
        <f>IF(ISERROR(OR(AG15,AJ15,AJ16)),"研修人数を入力してください",IF(AG15&lt;&gt;"",IF(OR(AND(AJ15&gt;0,W15=""),AND(AJ16&gt;0,W16="")),"研修人数を入力してください",""),""))</f>
        <v/>
      </c>
      <c r="Y17" s="831"/>
      <c r="Z17" s="831"/>
      <c r="AA17" s="832"/>
      <c r="AE17" s="215"/>
      <c r="AF17" s="222"/>
      <c r="AG17" s="224"/>
      <c r="AH17" s="224"/>
      <c r="AI17" s="224"/>
      <c r="AJ17" s="221"/>
      <c r="AK17" s="517"/>
      <c r="AM17" s="139"/>
      <c r="AO17" s="225"/>
      <c r="AP17" s="226"/>
      <c r="AQ17" s="225"/>
      <c r="AS17" s="227"/>
    </row>
    <row r="18" spans="1:45" ht="20.25" customHeight="1">
      <c r="A18" s="841"/>
      <c r="B18" s="842"/>
      <c r="C18" s="849"/>
      <c r="D18" s="850"/>
      <c r="E18" s="850"/>
      <c r="F18" s="850"/>
      <c r="G18" s="850"/>
      <c r="H18" s="850"/>
      <c r="I18" s="850"/>
      <c r="J18" s="850"/>
      <c r="K18" s="850"/>
      <c r="L18" s="850"/>
      <c r="M18" s="850"/>
      <c r="N18" s="850"/>
      <c r="O18" s="850"/>
      <c r="P18" s="850"/>
      <c r="Q18" s="850"/>
      <c r="R18" s="850"/>
      <c r="S18" s="850"/>
      <c r="T18" s="850"/>
      <c r="U18" s="850"/>
      <c r="V18" s="850"/>
      <c r="W18" s="850"/>
      <c r="X18" s="850"/>
      <c r="Y18" s="850"/>
      <c r="Z18" s="850"/>
      <c r="AA18" s="851"/>
      <c r="AE18" s="215"/>
      <c r="AF18" s="222"/>
      <c r="AG18" s="224"/>
      <c r="AH18" s="224"/>
      <c r="AI18" s="224"/>
      <c r="AJ18" s="221"/>
      <c r="AK18" s="517"/>
      <c r="AO18" s="225"/>
      <c r="AP18" s="226"/>
      <c r="AQ18" s="225"/>
      <c r="AS18" s="227"/>
    </row>
    <row r="19" spans="1:45" ht="15.75" customHeight="1">
      <c r="A19" s="837">
        <f>IF(A15="","",A15+1)</f>
        <v>4</v>
      </c>
      <c r="B19" s="838"/>
      <c r="C19" s="843" t="s">
        <v>282</v>
      </c>
      <c r="D19" s="518"/>
      <c r="E19" s="845" t="s">
        <v>226</v>
      </c>
      <c r="F19" s="518"/>
      <c r="G19" s="845" t="s">
        <v>285</v>
      </c>
      <c r="H19" s="518"/>
      <c r="I19" s="845" t="s">
        <v>226</v>
      </c>
      <c r="J19" s="518"/>
      <c r="K19" s="847" t="s">
        <v>286</v>
      </c>
      <c r="L19" s="833" t="s">
        <v>227</v>
      </c>
      <c r="M19" s="519"/>
      <c r="N19" s="835" t="s">
        <v>287</v>
      </c>
      <c r="O19" s="518"/>
      <c r="P19" s="835" t="s">
        <v>286</v>
      </c>
      <c r="Q19" s="833" t="s">
        <v>288</v>
      </c>
      <c r="R19" s="534" t="str">
        <f>IF(OR(D19="",A19=""),"",HOUR(AJ19))</f>
        <v/>
      </c>
      <c r="S19" s="835" t="s">
        <v>287</v>
      </c>
      <c r="T19" s="521" t="str">
        <f>IF(OR(D19="",A19=""),"",MINUTE(AJ19))</f>
        <v/>
      </c>
      <c r="U19" s="835" t="s">
        <v>286</v>
      </c>
      <c r="V19" s="819" t="s">
        <v>309</v>
      </c>
      <c r="W19" s="522"/>
      <c r="X19" s="821" t="s">
        <v>148</v>
      </c>
      <c r="Y19" s="823" t="s">
        <v>289</v>
      </c>
      <c r="Z19" s="825"/>
      <c r="AA19" s="826"/>
      <c r="AG19" s="504">
        <f>IF(OR(D19="",F19=""),0,TIME(D19,F19,0))</f>
        <v>0</v>
      </c>
      <c r="AH19" s="504">
        <f>IF(OR(H19="",J19=""),0,TIME(H19,J19,0))</f>
        <v>0</v>
      </c>
      <c r="AI19" s="504">
        <f>TIME(M19,O19,0)</f>
        <v>0</v>
      </c>
      <c r="AJ19" s="515">
        <f>AH19-AG19-AI19</f>
        <v>0</v>
      </c>
      <c r="AK19" s="517" t="str">
        <f>IF(A19="",IF(OR(D19&lt;&gt;"",F19&lt;&gt;"",H19&lt;&gt;"",J19&lt;&gt;""),"ERR",""),IF(A19&lt;&gt;"",IF(AND(D19="",F19="",H19="",J19=""),"",IF(OR(AND(D19&lt;&gt;"",F19=""),AND(D19="",F19&lt;&gt;""),AND(H19&lt;&gt;"",J19=""),AND(H19="",J19&lt;&gt;""),AG19&gt;=AH19,AH19-AG19-AI19&lt;0),"ERR",""))))</f>
        <v/>
      </c>
    </row>
    <row r="20" spans="1:45" ht="14.25" customHeight="1">
      <c r="A20" s="839"/>
      <c r="B20" s="840"/>
      <c r="C20" s="844"/>
      <c r="D20" s="523"/>
      <c r="E20" s="846"/>
      <c r="F20" s="523"/>
      <c r="G20" s="846"/>
      <c r="H20" s="523"/>
      <c r="I20" s="846"/>
      <c r="J20" s="523"/>
      <c r="K20" s="848"/>
      <c r="L20" s="834"/>
      <c r="M20" s="524"/>
      <c r="N20" s="836"/>
      <c r="O20" s="523"/>
      <c r="P20" s="836"/>
      <c r="Q20" s="834"/>
      <c r="R20" s="533" t="str">
        <f>IF(OR(D20="",A19=""),"",HOUR(AJ20))</f>
        <v/>
      </c>
      <c r="S20" s="836"/>
      <c r="T20" s="525" t="str">
        <f>IF(OR(D20="",A19=""),"",MINUTE(AJ20))</f>
        <v/>
      </c>
      <c r="U20" s="836"/>
      <c r="V20" s="820"/>
      <c r="W20" s="526"/>
      <c r="X20" s="822"/>
      <c r="Y20" s="824"/>
      <c r="Z20" s="827"/>
      <c r="AA20" s="828"/>
      <c r="AG20" s="504">
        <f>IF(OR(D20="",F20=""),0,TIME(D20,F20,0))</f>
        <v>0</v>
      </c>
      <c r="AH20" s="504">
        <f>IF(OR(H20="",J20=""),0,TIME(H20,J20,0))</f>
        <v>0</v>
      </c>
      <c r="AI20" s="504">
        <f>TIME(M20,O20,0)</f>
        <v>0</v>
      </c>
      <c r="AJ20" s="515">
        <f>AH20-AG20-AI20</f>
        <v>0</v>
      </c>
      <c r="AK20" s="517" t="str">
        <f>IF(A19="",IF(OR(D20&lt;&gt;"",F20&lt;&gt;"",H20&lt;&gt;"",J20&lt;&gt;""),"ERR",""),IF(A19&lt;&gt;"",IF(AND(D20="",F20="",H20="",J20=""),"",IF(OR(AND(D20&lt;&gt;"",F20=""),AND(D20="",F20&lt;&gt;""),AND(H20&lt;&gt;"",J20=""),AND(H20="",J20&lt;&gt;""),AG20&gt;=AH20,AH20-AG20-AI20&lt;0),"ERR",""))))</f>
        <v/>
      </c>
    </row>
    <row r="21" spans="1:45" ht="15" customHeight="1">
      <c r="A21" s="839"/>
      <c r="B21" s="840"/>
      <c r="C21" s="527" t="s">
        <v>283</v>
      </c>
      <c r="D21" s="528"/>
      <c r="E21" s="829"/>
      <c r="F21" s="829"/>
      <c r="G21" s="829"/>
      <c r="H21" s="829"/>
      <c r="I21" s="829"/>
      <c r="J21" s="829"/>
      <c r="K21" s="529"/>
      <c r="L21" s="529"/>
      <c r="M21" s="529"/>
      <c r="N21" s="529"/>
      <c r="O21" s="529"/>
      <c r="P21" s="529"/>
      <c r="Q21" s="529"/>
      <c r="R21" s="830" t="str">
        <f>IF(OR(AK19="ERR",AK20="ERR"),"研修時間が誤っています","")</f>
        <v/>
      </c>
      <c r="S21" s="831"/>
      <c r="T21" s="831"/>
      <c r="U21" s="831"/>
      <c r="V21" s="831"/>
      <c r="W21" s="831"/>
      <c r="X21" s="831" t="str">
        <f>IF(ISERROR(OR(AG19,AJ19,AJ20)),"研修人数を入力してください",IF(AG19&lt;&gt;"",IF(OR(AND(AJ19&gt;0,W19=""),AND(AJ20&gt;0,W20="")),"研修人数を入力してください",""),""))</f>
        <v/>
      </c>
      <c r="Y21" s="831"/>
      <c r="Z21" s="831"/>
      <c r="AA21" s="832"/>
      <c r="AE21" s="215"/>
      <c r="AF21" s="222"/>
      <c r="AG21" s="224"/>
      <c r="AH21" s="224"/>
      <c r="AI21" s="224"/>
      <c r="AJ21" s="221"/>
      <c r="AK21" s="517"/>
      <c r="AM21" s="139"/>
      <c r="AO21" s="225"/>
      <c r="AP21" s="226"/>
      <c r="AQ21" s="225"/>
      <c r="AS21" s="227"/>
    </row>
    <row r="22" spans="1:45" ht="20.25" customHeight="1">
      <c r="A22" s="841"/>
      <c r="B22" s="842"/>
      <c r="C22" s="849"/>
      <c r="D22" s="850"/>
      <c r="E22" s="850"/>
      <c r="F22" s="850"/>
      <c r="G22" s="850"/>
      <c r="H22" s="850"/>
      <c r="I22" s="850"/>
      <c r="J22" s="850"/>
      <c r="K22" s="850"/>
      <c r="L22" s="850"/>
      <c r="M22" s="850"/>
      <c r="N22" s="850"/>
      <c r="O22" s="850"/>
      <c r="P22" s="850"/>
      <c r="Q22" s="850"/>
      <c r="R22" s="850"/>
      <c r="S22" s="850"/>
      <c r="T22" s="850"/>
      <c r="U22" s="850"/>
      <c r="V22" s="850"/>
      <c r="W22" s="850"/>
      <c r="X22" s="850"/>
      <c r="Y22" s="850"/>
      <c r="Z22" s="850"/>
      <c r="AA22" s="851"/>
      <c r="AE22" s="215"/>
      <c r="AF22" s="222"/>
      <c r="AG22" s="224"/>
      <c r="AH22" s="224"/>
      <c r="AI22" s="224"/>
      <c r="AJ22" s="221"/>
      <c r="AK22" s="517"/>
      <c r="AO22" s="225"/>
      <c r="AP22" s="226"/>
      <c r="AQ22" s="225"/>
      <c r="AS22" s="227"/>
    </row>
    <row r="23" spans="1:45" ht="15.75" customHeight="1">
      <c r="A23" s="837">
        <f>IF(A19="","",A19+1)</f>
        <v>5</v>
      </c>
      <c r="B23" s="838"/>
      <c r="C23" s="843" t="s">
        <v>282</v>
      </c>
      <c r="D23" s="518"/>
      <c r="E23" s="845" t="s">
        <v>226</v>
      </c>
      <c r="F23" s="518"/>
      <c r="G23" s="845" t="s">
        <v>285</v>
      </c>
      <c r="H23" s="518"/>
      <c r="I23" s="845" t="s">
        <v>226</v>
      </c>
      <c r="J23" s="518"/>
      <c r="K23" s="847" t="s">
        <v>286</v>
      </c>
      <c r="L23" s="833" t="s">
        <v>227</v>
      </c>
      <c r="M23" s="519"/>
      <c r="N23" s="835" t="s">
        <v>287</v>
      </c>
      <c r="O23" s="518"/>
      <c r="P23" s="835" t="s">
        <v>286</v>
      </c>
      <c r="Q23" s="833" t="s">
        <v>288</v>
      </c>
      <c r="R23" s="534" t="str">
        <f>IF(OR(D23="",A23=""),"",HOUR(AJ23))</f>
        <v/>
      </c>
      <c r="S23" s="835" t="s">
        <v>287</v>
      </c>
      <c r="T23" s="521" t="str">
        <f>IF(OR(D23="",A23=""),"",MINUTE(AJ23))</f>
        <v/>
      </c>
      <c r="U23" s="835" t="s">
        <v>286</v>
      </c>
      <c r="V23" s="819" t="s">
        <v>309</v>
      </c>
      <c r="W23" s="522"/>
      <c r="X23" s="821" t="s">
        <v>148</v>
      </c>
      <c r="Y23" s="823" t="s">
        <v>289</v>
      </c>
      <c r="Z23" s="825"/>
      <c r="AA23" s="826"/>
      <c r="AG23" s="504">
        <f>IF(OR(D23="",F23=""),0,TIME(D23,F23,0))</f>
        <v>0</v>
      </c>
      <c r="AH23" s="504">
        <f>IF(OR(H23="",J23=""),0,TIME(H23,J23,0))</f>
        <v>0</v>
      </c>
      <c r="AI23" s="504">
        <f>TIME(M23,O23,0)</f>
        <v>0</v>
      </c>
      <c r="AJ23" s="515">
        <f>AH23-AG23-AI23</f>
        <v>0</v>
      </c>
      <c r="AK23" s="517" t="str">
        <f>IF(A23="",IF(OR(D23&lt;&gt;"",F23&lt;&gt;"",H23&lt;&gt;"",J23&lt;&gt;""),"ERR",""),IF(A23&lt;&gt;"",IF(AND(D23="",F23="",H23="",J23=""),"",IF(OR(AND(D23&lt;&gt;"",F23=""),AND(D23="",F23&lt;&gt;""),AND(H23&lt;&gt;"",J23=""),AND(H23="",J23&lt;&gt;""),AG23&gt;=AH23,AH23-AG23-AI23&lt;0),"ERR",""))))</f>
        <v/>
      </c>
    </row>
    <row r="24" spans="1:45" ht="14.25" customHeight="1">
      <c r="A24" s="839"/>
      <c r="B24" s="840"/>
      <c r="C24" s="844"/>
      <c r="D24" s="523"/>
      <c r="E24" s="846"/>
      <c r="F24" s="523"/>
      <c r="G24" s="846"/>
      <c r="H24" s="523"/>
      <c r="I24" s="846"/>
      <c r="J24" s="523"/>
      <c r="K24" s="848"/>
      <c r="L24" s="834"/>
      <c r="M24" s="524"/>
      <c r="N24" s="836"/>
      <c r="O24" s="523"/>
      <c r="P24" s="836"/>
      <c r="Q24" s="834"/>
      <c r="R24" s="533" t="str">
        <f>IF(OR(D24="",A23=""),"",HOUR(AJ24))</f>
        <v/>
      </c>
      <c r="S24" s="836"/>
      <c r="T24" s="525" t="str">
        <f>IF(OR(D24="",A23=""),"",MINUTE(AJ24))</f>
        <v/>
      </c>
      <c r="U24" s="836"/>
      <c r="V24" s="820"/>
      <c r="W24" s="526"/>
      <c r="X24" s="822"/>
      <c r="Y24" s="824"/>
      <c r="Z24" s="827"/>
      <c r="AA24" s="828"/>
      <c r="AG24" s="504">
        <f>IF(OR(D24="",F24=""),0,TIME(D24,F24,0))</f>
        <v>0</v>
      </c>
      <c r="AH24" s="504">
        <f>IF(OR(H24="",J24=""),0,TIME(H24,J24,0))</f>
        <v>0</v>
      </c>
      <c r="AI24" s="504">
        <f>TIME(M24,O24,0)</f>
        <v>0</v>
      </c>
      <c r="AJ24" s="515">
        <f>AH24-AG24-AI24</f>
        <v>0</v>
      </c>
      <c r="AK24" s="517" t="str">
        <f>IF(A23="",IF(OR(D24&lt;&gt;"",F24&lt;&gt;"",H24&lt;&gt;"",J24&lt;&gt;""),"ERR",""),IF(A23&lt;&gt;"",IF(AND(D24="",F24="",H24="",J24=""),"",IF(OR(AND(D24&lt;&gt;"",F24=""),AND(D24="",F24&lt;&gt;""),AND(H24&lt;&gt;"",J24=""),AND(H24="",J24&lt;&gt;""),AG24&gt;=AH24,AH24-AG24-AI24&lt;0),"ERR",""))))</f>
        <v/>
      </c>
    </row>
    <row r="25" spans="1:45" ht="15" customHeight="1">
      <c r="A25" s="839"/>
      <c r="B25" s="840"/>
      <c r="C25" s="527" t="s">
        <v>283</v>
      </c>
      <c r="D25" s="528"/>
      <c r="E25" s="829"/>
      <c r="F25" s="829"/>
      <c r="G25" s="829"/>
      <c r="H25" s="829"/>
      <c r="I25" s="829"/>
      <c r="J25" s="829"/>
      <c r="K25" s="529"/>
      <c r="L25" s="529"/>
      <c r="M25" s="529"/>
      <c r="N25" s="529"/>
      <c r="O25" s="529"/>
      <c r="P25" s="529"/>
      <c r="Q25" s="529"/>
      <c r="R25" s="830" t="str">
        <f>IF(OR(AK23="ERR",AK24="ERR"),"研修時間が誤っています","")</f>
        <v/>
      </c>
      <c r="S25" s="831"/>
      <c r="T25" s="831"/>
      <c r="U25" s="831"/>
      <c r="V25" s="831"/>
      <c r="W25" s="831"/>
      <c r="X25" s="831" t="str">
        <f>IF(ISERROR(OR(AG23,AJ23,AJ24)),"研修人数を入力してください",IF(AG23&lt;&gt;"",IF(OR(AND(AJ23&gt;0,W23=""),AND(AJ24&gt;0,W24="")),"研修人数を入力してください",""),""))</f>
        <v/>
      </c>
      <c r="Y25" s="831"/>
      <c r="Z25" s="831"/>
      <c r="AA25" s="832"/>
      <c r="AE25" s="215"/>
      <c r="AF25" s="222"/>
      <c r="AG25" s="224"/>
      <c r="AH25" s="224"/>
      <c r="AI25" s="224"/>
      <c r="AJ25" s="221"/>
      <c r="AK25" s="517"/>
      <c r="AM25" s="139"/>
      <c r="AO25" s="225"/>
      <c r="AP25" s="226"/>
      <c r="AQ25" s="225"/>
      <c r="AS25" s="227"/>
    </row>
    <row r="26" spans="1:45" ht="20.25" customHeight="1">
      <c r="A26" s="841"/>
      <c r="B26" s="842"/>
      <c r="C26" s="849"/>
      <c r="D26" s="850"/>
      <c r="E26" s="850"/>
      <c r="F26" s="850"/>
      <c r="G26" s="850"/>
      <c r="H26" s="850"/>
      <c r="I26" s="850"/>
      <c r="J26" s="850"/>
      <c r="K26" s="850"/>
      <c r="L26" s="850"/>
      <c r="M26" s="850"/>
      <c r="N26" s="850"/>
      <c r="O26" s="850"/>
      <c r="P26" s="850"/>
      <c r="Q26" s="850"/>
      <c r="R26" s="850"/>
      <c r="S26" s="850"/>
      <c r="T26" s="850"/>
      <c r="U26" s="850"/>
      <c r="V26" s="850"/>
      <c r="W26" s="850"/>
      <c r="X26" s="850"/>
      <c r="Y26" s="850"/>
      <c r="Z26" s="850"/>
      <c r="AA26" s="851"/>
      <c r="AE26" s="215"/>
      <c r="AF26" s="222"/>
      <c r="AG26" s="224"/>
      <c r="AH26" s="224"/>
      <c r="AI26" s="224"/>
      <c r="AJ26" s="221"/>
      <c r="AK26" s="517"/>
      <c r="AO26" s="225"/>
      <c r="AP26" s="226"/>
      <c r="AQ26" s="225"/>
      <c r="AS26" s="227"/>
    </row>
    <row r="27" spans="1:45" ht="15.75" customHeight="1">
      <c r="A27" s="837">
        <f>IF(A23="","",A23+1)</f>
        <v>6</v>
      </c>
      <c r="B27" s="838"/>
      <c r="C27" s="843" t="s">
        <v>282</v>
      </c>
      <c r="D27" s="518"/>
      <c r="E27" s="845" t="s">
        <v>226</v>
      </c>
      <c r="F27" s="518"/>
      <c r="G27" s="845" t="s">
        <v>285</v>
      </c>
      <c r="H27" s="518"/>
      <c r="I27" s="845" t="s">
        <v>226</v>
      </c>
      <c r="J27" s="518"/>
      <c r="K27" s="847" t="s">
        <v>286</v>
      </c>
      <c r="L27" s="833" t="s">
        <v>227</v>
      </c>
      <c r="M27" s="519"/>
      <c r="N27" s="835" t="s">
        <v>287</v>
      </c>
      <c r="O27" s="518"/>
      <c r="P27" s="835" t="s">
        <v>286</v>
      </c>
      <c r="Q27" s="833" t="s">
        <v>288</v>
      </c>
      <c r="R27" s="534" t="str">
        <f>IF(OR(D27="",A27=""),"",HOUR(AJ27))</f>
        <v/>
      </c>
      <c r="S27" s="835" t="s">
        <v>287</v>
      </c>
      <c r="T27" s="521" t="str">
        <f>IF(OR(D27="",A27=""),"",MINUTE(AJ27))</f>
        <v/>
      </c>
      <c r="U27" s="835" t="s">
        <v>286</v>
      </c>
      <c r="V27" s="819" t="s">
        <v>309</v>
      </c>
      <c r="W27" s="522"/>
      <c r="X27" s="821" t="s">
        <v>148</v>
      </c>
      <c r="Y27" s="823" t="s">
        <v>289</v>
      </c>
      <c r="Z27" s="825"/>
      <c r="AA27" s="826"/>
      <c r="AG27" s="504">
        <f>IF(OR(D27="",F27=""),0,TIME(D27,F27,0))</f>
        <v>0</v>
      </c>
      <c r="AH27" s="504">
        <f>IF(OR(H27="",J27=""),0,TIME(H27,J27,0))</f>
        <v>0</v>
      </c>
      <c r="AI27" s="504">
        <f>TIME(M27,O27,0)</f>
        <v>0</v>
      </c>
      <c r="AJ27" s="515">
        <f>AH27-AG27-AI27</f>
        <v>0</v>
      </c>
      <c r="AK27" s="517" t="str">
        <f>IF(A27="",IF(OR(D27&lt;&gt;"",F27&lt;&gt;"",H27&lt;&gt;"",J27&lt;&gt;""),"ERR",""),IF(A27&lt;&gt;"",IF(AND(D27="",F27="",H27="",J27=""),"",IF(OR(AND(D27&lt;&gt;"",F27=""),AND(D27="",F27&lt;&gt;""),AND(H27&lt;&gt;"",J27=""),AND(H27="",J27&lt;&gt;""),AG27&gt;=AH27,AH27-AG27-AI27&lt;0),"ERR",""))))</f>
        <v/>
      </c>
    </row>
    <row r="28" spans="1:45" ht="14.25" customHeight="1">
      <c r="A28" s="839"/>
      <c r="B28" s="840"/>
      <c r="C28" s="844"/>
      <c r="D28" s="523"/>
      <c r="E28" s="846"/>
      <c r="F28" s="523"/>
      <c r="G28" s="846"/>
      <c r="H28" s="523"/>
      <c r="I28" s="846"/>
      <c r="J28" s="523"/>
      <c r="K28" s="848"/>
      <c r="L28" s="834"/>
      <c r="M28" s="524"/>
      <c r="N28" s="836"/>
      <c r="O28" s="523"/>
      <c r="P28" s="836"/>
      <c r="Q28" s="834"/>
      <c r="R28" s="533" t="str">
        <f>IF(OR(D28="",A27=""),"",HOUR(AJ28))</f>
        <v/>
      </c>
      <c r="S28" s="836"/>
      <c r="T28" s="525" t="str">
        <f>IF(OR(D28="",A27=""),"",MINUTE(AJ28))</f>
        <v/>
      </c>
      <c r="U28" s="836"/>
      <c r="V28" s="820"/>
      <c r="W28" s="526"/>
      <c r="X28" s="822"/>
      <c r="Y28" s="824"/>
      <c r="Z28" s="827"/>
      <c r="AA28" s="828"/>
      <c r="AG28" s="504">
        <f>IF(OR(D28="",F28=""),0,TIME(D28,F28,0))</f>
        <v>0</v>
      </c>
      <c r="AH28" s="504">
        <f>IF(OR(H28="",J28=""),0,TIME(H28,J28,0))</f>
        <v>0</v>
      </c>
      <c r="AI28" s="504">
        <f>TIME(M28,O28,0)</f>
        <v>0</v>
      </c>
      <c r="AJ28" s="515">
        <f>AH28-AG28-AI28</f>
        <v>0</v>
      </c>
      <c r="AK28" s="517" t="str">
        <f>IF(A27="",IF(OR(D28&lt;&gt;"",F28&lt;&gt;"",H28&lt;&gt;"",J28&lt;&gt;""),"ERR",""),IF(A27&lt;&gt;"",IF(AND(D28="",F28="",H28="",J28=""),"",IF(OR(AND(D28&lt;&gt;"",F28=""),AND(D28="",F28&lt;&gt;""),AND(H28&lt;&gt;"",J28=""),AND(H28="",J28&lt;&gt;""),AG28&gt;=AH28,AH28-AG28-AI28&lt;0),"ERR",""))))</f>
        <v/>
      </c>
    </row>
    <row r="29" spans="1:45" ht="15" customHeight="1">
      <c r="A29" s="839"/>
      <c r="B29" s="840"/>
      <c r="C29" s="527" t="s">
        <v>283</v>
      </c>
      <c r="D29" s="528"/>
      <c r="E29" s="829"/>
      <c r="F29" s="829"/>
      <c r="G29" s="829"/>
      <c r="H29" s="829"/>
      <c r="I29" s="829"/>
      <c r="J29" s="829"/>
      <c r="K29" s="529"/>
      <c r="L29" s="529"/>
      <c r="M29" s="529"/>
      <c r="N29" s="529"/>
      <c r="O29" s="529"/>
      <c r="P29" s="529"/>
      <c r="Q29" s="529"/>
      <c r="R29" s="830" t="str">
        <f>IF(OR(AK27="ERR",AK28="ERR"),"研修時間が誤っています","")</f>
        <v/>
      </c>
      <c r="S29" s="831"/>
      <c r="T29" s="831"/>
      <c r="U29" s="831"/>
      <c r="V29" s="831"/>
      <c r="W29" s="831"/>
      <c r="X29" s="831" t="str">
        <f>IF(ISERROR(OR(AG27,AJ27,AJ28)),"研修人数を入力してください",IF(AG27&lt;&gt;"",IF(OR(AND(AJ27&gt;0,W27=""),AND(AJ28&gt;0,W28="")),"研修人数を入力してください",""),""))</f>
        <v/>
      </c>
      <c r="Y29" s="831"/>
      <c r="Z29" s="831"/>
      <c r="AA29" s="832"/>
      <c r="AE29" s="215"/>
      <c r="AF29" s="222"/>
      <c r="AG29" s="224"/>
      <c r="AH29" s="224"/>
      <c r="AI29" s="224"/>
      <c r="AJ29" s="221"/>
      <c r="AK29" s="517"/>
      <c r="AM29" s="139"/>
      <c r="AO29" s="225"/>
      <c r="AP29" s="226"/>
      <c r="AQ29" s="225"/>
      <c r="AS29" s="227"/>
    </row>
    <row r="30" spans="1:45" ht="20.25" customHeight="1">
      <c r="A30" s="841"/>
      <c r="B30" s="842"/>
      <c r="C30" s="849"/>
      <c r="D30" s="850"/>
      <c r="E30" s="850"/>
      <c r="F30" s="850"/>
      <c r="G30" s="850"/>
      <c r="H30" s="850"/>
      <c r="I30" s="850"/>
      <c r="J30" s="850"/>
      <c r="K30" s="850"/>
      <c r="L30" s="850"/>
      <c r="M30" s="850"/>
      <c r="N30" s="850"/>
      <c r="O30" s="850"/>
      <c r="P30" s="850"/>
      <c r="Q30" s="850"/>
      <c r="R30" s="850"/>
      <c r="S30" s="850"/>
      <c r="T30" s="850"/>
      <c r="U30" s="850"/>
      <c r="V30" s="850"/>
      <c r="W30" s="850"/>
      <c r="X30" s="850"/>
      <c r="Y30" s="850"/>
      <c r="Z30" s="850"/>
      <c r="AA30" s="851"/>
      <c r="AE30" s="215"/>
      <c r="AF30" s="222"/>
      <c r="AG30" s="224"/>
      <c r="AH30" s="224"/>
      <c r="AI30" s="224"/>
      <c r="AJ30" s="221"/>
      <c r="AK30" s="517"/>
      <c r="AO30" s="225"/>
      <c r="AP30" s="226"/>
      <c r="AQ30" s="225"/>
      <c r="AS30" s="227"/>
    </row>
    <row r="31" spans="1:45" ht="15.75" customHeight="1">
      <c r="A31" s="837">
        <f>IF(A27="","",A27+1)</f>
        <v>7</v>
      </c>
      <c r="B31" s="838"/>
      <c r="C31" s="843" t="s">
        <v>282</v>
      </c>
      <c r="D31" s="518"/>
      <c r="E31" s="845" t="s">
        <v>226</v>
      </c>
      <c r="F31" s="518"/>
      <c r="G31" s="845" t="s">
        <v>285</v>
      </c>
      <c r="H31" s="518"/>
      <c r="I31" s="845" t="s">
        <v>226</v>
      </c>
      <c r="J31" s="518"/>
      <c r="K31" s="847" t="s">
        <v>286</v>
      </c>
      <c r="L31" s="833" t="s">
        <v>227</v>
      </c>
      <c r="M31" s="519"/>
      <c r="N31" s="835" t="s">
        <v>287</v>
      </c>
      <c r="O31" s="518"/>
      <c r="P31" s="835" t="s">
        <v>286</v>
      </c>
      <c r="Q31" s="833" t="s">
        <v>288</v>
      </c>
      <c r="R31" s="534" t="str">
        <f>IF(OR(D31="",A31=""),"",HOUR(AJ31))</f>
        <v/>
      </c>
      <c r="S31" s="835" t="s">
        <v>287</v>
      </c>
      <c r="T31" s="521" t="str">
        <f>IF(OR(D31="",A31=""),"",MINUTE(AJ31))</f>
        <v/>
      </c>
      <c r="U31" s="835" t="s">
        <v>286</v>
      </c>
      <c r="V31" s="819" t="s">
        <v>309</v>
      </c>
      <c r="W31" s="522"/>
      <c r="X31" s="821" t="s">
        <v>148</v>
      </c>
      <c r="Y31" s="823" t="s">
        <v>289</v>
      </c>
      <c r="Z31" s="825"/>
      <c r="AA31" s="826"/>
      <c r="AG31" s="504">
        <f>IF(OR(D31="",F31=""),0,TIME(D31,F31,0))</f>
        <v>0</v>
      </c>
      <c r="AH31" s="504">
        <f>IF(OR(H31="",J31=""),0,TIME(H31,J31,0))</f>
        <v>0</v>
      </c>
      <c r="AI31" s="504">
        <f>TIME(M31,O31,0)</f>
        <v>0</v>
      </c>
      <c r="AJ31" s="515">
        <f>AH31-AG31-AI31</f>
        <v>0</v>
      </c>
      <c r="AK31" s="517" t="str">
        <f>IF(A31="",IF(OR(D31&lt;&gt;"",F31&lt;&gt;"",H31&lt;&gt;"",J31&lt;&gt;""),"ERR",""),IF(A31&lt;&gt;"",IF(AND(D31="",F31="",H31="",J31=""),"",IF(OR(AND(D31&lt;&gt;"",F31=""),AND(D31="",F31&lt;&gt;""),AND(H31&lt;&gt;"",J31=""),AND(H31="",J31&lt;&gt;""),AG31&gt;=AH31,AH31-AG31-AI31&lt;0),"ERR",""))))</f>
        <v/>
      </c>
    </row>
    <row r="32" spans="1:45" ht="14.25" customHeight="1">
      <c r="A32" s="839"/>
      <c r="B32" s="840"/>
      <c r="C32" s="844"/>
      <c r="D32" s="523"/>
      <c r="E32" s="846"/>
      <c r="F32" s="523"/>
      <c r="G32" s="846"/>
      <c r="H32" s="523"/>
      <c r="I32" s="846"/>
      <c r="J32" s="523"/>
      <c r="K32" s="848"/>
      <c r="L32" s="834"/>
      <c r="M32" s="524"/>
      <c r="N32" s="836"/>
      <c r="O32" s="523"/>
      <c r="P32" s="836"/>
      <c r="Q32" s="834"/>
      <c r="R32" s="533" t="str">
        <f>IF(OR(D32="",A31=""),"",HOUR(AJ32))</f>
        <v/>
      </c>
      <c r="S32" s="836"/>
      <c r="T32" s="525" t="str">
        <f>IF(OR(D32="",A31=""),"",MINUTE(AJ32))</f>
        <v/>
      </c>
      <c r="U32" s="836"/>
      <c r="V32" s="820"/>
      <c r="W32" s="526"/>
      <c r="X32" s="822"/>
      <c r="Y32" s="824"/>
      <c r="Z32" s="827"/>
      <c r="AA32" s="828"/>
      <c r="AG32" s="504">
        <f>IF(OR(D32="",F32=""),0,TIME(D32,F32,0))</f>
        <v>0</v>
      </c>
      <c r="AH32" s="504">
        <f>IF(OR(H32="",J32=""),0,TIME(H32,J32,0))</f>
        <v>0</v>
      </c>
      <c r="AI32" s="504">
        <f>TIME(M32,O32,0)</f>
        <v>0</v>
      </c>
      <c r="AJ32" s="515">
        <f>AH32-AG32-AI32</f>
        <v>0</v>
      </c>
      <c r="AK32" s="517" t="str">
        <f>IF(A31="",IF(OR(D32&lt;&gt;"",F32&lt;&gt;"",H32&lt;&gt;"",J32&lt;&gt;""),"ERR",""),IF(A31&lt;&gt;"",IF(AND(D32="",F32="",H32="",J32=""),"",IF(OR(AND(D32&lt;&gt;"",F32=""),AND(D32="",F32&lt;&gt;""),AND(H32&lt;&gt;"",J32=""),AND(H32="",J32&lt;&gt;""),AG32&gt;=AH32,AH32-AG32-AI32&lt;0),"ERR",""))))</f>
        <v/>
      </c>
    </row>
    <row r="33" spans="1:45" ht="15.75" customHeight="1">
      <c r="A33" s="839"/>
      <c r="B33" s="840"/>
      <c r="C33" s="527" t="s">
        <v>283</v>
      </c>
      <c r="D33" s="528"/>
      <c r="E33" s="829"/>
      <c r="F33" s="829"/>
      <c r="G33" s="829"/>
      <c r="H33" s="829"/>
      <c r="I33" s="829"/>
      <c r="J33" s="829"/>
      <c r="K33" s="529"/>
      <c r="L33" s="529"/>
      <c r="M33" s="529"/>
      <c r="N33" s="529"/>
      <c r="O33" s="529"/>
      <c r="P33" s="529"/>
      <c r="Q33" s="529"/>
      <c r="R33" s="830" t="str">
        <f>IF(OR(AK31="ERR",AK32="ERR"),"研修時間が誤っています","")</f>
        <v/>
      </c>
      <c r="S33" s="831"/>
      <c r="T33" s="831"/>
      <c r="U33" s="831"/>
      <c r="V33" s="831"/>
      <c r="W33" s="831"/>
      <c r="X33" s="831" t="str">
        <f>IF(ISERROR(OR(AG31,AJ31,AJ32)),"研修人数を入力してください",IF(AG31&lt;&gt;"",IF(OR(AND(AJ31&gt;0,W31=""),AND(AJ32&gt;0,W32="")),"研修人数を入力してください",""),""))</f>
        <v/>
      </c>
      <c r="Y33" s="831"/>
      <c r="Z33" s="831"/>
      <c r="AA33" s="832"/>
      <c r="AE33" s="215"/>
      <c r="AF33" s="222"/>
      <c r="AG33" s="224"/>
      <c r="AH33" s="224"/>
      <c r="AI33" s="224"/>
      <c r="AJ33" s="221"/>
      <c r="AK33" s="517"/>
      <c r="AM33" s="139"/>
      <c r="AO33" s="225"/>
      <c r="AP33" s="226"/>
      <c r="AQ33" s="225"/>
      <c r="AS33" s="227"/>
    </row>
    <row r="34" spans="1:45" ht="20.25" customHeight="1">
      <c r="A34" s="841"/>
      <c r="B34" s="842"/>
      <c r="C34" s="849"/>
      <c r="D34" s="850"/>
      <c r="E34" s="850"/>
      <c r="F34" s="850"/>
      <c r="G34" s="850"/>
      <c r="H34" s="850"/>
      <c r="I34" s="850"/>
      <c r="J34" s="850"/>
      <c r="K34" s="850"/>
      <c r="L34" s="850"/>
      <c r="M34" s="850"/>
      <c r="N34" s="850"/>
      <c r="O34" s="850"/>
      <c r="P34" s="850"/>
      <c r="Q34" s="850"/>
      <c r="R34" s="850"/>
      <c r="S34" s="850"/>
      <c r="T34" s="850"/>
      <c r="U34" s="850"/>
      <c r="V34" s="850"/>
      <c r="W34" s="850"/>
      <c r="X34" s="850"/>
      <c r="Y34" s="850"/>
      <c r="Z34" s="850"/>
      <c r="AA34" s="851"/>
      <c r="AE34" s="215"/>
      <c r="AF34" s="222"/>
      <c r="AG34" s="224"/>
      <c r="AH34" s="224"/>
      <c r="AI34" s="224"/>
      <c r="AJ34" s="221"/>
      <c r="AK34" s="517"/>
      <c r="AO34" s="225"/>
      <c r="AP34" s="226"/>
      <c r="AQ34" s="225"/>
      <c r="AS34" s="227"/>
    </row>
    <row r="35" spans="1:45" ht="15.75" customHeight="1">
      <c r="A35" s="837">
        <f>IF(A31="","",A31+1)</f>
        <v>8</v>
      </c>
      <c r="B35" s="838"/>
      <c r="C35" s="843" t="s">
        <v>282</v>
      </c>
      <c r="D35" s="518"/>
      <c r="E35" s="845" t="s">
        <v>226</v>
      </c>
      <c r="F35" s="518"/>
      <c r="G35" s="845" t="s">
        <v>285</v>
      </c>
      <c r="H35" s="518"/>
      <c r="I35" s="845" t="s">
        <v>226</v>
      </c>
      <c r="J35" s="518"/>
      <c r="K35" s="847" t="s">
        <v>286</v>
      </c>
      <c r="L35" s="833" t="s">
        <v>227</v>
      </c>
      <c r="M35" s="519"/>
      <c r="N35" s="835" t="s">
        <v>287</v>
      </c>
      <c r="O35" s="518"/>
      <c r="P35" s="835" t="s">
        <v>286</v>
      </c>
      <c r="Q35" s="833" t="s">
        <v>288</v>
      </c>
      <c r="R35" s="534" t="str">
        <f>IF(OR(D35="",A35=""),"",HOUR(AJ35))</f>
        <v/>
      </c>
      <c r="S35" s="835" t="s">
        <v>287</v>
      </c>
      <c r="T35" s="521" t="str">
        <f>IF(OR(D35="",A35=""),"",MINUTE(AJ35))</f>
        <v/>
      </c>
      <c r="U35" s="835" t="s">
        <v>286</v>
      </c>
      <c r="V35" s="819" t="s">
        <v>309</v>
      </c>
      <c r="W35" s="522"/>
      <c r="X35" s="821" t="s">
        <v>148</v>
      </c>
      <c r="Y35" s="823" t="s">
        <v>289</v>
      </c>
      <c r="Z35" s="825"/>
      <c r="AA35" s="826"/>
      <c r="AG35" s="504">
        <f>IF(OR(D35="",F35=""),0,TIME(D35,F35,0))</f>
        <v>0</v>
      </c>
      <c r="AH35" s="504">
        <f>IF(OR(H35="",J35=""),0,TIME(H35,J35,0))</f>
        <v>0</v>
      </c>
      <c r="AI35" s="504">
        <f>TIME(M35,O35,0)</f>
        <v>0</v>
      </c>
      <c r="AJ35" s="515">
        <f>AH35-AG35-AI35</f>
        <v>0</v>
      </c>
      <c r="AK35" s="517" t="str">
        <f>IF(A35="",IF(OR(D35&lt;&gt;"",F35&lt;&gt;"",H35&lt;&gt;"",J35&lt;&gt;""),"ERR",""),IF(A35&lt;&gt;"",IF(AND(D35="",F35="",H35="",J35=""),"",IF(OR(AND(D35&lt;&gt;"",F35=""),AND(D35="",F35&lt;&gt;""),AND(H35&lt;&gt;"",J35=""),AND(H35="",J35&lt;&gt;""),AG35&gt;=AH35,AH35-AG35-AI35&lt;0),"ERR",""))))</f>
        <v/>
      </c>
    </row>
    <row r="36" spans="1:45" ht="14.25" customHeight="1">
      <c r="A36" s="839"/>
      <c r="B36" s="840"/>
      <c r="C36" s="844"/>
      <c r="D36" s="523"/>
      <c r="E36" s="846"/>
      <c r="F36" s="523"/>
      <c r="G36" s="846"/>
      <c r="H36" s="523"/>
      <c r="I36" s="846"/>
      <c r="J36" s="523"/>
      <c r="K36" s="848"/>
      <c r="L36" s="834"/>
      <c r="M36" s="524"/>
      <c r="N36" s="836"/>
      <c r="O36" s="523"/>
      <c r="P36" s="836"/>
      <c r="Q36" s="834"/>
      <c r="R36" s="533" t="str">
        <f>IF(OR(D36="",A35=""),"",HOUR(AJ36))</f>
        <v/>
      </c>
      <c r="S36" s="836"/>
      <c r="T36" s="525" t="str">
        <f>IF(OR(D36="",A35=""),"",MINUTE(AJ36))</f>
        <v/>
      </c>
      <c r="U36" s="836"/>
      <c r="V36" s="820"/>
      <c r="W36" s="526"/>
      <c r="X36" s="822"/>
      <c r="Y36" s="824"/>
      <c r="Z36" s="827"/>
      <c r="AA36" s="828"/>
      <c r="AG36" s="504">
        <f>IF(OR(D36="",F36=""),0,TIME(D36,F36,0))</f>
        <v>0</v>
      </c>
      <c r="AH36" s="504">
        <f>IF(OR(H36="",J36=""),0,TIME(H36,J36,0))</f>
        <v>0</v>
      </c>
      <c r="AI36" s="504">
        <f>TIME(M36,O36,0)</f>
        <v>0</v>
      </c>
      <c r="AJ36" s="515">
        <f>AH36-AG36-AI36</f>
        <v>0</v>
      </c>
      <c r="AK36" s="517" t="str">
        <f>IF(A35="",IF(OR(D36&lt;&gt;"",F36&lt;&gt;"",H36&lt;&gt;"",J36&lt;&gt;""),"ERR",""),IF(A35&lt;&gt;"",IF(AND(D36="",F36="",H36="",J36=""),"",IF(OR(AND(D36&lt;&gt;"",F36=""),AND(D36="",F36&lt;&gt;""),AND(H36&lt;&gt;"",J36=""),AND(H36="",J36&lt;&gt;""),AG36&gt;=AH36,AH36-AG36-AI36&lt;0),"ERR",""))))</f>
        <v/>
      </c>
    </row>
    <row r="37" spans="1:45" ht="15" customHeight="1">
      <c r="A37" s="839"/>
      <c r="B37" s="840"/>
      <c r="C37" s="527" t="s">
        <v>283</v>
      </c>
      <c r="D37" s="528"/>
      <c r="E37" s="829"/>
      <c r="F37" s="829"/>
      <c r="G37" s="829"/>
      <c r="H37" s="829"/>
      <c r="I37" s="829"/>
      <c r="J37" s="829"/>
      <c r="K37" s="529"/>
      <c r="L37" s="529"/>
      <c r="M37" s="529"/>
      <c r="N37" s="529"/>
      <c r="O37" s="529"/>
      <c r="P37" s="529"/>
      <c r="Q37" s="529"/>
      <c r="R37" s="830" t="str">
        <f>IF(OR(AK35="ERR",AK36="ERR"),"研修時間が誤っています","")</f>
        <v/>
      </c>
      <c r="S37" s="831"/>
      <c r="T37" s="831"/>
      <c r="U37" s="831"/>
      <c r="V37" s="831"/>
      <c r="W37" s="831"/>
      <c r="X37" s="831" t="str">
        <f>IF(ISERROR(OR(AG35,AJ35,AJ36)),"研修人数を入力してください",IF(AG35&lt;&gt;"",IF(OR(AND(AJ35&gt;0,W35=""),AND(AJ36&gt;0,W36="")),"研修人数を入力してください",""),""))</f>
        <v/>
      </c>
      <c r="Y37" s="831"/>
      <c r="Z37" s="831"/>
      <c r="AA37" s="832"/>
      <c r="AE37" s="215"/>
      <c r="AF37" s="222"/>
      <c r="AG37" s="224"/>
      <c r="AH37" s="224"/>
      <c r="AI37" s="224"/>
      <c r="AJ37" s="221"/>
      <c r="AK37" s="517"/>
      <c r="AM37" s="139"/>
      <c r="AO37" s="225"/>
      <c r="AP37" s="226"/>
      <c r="AQ37" s="225"/>
      <c r="AS37" s="227"/>
    </row>
    <row r="38" spans="1:45" ht="20.25" customHeight="1">
      <c r="A38" s="841"/>
      <c r="B38" s="842"/>
      <c r="C38" s="849"/>
      <c r="D38" s="850"/>
      <c r="E38" s="850"/>
      <c r="F38" s="850"/>
      <c r="G38" s="850"/>
      <c r="H38" s="850"/>
      <c r="I38" s="850"/>
      <c r="J38" s="850"/>
      <c r="K38" s="850"/>
      <c r="L38" s="850"/>
      <c r="M38" s="850"/>
      <c r="N38" s="850"/>
      <c r="O38" s="850"/>
      <c r="P38" s="850"/>
      <c r="Q38" s="850"/>
      <c r="R38" s="850"/>
      <c r="S38" s="850"/>
      <c r="T38" s="850"/>
      <c r="U38" s="850"/>
      <c r="V38" s="850"/>
      <c r="W38" s="850"/>
      <c r="X38" s="850"/>
      <c r="Y38" s="850"/>
      <c r="Z38" s="850"/>
      <c r="AA38" s="851"/>
      <c r="AE38" s="215"/>
      <c r="AF38" s="222"/>
      <c r="AG38" s="224"/>
      <c r="AH38" s="224"/>
      <c r="AI38" s="224"/>
      <c r="AJ38" s="221"/>
      <c r="AK38" s="517"/>
      <c r="AO38" s="225"/>
      <c r="AP38" s="226"/>
      <c r="AQ38" s="225"/>
      <c r="AS38" s="227"/>
    </row>
    <row r="39" spans="1:45" ht="15.75" customHeight="1">
      <c r="A39" s="837">
        <f>IF(A35="","",A35+1)</f>
        <v>9</v>
      </c>
      <c r="B39" s="838"/>
      <c r="C39" s="843" t="s">
        <v>282</v>
      </c>
      <c r="D39" s="518"/>
      <c r="E39" s="845" t="s">
        <v>226</v>
      </c>
      <c r="F39" s="518"/>
      <c r="G39" s="845" t="s">
        <v>285</v>
      </c>
      <c r="H39" s="518"/>
      <c r="I39" s="845" t="s">
        <v>226</v>
      </c>
      <c r="J39" s="518"/>
      <c r="K39" s="847" t="s">
        <v>286</v>
      </c>
      <c r="L39" s="833" t="s">
        <v>227</v>
      </c>
      <c r="M39" s="519"/>
      <c r="N39" s="835" t="s">
        <v>287</v>
      </c>
      <c r="O39" s="518"/>
      <c r="P39" s="835" t="s">
        <v>286</v>
      </c>
      <c r="Q39" s="833" t="s">
        <v>288</v>
      </c>
      <c r="R39" s="534" t="str">
        <f>IF(OR(D39="",A39=""),"",HOUR(AJ39))</f>
        <v/>
      </c>
      <c r="S39" s="835" t="s">
        <v>287</v>
      </c>
      <c r="T39" s="521" t="str">
        <f>IF(OR(D39="",A39=""),"",MINUTE(AJ39))</f>
        <v/>
      </c>
      <c r="U39" s="835" t="s">
        <v>286</v>
      </c>
      <c r="V39" s="819" t="s">
        <v>309</v>
      </c>
      <c r="W39" s="522"/>
      <c r="X39" s="821" t="s">
        <v>148</v>
      </c>
      <c r="Y39" s="823" t="s">
        <v>289</v>
      </c>
      <c r="Z39" s="825"/>
      <c r="AA39" s="826"/>
      <c r="AG39" s="504">
        <f>IF(OR(D39="",F39=""),0,TIME(D39,F39,0))</f>
        <v>0</v>
      </c>
      <c r="AH39" s="504">
        <f>IF(OR(H39="",J39=""),0,TIME(H39,J39,0))</f>
        <v>0</v>
      </c>
      <c r="AI39" s="504">
        <f>TIME(M39,O39,0)</f>
        <v>0</v>
      </c>
      <c r="AJ39" s="515">
        <f>AH39-AG39-AI39</f>
        <v>0</v>
      </c>
      <c r="AK39" s="517" t="str">
        <f>IF(A39="",IF(OR(D39&lt;&gt;"",F39&lt;&gt;"",H39&lt;&gt;"",J39&lt;&gt;""),"ERR",""),IF(A39&lt;&gt;"",IF(AND(D39="",F39="",H39="",J39=""),"",IF(OR(AND(D39&lt;&gt;"",F39=""),AND(D39="",F39&lt;&gt;""),AND(H39&lt;&gt;"",J39=""),AND(H39="",J39&lt;&gt;""),AG39&gt;=AH39,AH39-AG39-AI39&lt;0),"ERR",""))))</f>
        <v/>
      </c>
    </row>
    <row r="40" spans="1:45" ht="14.25" customHeight="1">
      <c r="A40" s="839"/>
      <c r="B40" s="840"/>
      <c r="C40" s="844"/>
      <c r="D40" s="523"/>
      <c r="E40" s="846"/>
      <c r="F40" s="523"/>
      <c r="G40" s="846"/>
      <c r="H40" s="523"/>
      <c r="I40" s="846"/>
      <c r="J40" s="523"/>
      <c r="K40" s="848"/>
      <c r="L40" s="834"/>
      <c r="M40" s="524"/>
      <c r="N40" s="836"/>
      <c r="O40" s="523"/>
      <c r="P40" s="836"/>
      <c r="Q40" s="834"/>
      <c r="R40" s="533" t="str">
        <f>IF(OR(D40="",A39=""),"",HOUR(AJ40))</f>
        <v/>
      </c>
      <c r="S40" s="836"/>
      <c r="T40" s="525" t="str">
        <f>IF(OR(D40="",A39=""),"",MINUTE(AJ40))</f>
        <v/>
      </c>
      <c r="U40" s="836"/>
      <c r="V40" s="820"/>
      <c r="W40" s="526"/>
      <c r="X40" s="822"/>
      <c r="Y40" s="824"/>
      <c r="Z40" s="827"/>
      <c r="AA40" s="828"/>
      <c r="AG40" s="504">
        <f>IF(OR(D40="",F40=""),0,TIME(D40,F40,0))</f>
        <v>0</v>
      </c>
      <c r="AH40" s="504">
        <f>IF(OR(H40="",J40=""),0,TIME(H40,J40,0))</f>
        <v>0</v>
      </c>
      <c r="AI40" s="504">
        <f>TIME(M40,O40,0)</f>
        <v>0</v>
      </c>
      <c r="AJ40" s="515">
        <f>AH40-AG40-AI40</f>
        <v>0</v>
      </c>
      <c r="AK40" s="517" t="str">
        <f>IF(A39="",IF(OR(D40&lt;&gt;"",F40&lt;&gt;"",H40&lt;&gt;"",J40&lt;&gt;""),"ERR",""),IF(A39&lt;&gt;"",IF(AND(D40="",F40="",H40="",J40=""),"",IF(OR(AND(D40&lt;&gt;"",F40=""),AND(D40="",F40&lt;&gt;""),AND(H40&lt;&gt;"",J40=""),AND(H40="",J40&lt;&gt;""),AG40&gt;=AH40,AH40-AG40-AI40&lt;0),"ERR",""))))</f>
        <v/>
      </c>
    </row>
    <row r="41" spans="1:45" ht="15" customHeight="1">
      <c r="A41" s="839"/>
      <c r="B41" s="840"/>
      <c r="C41" s="527" t="s">
        <v>283</v>
      </c>
      <c r="D41" s="528"/>
      <c r="E41" s="829"/>
      <c r="F41" s="829"/>
      <c r="G41" s="829"/>
      <c r="H41" s="829"/>
      <c r="I41" s="829"/>
      <c r="J41" s="829"/>
      <c r="K41" s="529"/>
      <c r="L41" s="529"/>
      <c r="M41" s="529"/>
      <c r="N41" s="529"/>
      <c r="O41" s="529"/>
      <c r="P41" s="529"/>
      <c r="Q41" s="529"/>
      <c r="R41" s="830" t="str">
        <f>IF(OR(AK39="ERR",AK40="ERR"),"研修時間が誤っています","")</f>
        <v/>
      </c>
      <c r="S41" s="831"/>
      <c r="T41" s="831"/>
      <c r="U41" s="831"/>
      <c r="V41" s="831"/>
      <c r="W41" s="831"/>
      <c r="X41" s="831" t="str">
        <f>IF(ISERROR(OR(AG39,AJ39,AJ40)),"研修人数を入力してください",IF(AG39&lt;&gt;"",IF(OR(AND(AJ39&gt;0,W39=""),AND(AJ40&gt;0,W40="")),"研修人数を入力してください",""),""))</f>
        <v/>
      </c>
      <c r="Y41" s="831"/>
      <c r="Z41" s="831"/>
      <c r="AA41" s="832"/>
      <c r="AE41" s="215"/>
      <c r="AF41" s="222"/>
      <c r="AG41" s="224"/>
      <c r="AH41" s="224"/>
      <c r="AI41" s="224"/>
      <c r="AJ41" s="221"/>
      <c r="AK41" s="517"/>
      <c r="AM41" s="139"/>
      <c r="AO41" s="225"/>
      <c r="AP41" s="226"/>
      <c r="AQ41" s="225"/>
      <c r="AS41" s="227"/>
    </row>
    <row r="42" spans="1:45" ht="20.25" customHeight="1">
      <c r="A42" s="841"/>
      <c r="B42" s="842"/>
      <c r="C42" s="849"/>
      <c r="D42" s="850"/>
      <c r="E42" s="850"/>
      <c r="F42" s="850"/>
      <c r="G42" s="850"/>
      <c r="H42" s="850"/>
      <c r="I42" s="850"/>
      <c r="J42" s="850"/>
      <c r="K42" s="850"/>
      <c r="L42" s="850"/>
      <c r="M42" s="850"/>
      <c r="N42" s="850"/>
      <c r="O42" s="850"/>
      <c r="P42" s="850"/>
      <c r="Q42" s="850"/>
      <c r="R42" s="850"/>
      <c r="S42" s="850"/>
      <c r="T42" s="850"/>
      <c r="U42" s="850"/>
      <c r="V42" s="850"/>
      <c r="W42" s="850"/>
      <c r="X42" s="850"/>
      <c r="Y42" s="850"/>
      <c r="Z42" s="850"/>
      <c r="AA42" s="851"/>
      <c r="AE42" s="215"/>
      <c r="AF42" s="222"/>
      <c r="AG42" s="224"/>
      <c r="AH42" s="224"/>
      <c r="AI42" s="224"/>
      <c r="AJ42" s="221"/>
      <c r="AK42" s="517"/>
      <c r="AO42" s="225"/>
      <c r="AP42" s="226"/>
      <c r="AQ42" s="225"/>
      <c r="AS42" s="227"/>
    </row>
    <row r="43" spans="1:45" ht="15.75" customHeight="1">
      <c r="A43" s="837">
        <f>IF(A39="","",A39+1)</f>
        <v>10</v>
      </c>
      <c r="B43" s="838"/>
      <c r="C43" s="843" t="s">
        <v>282</v>
      </c>
      <c r="D43" s="518"/>
      <c r="E43" s="845" t="s">
        <v>226</v>
      </c>
      <c r="F43" s="518"/>
      <c r="G43" s="845" t="s">
        <v>285</v>
      </c>
      <c r="H43" s="518"/>
      <c r="I43" s="845" t="s">
        <v>226</v>
      </c>
      <c r="J43" s="518"/>
      <c r="K43" s="847" t="s">
        <v>286</v>
      </c>
      <c r="L43" s="833" t="s">
        <v>227</v>
      </c>
      <c r="M43" s="519"/>
      <c r="N43" s="835" t="s">
        <v>287</v>
      </c>
      <c r="O43" s="518"/>
      <c r="P43" s="835" t="s">
        <v>286</v>
      </c>
      <c r="Q43" s="833" t="s">
        <v>288</v>
      </c>
      <c r="R43" s="534" t="str">
        <f>IF(OR(D43="",A43=""),"",HOUR(AJ43))</f>
        <v/>
      </c>
      <c r="S43" s="835" t="s">
        <v>287</v>
      </c>
      <c r="T43" s="521" t="str">
        <f>IF(OR(D43="",A43=""),"",MINUTE(AJ43))</f>
        <v/>
      </c>
      <c r="U43" s="835" t="s">
        <v>286</v>
      </c>
      <c r="V43" s="819" t="s">
        <v>309</v>
      </c>
      <c r="W43" s="522"/>
      <c r="X43" s="821" t="s">
        <v>148</v>
      </c>
      <c r="Y43" s="823" t="s">
        <v>289</v>
      </c>
      <c r="Z43" s="825"/>
      <c r="AA43" s="826"/>
      <c r="AG43" s="504">
        <f>IF(OR(D43="",F43=""),0,TIME(D43,F43,0))</f>
        <v>0</v>
      </c>
      <c r="AH43" s="504">
        <f>IF(OR(H43="",J43=""),0,TIME(H43,J43,0))</f>
        <v>0</v>
      </c>
      <c r="AI43" s="504">
        <f>TIME(M43,O43,0)</f>
        <v>0</v>
      </c>
      <c r="AJ43" s="515">
        <f>AH43-AG43-AI43</f>
        <v>0</v>
      </c>
      <c r="AK43" s="517" t="str">
        <f>IF(A43="",IF(OR(D43&lt;&gt;"",F43&lt;&gt;"",H43&lt;&gt;"",J43&lt;&gt;""),"ERR",""),IF(A43&lt;&gt;"",IF(AND(D43="",F43="",H43="",J43=""),"",IF(OR(AND(D43&lt;&gt;"",F43=""),AND(D43="",F43&lt;&gt;""),AND(H43&lt;&gt;"",J43=""),AND(H43="",J43&lt;&gt;""),AG43&gt;=AH43,AH43-AG43-AI43&lt;0),"ERR",""))))</f>
        <v/>
      </c>
    </row>
    <row r="44" spans="1:45" ht="14.25" customHeight="1">
      <c r="A44" s="839"/>
      <c r="B44" s="840"/>
      <c r="C44" s="844"/>
      <c r="D44" s="523"/>
      <c r="E44" s="846"/>
      <c r="F44" s="523"/>
      <c r="G44" s="846"/>
      <c r="H44" s="523"/>
      <c r="I44" s="846"/>
      <c r="J44" s="523"/>
      <c r="K44" s="848"/>
      <c r="L44" s="834"/>
      <c r="M44" s="524"/>
      <c r="N44" s="836"/>
      <c r="O44" s="523"/>
      <c r="P44" s="836"/>
      <c r="Q44" s="834"/>
      <c r="R44" s="533" t="str">
        <f>IF(OR(D44="",A43=""),"",HOUR(AJ44))</f>
        <v/>
      </c>
      <c r="S44" s="836"/>
      <c r="T44" s="525" t="str">
        <f>IF(OR(D44="",A43=""),"",MINUTE(AJ44))</f>
        <v/>
      </c>
      <c r="U44" s="836"/>
      <c r="V44" s="820"/>
      <c r="W44" s="526"/>
      <c r="X44" s="822"/>
      <c r="Y44" s="824"/>
      <c r="Z44" s="827"/>
      <c r="AA44" s="828"/>
      <c r="AG44" s="504">
        <f>IF(OR(D44="",F44=""),0,TIME(D44,F44,0))</f>
        <v>0</v>
      </c>
      <c r="AH44" s="504">
        <f>IF(OR(H44="",J44=""),0,TIME(H44,J44,0))</f>
        <v>0</v>
      </c>
      <c r="AI44" s="504">
        <f>TIME(M44,O44,0)</f>
        <v>0</v>
      </c>
      <c r="AJ44" s="515">
        <f>AH44-AG44-AI44</f>
        <v>0</v>
      </c>
      <c r="AK44" s="517" t="str">
        <f>IF(A43="",IF(OR(D44&lt;&gt;"",F44&lt;&gt;"",H44&lt;&gt;"",J44&lt;&gt;""),"ERR",""),IF(A43&lt;&gt;"",IF(AND(D44="",F44="",H44="",J44=""),"",IF(OR(AND(D44&lt;&gt;"",F44=""),AND(D44="",F44&lt;&gt;""),AND(H44&lt;&gt;"",J44=""),AND(H44="",J44&lt;&gt;""),AG44&gt;=AH44,AH44-AG44-AI44&lt;0),"ERR",""))))</f>
        <v/>
      </c>
    </row>
    <row r="45" spans="1:45" ht="15" customHeight="1">
      <c r="A45" s="839"/>
      <c r="B45" s="840"/>
      <c r="C45" s="527" t="s">
        <v>283</v>
      </c>
      <c r="D45" s="528"/>
      <c r="E45" s="829"/>
      <c r="F45" s="829"/>
      <c r="G45" s="829"/>
      <c r="H45" s="829"/>
      <c r="I45" s="829"/>
      <c r="J45" s="829"/>
      <c r="K45" s="529"/>
      <c r="L45" s="529"/>
      <c r="M45" s="529"/>
      <c r="N45" s="529"/>
      <c r="O45" s="529"/>
      <c r="P45" s="529"/>
      <c r="Q45" s="529"/>
      <c r="R45" s="830" t="str">
        <f>IF(OR(AK43="ERR",AK44="ERR"),"研修時間が誤っています","")</f>
        <v/>
      </c>
      <c r="S45" s="831"/>
      <c r="T45" s="831"/>
      <c r="U45" s="831"/>
      <c r="V45" s="831"/>
      <c r="W45" s="831"/>
      <c r="X45" s="831" t="str">
        <f>IF(ISERROR(OR(AG43,AJ43,AJ44)),"研修人数を入力してください",IF(AG43&lt;&gt;"",IF(OR(AND(AJ43&gt;0,W43=""),AND(AJ44&gt;0,W44="")),"研修人数を入力してください",""),""))</f>
        <v/>
      </c>
      <c r="Y45" s="831"/>
      <c r="Z45" s="831"/>
      <c r="AA45" s="832"/>
      <c r="AE45" s="215"/>
      <c r="AF45" s="222"/>
      <c r="AG45" s="224"/>
      <c r="AH45" s="224"/>
      <c r="AI45" s="224"/>
      <c r="AJ45" s="221"/>
      <c r="AK45" s="517"/>
      <c r="AM45" s="139"/>
      <c r="AO45" s="225"/>
      <c r="AP45" s="226"/>
      <c r="AQ45" s="225"/>
      <c r="AS45" s="227"/>
    </row>
    <row r="46" spans="1:45" ht="20.25" customHeight="1">
      <c r="A46" s="841"/>
      <c r="B46" s="842"/>
      <c r="C46" s="849"/>
      <c r="D46" s="850"/>
      <c r="E46" s="850"/>
      <c r="F46" s="850"/>
      <c r="G46" s="850"/>
      <c r="H46" s="850"/>
      <c r="I46" s="850"/>
      <c r="J46" s="850"/>
      <c r="K46" s="850"/>
      <c r="L46" s="850"/>
      <c r="M46" s="850"/>
      <c r="N46" s="850"/>
      <c r="O46" s="850"/>
      <c r="P46" s="850"/>
      <c r="Q46" s="850"/>
      <c r="R46" s="850"/>
      <c r="S46" s="850"/>
      <c r="T46" s="850"/>
      <c r="U46" s="850"/>
      <c r="V46" s="850"/>
      <c r="W46" s="850"/>
      <c r="X46" s="850"/>
      <c r="Y46" s="850"/>
      <c r="Z46" s="850"/>
      <c r="AA46" s="851"/>
      <c r="AE46" s="215"/>
      <c r="AF46" s="222"/>
      <c r="AG46" s="224"/>
      <c r="AH46" s="224"/>
      <c r="AI46" s="224"/>
      <c r="AJ46" s="221"/>
      <c r="AK46" s="517"/>
      <c r="AO46" s="225"/>
      <c r="AP46" s="226"/>
      <c r="AQ46" s="225"/>
      <c r="AS46" s="227"/>
    </row>
    <row r="47" spans="1:45" ht="15.75" customHeight="1">
      <c r="A47" s="837">
        <f>IF(A43="","",A43+1)</f>
        <v>11</v>
      </c>
      <c r="B47" s="838"/>
      <c r="C47" s="843" t="s">
        <v>282</v>
      </c>
      <c r="D47" s="518"/>
      <c r="E47" s="845" t="s">
        <v>226</v>
      </c>
      <c r="F47" s="518"/>
      <c r="G47" s="845" t="s">
        <v>285</v>
      </c>
      <c r="H47" s="518"/>
      <c r="I47" s="845" t="s">
        <v>226</v>
      </c>
      <c r="J47" s="518"/>
      <c r="K47" s="847" t="s">
        <v>286</v>
      </c>
      <c r="L47" s="833" t="s">
        <v>227</v>
      </c>
      <c r="M47" s="519"/>
      <c r="N47" s="835" t="s">
        <v>287</v>
      </c>
      <c r="O47" s="518"/>
      <c r="P47" s="835" t="s">
        <v>286</v>
      </c>
      <c r="Q47" s="833" t="s">
        <v>288</v>
      </c>
      <c r="R47" s="534" t="str">
        <f>IF(OR(D47="",A47=""),"",HOUR(AJ47))</f>
        <v/>
      </c>
      <c r="S47" s="835" t="s">
        <v>287</v>
      </c>
      <c r="T47" s="521" t="str">
        <f>IF(OR(D47="",A47=""),"",MINUTE(AJ47))</f>
        <v/>
      </c>
      <c r="U47" s="835" t="s">
        <v>286</v>
      </c>
      <c r="V47" s="819" t="s">
        <v>309</v>
      </c>
      <c r="W47" s="522"/>
      <c r="X47" s="821" t="s">
        <v>148</v>
      </c>
      <c r="Y47" s="823" t="s">
        <v>289</v>
      </c>
      <c r="Z47" s="825"/>
      <c r="AA47" s="826"/>
      <c r="AG47" s="504">
        <f>IF(OR(D47="",F47=""),0,TIME(D47,F47,0))</f>
        <v>0</v>
      </c>
      <c r="AH47" s="504">
        <f>IF(OR(H47="",J47=""),0,TIME(H47,J47,0))</f>
        <v>0</v>
      </c>
      <c r="AI47" s="504">
        <f>TIME(M47,O47,0)</f>
        <v>0</v>
      </c>
      <c r="AJ47" s="515">
        <f>AH47-AG47-AI47</f>
        <v>0</v>
      </c>
      <c r="AK47" s="517" t="str">
        <f>IF(A47="",IF(OR(D47&lt;&gt;"",F47&lt;&gt;"",H47&lt;&gt;"",J47&lt;&gt;""),"ERR",""),IF(A47&lt;&gt;"",IF(AND(D47="",F47="",H47="",J47=""),"",IF(OR(AND(D47&lt;&gt;"",F47=""),AND(D47="",F47&lt;&gt;""),AND(H47&lt;&gt;"",J47=""),AND(H47="",J47&lt;&gt;""),AG47&gt;=AH47,AH47-AG47-AI47&lt;0),"ERR",""))))</f>
        <v/>
      </c>
      <c r="AO47" s="508"/>
    </row>
    <row r="48" spans="1:45" ht="14.25" customHeight="1">
      <c r="A48" s="839"/>
      <c r="B48" s="840"/>
      <c r="C48" s="844"/>
      <c r="D48" s="523"/>
      <c r="E48" s="846"/>
      <c r="F48" s="523"/>
      <c r="G48" s="846"/>
      <c r="H48" s="523"/>
      <c r="I48" s="846"/>
      <c r="J48" s="523"/>
      <c r="K48" s="848"/>
      <c r="L48" s="834"/>
      <c r="M48" s="524"/>
      <c r="N48" s="836"/>
      <c r="O48" s="523"/>
      <c r="P48" s="836"/>
      <c r="Q48" s="834"/>
      <c r="R48" s="533" t="str">
        <f>IF(OR(D48="",A47=""),"",HOUR(AJ48))</f>
        <v/>
      </c>
      <c r="S48" s="836"/>
      <c r="T48" s="525" t="str">
        <f>IF(OR(D48="",A47=""),"",MINUTE(AJ48))</f>
        <v/>
      </c>
      <c r="U48" s="836"/>
      <c r="V48" s="820"/>
      <c r="W48" s="526"/>
      <c r="X48" s="822"/>
      <c r="Y48" s="824"/>
      <c r="Z48" s="827"/>
      <c r="AA48" s="828"/>
      <c r="AG48" s="504">
        <f>IF(OR(D48="",F48=""),0,TIME(D48,F48,0))</f>
        <v>0</v>
      </c>
      <c r="AH48" s="504">
        <f>IF(OR(H48="",J48=""),0,TIME(H48,J48,0))</f>
        <v>0</v>
      </c>
      <c r="AI48" s="504">
        <f>TIME(M48,O48,0)</f>
        <v>0</v>
      </c>
      <c r="AJ48" s="515">
        <f>AH48-AG48-AI48</f>
        <v>0</v>
      </c>
      <c r="AK48" s="517" t="str">
        <f>IF(A47="",IF(OR(D48&lt;&gt;"",F48&lt;&gt;"",H48&lt;&gt;"",J48&lt;&gt;""),"ERR",""),IF(A47&lt;&gt;"",IF(AND(D48="",F48="",H48="",J48=""),"",IF(OR(AND(D48&lt;&gt;"",F48=""),AND(D48="",F48&lt;&gt;""),AND(H48&lt;&gt;"",J48=""),AND(H48="",J48&lt;&gt;""),AG48&gt;=AH48,AH48-AG48-AI48&lt;0),"ERR",""))))</f>
        <v/>
      </c>
    </row>
    <row r="49" spans="1:45" ht="15" customHeight="1">
      <c r="A49" s="839"/>
      <c r="B49" s="840"/>
      <c r="C49" s="527" t="s">
        <v>283</v>
      </c>
      <c r="D49" s="528"/>
      <c r="E49" s="829"/>
      <c r="F49" s="829"/>
      <c r="G49" s="829"/>
      <c r="H49" s="829"/>
      <c r="I49" s="829"/>
      <c r="J49" s="829"/>
      <c r="K49" s="529"/>
      <c r="L49" s="529"/>
      <c r="M49" s="529"/>
      <c r="N49" s="529"/>
      <c r="O49" s="529"/>
      <c r="P49" s="529"/>
      <c r="Q49" s="529"/>
      <c r="R49" s="830" t="str">
        <f>IF(OR(AK47="ERR",AK48="ERR"),"研修時間が誤っています","")</f>
        <v/>
      </c>
      <c r="S49" s="831"/>
      <c r="T49" s="831"/>
      <c r="U49" s="831"/>
      <c r="V49" s="831"/>
      <c r="W49" s="831"/>
      <c r="X49" s="831" t="str">
        <f>IF(ISERROR(OR(AG47,AJ47,AJ48)),"研修人数を入力してください",IF(AG47&lt;&gt;"",IF(OR(AND(AJ47&gt;0,W47=""),AND(AJ48&gt;0,W48="")),"研修人数を入力してください",""),""))</f>
        <v/>
      </c>
      <c r="Y49" s="831"/>
      <c r="Z49" s="831"/>
      <c r="AA49" s="832"/>
      <c r="AE49" s="215"/>
      <c r="AF49" s="222"/>
      <c r="AG49" s="224"/>
      <c r="AH49" s="224"/>
      <c r="AI49" s="224"/>
      <c r="AJ49" s="221"/>
      <c r="AK49" s="517"/>
      <c r="AM49" s="139"/>
      <c r="AO49" s="509"/>
      <c r="AP49" s="226"/>
      <c r="AQ49" s="225"/>
      <c r="AS49" s="227"/>
    </row>
    <row r="50" spans="1:45" ht="20.25" customHeight="1">
      <c r="A50" s="841"/>
      <c r="B50" s="842"/>
      <c r="C50" s="849"/>
      <c r="D50" s="850"/>
      <c r="E50" s="850"/>
      <c r="F50" s="850"/>
      <c r="G50" s="850"/>
      <c r="H50" s="850"/>
      <c r="I50" s="850"/>
      <c r="J50" s="850"/>
      <c r="K50" s="850"/>
      <c r="L50" s="850"/>
      <c r="M50" s="850"/>
      <c r="N50" s="850"/>
      <c r="O50" s="850"/>
      <c r="P50" s="850"/>
      <c r="Q50" s="850"/>
      <c r="R50" s="850"/>
      <c r="S50" s="850"/>
      <c r="T50" s="850"/>
      <c r="U50" s="850"/>
      <c r="V50" s="850"/>
      <c r="W50" s="850"/>
      <c r="X50" s="850"/>
      <c r="Y50" s="850"/>
      <c r="Z50" s="850"/>
      <c r="AA50" s="851"/>
      <c r="AE50" s="215"/>
      <c r="AF50" s="222"/>
      <c r="AG50" s="224"/>
      <c r="AH50" s="224"/>
      <c r="AI50" s="224"/>
      <c r="AJ50" s="221"/>
      <c r="AK50" s="517"/>
      <c r="AO50" s="225"/>
      <c r="AP50" s="226"/>
      <c r="AQ50" s="225"/>
      <c r="AS50" s="227"/>
    </row>
    <row r="51" spans="1:45" ht="15.75" customHeight="1">
      <c r="A51" s="837">
        <f>IF(A47="","",A47+1)</f>
        <v>12</v>
      </c>
      <c r="B51" s="838"/>
      <c r="C51" s="843" t="s">
        <v>282</v>
      </c>
      <c r="D51" s="518"/>
      <c r="E51" s="845" t="s">
        <v>226</v>
      </c>
      <c r="F51" s="518"/>
      <c r="G51" s="845" t="s">
        <v>285</v>
      </c>
      <c r="H51" s="518"/>
      <c r="I51" s="845" t="s">
        <v>226</v>
      </c>
      <c r="J51" s="518"/>
      <c r="K51" s="847" t="s">
        <v>286</v>
      </c>
      <c r="L51" s="833" t="s">
        <v>227</v>
      </c>
      <c r="M51" s="519"/>
      <c r="N51" s="835" t="s">
        <v>287</v>
      </c>
      <c r="O51" s="518"/>
      <c r="P51" s="835" t="s">
        <v>286</v>
      </c>
      <c r="Q51" s="833" t="s">
        <v>288</v>
      </c>
      <c r="R51" s="534" t="str">
        <f>IF(OR(D51="",A51=""),"",HOUR(AJ51))</f>
        <v/>
      </c>
      <c r="S51" s="835" t="s">
        <v>287</v>
      </c>
      <c r="T51" s="521" t="str">
        <f>IF(OR(D51="",A51=""),"",MINUTE(AJ51))</f>
        <v/>
      </c>
      <c r="U51" s="835" t="s">
        <v>286</v>
      </c>
      <c r="V51" s="819" t="s">
        <v>309</v>
      </c>
      <c r="W51" s="522"/>
      <c r="X51" s="821" t="s">
        <v>148</v>
      </c>
      <c r="Y51" s="823" t="s">
        <v>289</v>
      </c>
      <c r="Z51" s="825"/>
      <c r="AA51" s="826"/>
      <c r="AG51" s="504">
        <f>IF(OR(D51="",F51=""),0,TIME(D51,F51,0))</f>
        <v>0</v>
      </c>
      <c r="AH51" s="504">
        <f>IF(OR(H51="",J51=""),0,TIME(H51,J51,0))</f>
        <v>0</v>
      </c>
      <c r="AI51" s="504">
        <f>TIME(M51,O51,0)</f>
        <v>0</v>
      </c>
      <c r="AJ51" s="515">
        <f>AH51-AG51-AI51</f>
        <v>0</v>
      </c>
      <c r="AK51" s="517" t="str">
        <f>IF(A51="",IF(OR(D51&lt;&gt;"",F51&lt;&gt;"",H51&lt;&gt;"",J51&lt;&gt;""),"ERR",""),IF(A51&lt;&gt;"",IF(AND(D51="",F51="",H51="",J51=""),"",IF(OR(AND(D51&lt;&gt;"",F51=""),AND(D51="",F51&lt;&gt;""),AND(H51&lt;&gt;"",J51=""),AND(H51="",J51&lt;&gt;""),AG51&gt;=AH51,AH51-AG51-AI51&lt;0),"ERR",""))))</f>
        <v/>
      </c>
    </row>
    <row r="52" spans="1:45" ht="14.25" customHeight="1">
      <c r="A52" s="839"/>
      <c r="B52" s="840"/>
      <c r="C52" s="844"/>
      <c r="D52" s="523"/>
      <c r="E52" s="846"/>
      <c r="F52" s="523"/>
      <c r="G52" s="846"/>
      <c r="H52" s="523"/>
      <c r="I52" s="846"/>
      <c r="J52" s="523"/>
      <c r="K52" s="848"/>
      <c r="L52" s="834"/>
      <c r="M52" s="524"/>
      <c r="N52" s="836"/>
      <c r="O52" s="523"/>
      <c r="P52" s="836"/>
      <c r="Q52" s="834"/>
      <c r="R52" s="533" t="str">
        <f>IF(OR(D52="",A51=""),"",HOUR(AJ52))</f>
        <v/>
      </c>
      <c r="S52" s="836"/>
      <c r="T52" s="525" t="str">
        <f>IF(OR(D52="",A51=""),"",MINUTE(AJ52))</f>
        <v/>
      </c>
      <c r="U52" s="836"/>
      <c r="V52" s="820"/>
      <c r="W52" s="526"/>
      <c r="X52" s="822"/>
      <c r="Y52" s="824"/>
      <c r="Z52" s="827"/>
      <c r="AA52" s="828"/>
      <c r="AG52" s="504">
        <f>IF(OR(D52="",F52=""),0,TIME(D52,F52,0))</f>
        <v>0</v>
      </c>
      <c r="AH52" s="504">
        <f>IF(OR(H52="",J52=""),0,TIME(H52,J52,0))</f>
        <v>0</v>
      </c>
      <c r="AI52" s="504">
        <f>TIME(M52,O52,0)</f>
        <v>0</v>
      </c>
      <c r="AJ52" s="515">
        <f>AH52-AG52-AI52</f>
        <v>0</v>
      </c>
      <c r="AK52" s="517" t="str">
        <f>IF(A51="",IF(OR(D52&lt;&gt;"",F52&lt;&gt;"",H52&lt;&gt;"",J52&lt;&gt;""),"ERR",""),IF(A51&lt;&gt;"",IF(AND(D52="",F52="",H52="",J52=""),"",IF(OR(AND(D52&lt;&gt;"",F52=""),AND(D52="",F52&lt;&gt;""),AND(H52&lt;&gt;"",J52=""),AND(H52="",J52&lt;&gt;""),AG52&gt;=AH52,AH52-AG52-AI52&lt;0),"ERR",""))))</f>
        <v/>
      </c>
    </row>
    <row r="53" spans="1:45" ht="15" customHeight="1">
      <c r="A53" s="839"/>
      <c r="B53" s="840"/>
      <c r="C53" s="527" t="s">
        <v>283</v>
      </c>
      <c r="D53" s="528"/>
      <c r="E53" s="829"/>
      <c r="F53" s="829"/>
      <c r="G53" s="829"/>
      <c r="H53" s="829"/>
      <c r="I53" s="829"/>
      <c r="J53" s="829"/>
      <c r="K53" s="529"/>
      <c r="L53" s="529"/>
      <c r="M53" s="529"/>
      <c r="N53" s="529"/>
      <c r="O53" s="529"/>
      <c r="P53" s="529"/>
      <c r="Q53" s="529"/>
      <c r="R53" s="830" t="str">
        <f>IF(OR(AK51="ERR",AK52="ERR"),"研修時間が誤っています","")</f>
        <v/>
      </c>
      <c r="S53" s="831"/>
      <c r="T53" s="831"/>
      <c r="U53" s="831"/>
      <c r="V53" s="831"/>
      <c r="W53" s="831"/>
      <c r="X53" s="831" t="str">
        <f>IF(ISERROR(OR(AG51,AJ51,AJ52)),"研修人数を入力してください",IF(AG51&lt;&gt;"",IF(OR(AND(AJ51&gt;0,W51=""),AND(AJ52&gt;0,W52="")),"研修人数を入力してください",""),""))</f>
        <v/>
      </c>
      <c r="Y53" s="831"/>
      <c r="Z53" s="831"/>
      <c r="AA53" s="832"/>
      <c r="AE53" s="215"/>
      <c r="AF53" s="222"/>
      <c r="AG53" s="224"/>
      <c r="AH53" s="224"/>
      <c r="AI53" s="224"/>
      <c r="AJ53" s="221"/>
      <c r="AK53" s="517"/>
      <c r="AM53" s="139"/>
      <c r="AO53" s="225"/>
      <c r="AP53" s="226"/>
      <c r="AQ53" s="225"/>
      <c r="AS53" s="227"/>
    </row>
    <row r="54" spans="1:45" ht="20.25" customHeight="1">
      <c r="A54" s="841"/>
      <c r="B54" s="842"/>
      <c r="C54" s="849"/>
      <c r="D54" s="850"/>
      <c r="E54" s="850"/>
      <c r="F54" s="850"/>
      <c r="G54" s="850"/>
      <c r="H54" s="850"/>
      <c r="I54" s="850"/>
      <c r="J54" s="850"/>
      <c r="K54" s="850"/>
      <c r="L54" s="850"/>
      <c r="M54" s="850"/>
      <c r="N54" s="850"/>
      <c r="O54" s="850"/>
      <c r="P54" s="850"/>
      <c r="Q54" s="850"/>
      <c r="R54" s="850"/>
      <c r="S54" s="850"/>
      <c r="T54" s="850"/>
      <c r="U54" s="850"/>
      <c r="V54" s="850"/>
      <c r="W54" s="850"/>
      <c r="X54" s="850"/>
      <c r="Y54" s="850"/>
      <c r="Z54" s="850"/>
      <c r="AA54" s="851"/>
      <c r="AE54" s="215"/>
      <c r="AF54" s="222"/>
      <c r="AG54" s="224"/>
      <c r="AH54" s="224"/>
      <c r="AI54" s="224"/>
      <c r="AJ54" s="221"/>
      <c r="AK54" s="517"/>
      <c r="AO54" s="225"/>
      <c r="AP54" s="226"/>
      <c r="AQ54" s="225"/>
      <c r="AS54" s="227"/>
    </row>
    <row r="55" spans="1:45" ht="15.75" customHeight="1">
      <c r="A55" s="837">
        <f>IF(A51="","",A51+1)</f>
        <v>13</v>
      </c>
      <c r="B55" s="838"/>
      <c r="C55" s="843" t="s">
        <v>282</v>
      </c>
      <c r="D55" s="518"/>
      <c r="E55" s="845" t="s">
        <v>226</v>
      </c>
      <c r="F55" s="518"/>
      <c r="G55" s="845" t="s">
        <v>285</v>
      </c>
      <c r="H55" s="518"/>
      <c r="I55" s="845" t="s">
        <v>226</v>
      </c>
      <c r="J55" s="518"/>
      <c r="K55" s="847" t="s">
        <v>286</v>
      </c>
      <c r="L55" s="833" t="s">
        <v>227</v>
      </c>
      <c r="M55" s="519"/>
      <c r="N55" s="835" t="s">
        <v>287</v>
      </c>
      <c r="O55" s="518"/>
      <c r="P55" s="835" t="s">
        <v>286</v>
      </c>
      <c r="Q55" s="833" t="s">
        <v>288</v>
      </c>
      <c r="R55" s="534" t="str">
        <f>IF(OR(D55="",A55=""),"",HOUR(AJ55))</f>
        <v/>
      </c>
      <c r="S55" s="835" t="s">
        <v>287</v>
      </c>
      <c r="T55" s="521" t="str">
        <f>IF(OR(D55="",A55=""),"",MINUTE(AJ55))</f>
        <v/>
      </c>
      <c r="U55" s="835" t="s">
        <v>286</v>
      </c>
      <c r="V55" s="819" t="s">
        <v>309</v>
      </c>
      <c r="W55" s="522"/>
      <c r="X55" s="821" t="s">
        <v>148</v>
      </c>
      <c r="Y55" s="823" t="s">
        <v>289</v>
      </c>
      <c r="Z55" s="825"/>
      <c r="AA55" s="826"/>
      <c r="AG55" s="504">
        <f>IF(OR(D55="",F55=""),0,TIME(D55,F55,0))</f>
        <v>0</v>
      </c>
      <c r="AH55" s="504">
        <f>IF(OR(H55="",J55=""),0,TIME(H55,J55,0))</f>
        <v>0</v>
      </c>
      <c r="AI55" s="504">
        <f>TIME(M55,O55,0)</f>
        <v>0</v>
      </c>
      <c r="AJ55" s="515">
        <f>AH55-AG55-AI55</f>
        <v>0</v>
      </c>
      <c r="AK55" s="517" t="str">
        <f>IF(A55="",IF(OR(D55&lt;&gt;"",F55&lt;&gt;"",H55&lt;&gt;"",J55&lt;&gt;""),"ERR",""),IF(A55&lt;&gt;"",IF(AND(D55="",F55="",H55="",J55=""),"",IF(OR(AND(D55&lt;&gt;"",F55=""),AND(D55="",F55&lt;&gt;""),AND(H55&lt;&gt;"",J55=""),AND(H55="",J55&lt;&gt;""),AG55&gt;=AH55,AH55-AG55-AI55&lt;0),"ERR",""))))</f>
        <v/>
      </c>
    </row>
    <row r="56" spans="1:45" ht="14.25" customHeight="1">
      <c r="A56" s="839"/>
      <c r="B56" s="840"/>
      <c r="C56" s="844"/>
      <c r="D56" s="523"/>
      <c r="E56" s="846"/>
      <c r="F56" s="523"/>
      <c r="G56" s="846"/>
      <c r="H56" s="523"/>
      <c r="I56" s="846"/>
      <c r="J56" s="523"/>
      <c r="K56" s="848"/>
      <c r="L56" s="834"/>
      <c r="M56" s="524"/>
      <c r="N56" s="836"/>
      <c r="O56" s="523"/>
      <c r="P56" s="836"/>
      <c r="Q56" s="834"/>
      <c r="R56" s="533" t="str">
        <f>IF(OR(D56="",A55=""),"",HOUR(AJ56))</f>
        <v/>
      </c>
      <c r="S56" s="836"/>
      <c r="T56" s="525" t="str">
        <f>IF(OR(D56="",A55=""),"",MINUTE(AJ56))</f>
        <v/>
      </c>
      <c r="U56" s="836"/>
      <c r="V56" s="820"/>
      <c r="W56" s="526"/>
      <c r="X56" s="822"/>
      <c r="Y56" s="824"/>
      <c r="Z56" s="827"/>
      <c r="AA56" s="828"/>
      <c r="AG56" s="504">
        <f>IF(OR(D56="",F56=""),0,TIME(D56,F56,0))</f>
        <v>0</v>
      </c>
      <c r="AH56" s="504">
        <f>IF(OR(H56="",J56=""),0,TIME(H56,J56,0))</f>
        <v>0</v>
      </c>
      <c r="AI56" s="504">
        <f>TIME(M56,O56,0)</f>
        <v>0</v>
      </c>
      <c r="AJ56" s="515">
        <f>AH56-AG56-AI56</f>
        <v>0</v>
      </c>
      <c r="AK56" s="517" t="str">
        <f>IF(A55="",IF(OR(D56&lt;&gt;"",F56&lt;&gt;"",H56&lt;&gt;"",J56&lt;&gt;""),"ERR",""),IF(A55&lt;&gt;"",IF(AND(D56="",F56="",H56="",J56=""),"",IF(OR(AND(D56&lt;&gt;"",F56=""),AND(D56="",F56&lt;&gt;""),AND(H56&lt;&gt;"",J56=""),AND(H56="",J56&lt;&gt;""),AG56&gt;=AH56,AH56-AG56-AI56&lt;0),"ERR",""))))</f>
        <v/>
      </c>
    </row>
    <row r="57" spans="1:45" ht="15" customHeight="1">
      <c r="A57" s="839"/>
      <c r="B57" s="840"/>
      <c r="C57" s="527" t="s">
        <v>283</v>
      </c>
      <c r="D57" s="528"/>
      <c r="E57" s="829"/>
      <c r="F57" s="829"/>
      <c r="G57" s="829"/>
      <c r="H57" s="829"/>
      <c r="I57" s="829"/>
      <c r="J57" s="829"/>
      <c r="K57" s="529"/>
      <c r="L57" s="529"/>
      <c r="M57" s="529"/>
      <c r="N57" s="529"/>
      <c r="O57" s="529"/>
      <c r="P57" s="529"/>
      <c r="Q57" s="529"/>
      <c r="R57" s="830" t="str">
        <f>IF(OR(AK55="ERR",AK56="ERR"),"研修時間が誤っています","")</f>
        <v/>
      </c>
      <c r="S57" s="831"/>
      <c r="T57" s="831"/>
      <c r="U57" s="831"/>
      <c r="V57" s="831"/>
      <c r="W57" s="831"/>
      <c r="X57" s="831" t="str">
        <f>IF(ISERROR(OR(AG55,AJ55,AJ56)),"研修人数を入力してください",IF(AG55&lt;&gt;"",IF(OR(AND(AJ55&gt;0,W55=""),AND(AJ56&gt;0,W56="")),"研修人数を入力してください",""),""))</f>
        <v/>
      </c>
      <c r="Y57" s="831"/>
      <c r="Z57" s="831"/>
      <c r="AA57" s="832"/>
      <c r="AE57" s="215"/>
      <c r="AF57" s="222"/>
      <c r="AG57" s="224"/>
      <c r="AH57" s="224"/>
      <c r="AI57" s="224"/>
      <c r="AJ57" s="221"/>
      <c r="AK57" s="517"/>
      <c r="AM57" s="139"/>
      <c r="AO57" s="225"/>
      <c r="AP57" s="226"/>
      <c r="AQ57" s="225"/>
      <c r="AS57" s="227"/>
    </row>
    <row r="58" spans="1:45" ht="20.25" customHeight="1">
      <c r="A58" s="841"/>
      <c r="B58" s="842"/>
      <c r="C58" s="849"/>
      <c r="D58" s="850"/>
      <c r="E58" s="850"/>
      <c r="F58" s="850"/>
      <c r="G58" s="850"/>
      <c r="H58" s="850"/>
      <c r="I58" s="850"/>
      <c r="J58" s="850"/>
      <c r="K58" s="850"/>
      <c r="L58" s="850"/>
      <c r="M58" s="850"/>
      <c r="N58" s="850"/>
      <c r="O58" s="850"/>
      <c r="P58" s="850"/>
      <c r="Q58" s="850"/>
      <c r="R58" s="850"/>
      <c r="S58" s="850"/>
      <c r="T58" s="850"/>
      <c r="U58" s="850"/>
      <c r="V58" s="850"/>
      <c r="W58" s="850"/>
      <c r="X58" s="850"/>
      <c r="Y58" s="850"/>
      <c r="Z58" s="850"/>
      <c r="AA58" s="851"/>
      <c r="AE58" s="215"/>
      <c r="AF58" s="222"/>
      <c r="AG58" s="224"/>
      <c r="AH58" s="224"/>
      <c r="AI58" s="224"/>
      <c r="AJ58" s="221"/>
      <c r="AK58" s="517"/>
      <c r="AO58" s="225"/>
      <c r="AP58" s="226"/>
      <c r="AQ58" s="225"/>
      <c r="AS58" s="227"/>
    </row>
    <row r="59" spans="1:45" ht="15.75" customHeight="1">
      <c r="A59" s="837">
        <f>IF(A55="","",A55+1)</f>
        <v>14</v>
      </c>
      <c r="B59" s="838"/>
      <c r="C59" s="843" t="s">
        <v>282</v>
      </c>
      <c r="D59" s="518"/>
      <c r="E59" s="845" t="s">
        <v>226</v>
      </c>
      <c r="F59" s="518"/>
      <c r="G59" s="845" t="s">
        <v>285</v>
      </c>
      <c r="H59" s="518"/>
      <c r="I59" s="845" t="s">
        <v>226</v>
      </c>
      <c r="J59" s="518"/>
      <c r="K59" s="847" t="s">
        <v>286</v>
      </c>
      <c r="L59" s="833" t="s">
        <v>227</v>
      </c>
      <c r="M59" s="519"/>
      <c r="N59" s="835" t="s">
        <v>287</v>
      </c>
      <c r="O59" s="518"/>
      <c r="P59" s="835" t="s">
        <v>286</v>
      </c>
      <c r="Q59" s="833" t="s">
        <v>288</v>
      </c>
      <c r="R59" s="534" t="str">
        <f>IF(OR(D59="",A59=""),"",HOUR(AJ59))</f>
        <v/>
      </c>
      <c r="S59" s="835" t="s">
        <v>287</v>
      </c>
      <c r="T59" s="521" t="str">
        <f>IF(OR(D59="",A59=""),"",MINUTE(AJ59))</f>
        <v/>
      </c>
      <c r="U59" s="835" t="s">
        <v>286</v>
      </c>
      <c r="V59" s="819" t="s">
        <v>309</v>
      </c>
      <c r="W59" s="522"/>
      <c r="X59" s="821" t="s">
        <v>148</v>
      </c>
      <c r="Y59" s="823" t="s">
        <v>289</v>
      </c>
      <c r="Z59" s="825"/>
      <c r="AA59" s="826"/>
      <c r="AG59" s="504">
        <f>IF(OR(D59="",F59=""),0,TIME(D59,F59,0))</f>
        <v>0</v>
      </c>
      <c r="AH59" s="504">
        <f>IF(OR(H59="",J59=""),0,TIME(H59,J59,0))</f>
        <v>0</v>
      </c>
      <c r="AI59" s="504">
        <f>TIME(M59,O59,0)</f>
        <v>0</v>
      </c>
      <c r="AJ59" s="515">
        <f>AH59-AG59-AI59</f>
        <v>0</v>
      </c>
      <c r="AK59" s="517" t="str">
        <f>IF(A59="",IF(OR(D59&lt;&gt;"",F59&lt;&gt;"",H59&lt;&gt;"",J59&lt;&gt;""),"ERR",""),IF(A59&lt;&gt;"",IF(AND(D59="",F59="",H59="",J59=""),"",IF(OR(AND(D59&lt;&gt;"",F59=""),AND(D59="",F59&lt;&gt;""),AND(H59&lt;&gt;"",J59=""),AND(H59="",J59&lt;&gt;""),AG59&gt;=AH59,AH59-AG59-AI59&lt;0),"ERR",""))))</f>
        <v/>
      </c>
    </row>
    <row r="60" spans="1:45" ht="14.25" customHeight="1">
      <c r="A60" s="839"/>
      <c r="B60" s="840"/>
      <c r="C60" s="844"/>
      <c r="D60" s="523"/>
      <c r="E60" s="846"/>
      <c r="F60" s="523"/>
      <c r="G60" s="846"/>
      <c r="H60" s="523"/>
      <c r="I60" s="846"/>
      <c r="J60" s="523"/>
      <c r="K60" s="848"/>
      <c r="L60" s="834"/>
      <c r="M60" s="524"/>
      <c r="N60" s="836"/>
      <c r="O60" s="523"/>
      <c r="P60" s="836"/>
      <c r="Q60" s="834"/>
      <c r="R60" s="533" t="str">
        <f>IF(OR(D60="",A59=""),"",HOUR(AJ60))</f>
        <v/>
      </c>
      <c r="S60" s="836"/>
      <c r="T60" s="525" t="str">
        <f>IF(OR(D60="",A59=""),"",MINUTE(AJ60))</f>
        <v/>
      </c>
      <c r="U60" s="836"/>
      <c r="V60" s="820"/>
      <c r="W60" s="526"/>
      <c r="X60" s="822"/>
      <c r="Y60" s="824"/>
      <c r="Z60" s="827"/>
      <c r="AA60" s="828"/>
      <c r="AG60" s="504">
        <f>IF(OR(D60="",F60=""),0,TIME(D60,F60,0))</f>
        <v>0</v>
      </c>
      <c r="AH60" s="504">
        <f>IF(OR(H60="",J60=""),0,TIME(H60,J60,0))</f>
        <v>0</v>
      </c>
      <c r="AI60" s="504">
        <f>TIME(M60,O60,0)</f>
        <v>0</v>
      </c>
      <c r="AJ60" s="515">
        <f>AH60-AG60-AI60</f>
        <v>0</v>
      </c>
      <c r="AK60" s="517" t="str">
        <f>IF(A59="",IF(OR(D60&lt;&gt;"",F60&lt;&gt;"",H60&lt;&gt;"",J60&lt;&gt;""),"ERR",""),IF(A59&lt;&gt;"",IF(AND(D60="",F60="",H60="",J60=""),"",IF(OR(AND(D60&lt;&gt;"",F60=""),AND(D60="",F60&lt;&gt;""),AND(H60&lt;&gt;"",J60=""),AND(H60="",J60&lt;&gt;""),AG60&gt;=AH60,AH60-AG60-AI60&lt;0),"ERR",""))))</f>
        <v/>
      </c>
    </row>
    <row r="61" spans="1:45" ht="15" customHeight="1">
      <c r="A61" s="839"/>
      <c r="B61" s="840"/>
      <c r="C61" s="527" t="s">
        <v>283</v>
      </c>
      <c r="D61" s="528"/>
      <c r="E61" s="829"/>
      <c r="F61" s="829"/>
      <c r="G61" s="829"/>
      <c r="H61" s="829"/>
      <c r="I61" s="829"/>
      <c r="J61" s="829"/>
      <c r="K61" s="529"/>
      <c r="L61" s="529"/>
      <c r="M61" s="529"/>
      <c r="N61" s="529"/>
      <c r="O61" s="529"/>
      <c r="P61" s="529"/>
      <c r="Q61" s="529"/>
      <c r="R61" s="830" t="str">
        <f>IF(OR(AK59="ERR",AK60="ERR"),"研修時間が誤っています","")</f>
        <v/>
      </c>
      <c r="S61" s="831"/>
      <c r="T61" s="831"/>
      <c r="U61" s="831"/>
      <c r="V61" s="831"/>
      <c r="W61" s="831"/>
      <c r="X61" s="831" t="str">
        <f>IF(ISERROR(OR(AG59,AJ59,AJ60)),"研修人数を入力してください",IF(AG59&lt;&gt;"",IF(OR(AND(AJ59&gt;0,W59=""),AND(AJ60&gt;0,W60="")),"研修人数を入力してください",""),""))</f>
        <v/>
      </c>
      <c r="Y61" s="831"/>
      <c r="Z61" s="831"/>
      <c r="AA61" s="832"/>
      <c r="AE61" s="215"/>
      <c r="AF61" s="222"/>
      <c r="AG61" s="224"/>
      <c r="AH61" s="224"/>
      <c r="AI61" s="224"/>
      <c r="AJ61" s="221"/>
      <c r="AK61" s="517"/>
      <c r="AM61" s="139"/>
      <c r="AO61" s="225"/>
      <c r="AP61" s="226"/>
      <c r="AQ61" s="225"/>
      <c r="AS61" s="227"/>
    </row>
    <row r="62" spans="1:45" ht="20.25" customHeight="1">
      <c r="A62" s="841"/>
      <c r="B62" s="842"/>
      <c r="C62" s="849"/>
      <c r="D62" s="850"/>
      <c r="E62" s="850"/>
      <c r="F62" s="850"/>
      <c r="G62" s="850"/>
      <c r="H62" s="850"/>
      <c r="I62" s="850"/>
      <c r="J62" s="850"/>
      <c r="K62" s="850"/>
      <c r="L62" s="850"/>
      <c r="M62" s="850"/>
      <c r="N62" s="850"/>
      <c r="O62" s="850"/>
      <c r="P62" s="850"/>
      <c r="Q62" s="850"/>
      <c r="R62" s="850"/>
      <c r="S62" s="850"/>
      <c r="T62" s="850"/>
      <c r="U62" s="850"/>
      <c r="V62" s="850"/>
      <c r="W62" s="850"/>
      <c r="X62" s="850"/>
      <c r="Y62" s="850"/>
      <c r="Z62" s="850"/>
      <c r="AA62" s="851"/>
      <c r="AE62" s="215"/>
      <c r="AF62" s="222"/>
      <c r="AG62" s="224"/>
      <c r="AH62" s="224"/>
      <c r="AI62" s="224"/>
      <c r="AJ62" s="221"/>
      <c r="AK62" s="517"/>
      <c r="AO62" s="225"/>
      <c r="AP62" s="226"/>
      <c r="AQ62" s="225"/>
      <c r="AS62" s="227"/>
    </row>
    <row r="63" spans="1:45" ht="15.75" customHeight="1">
      <c r="A63" s="837">
        <f>IF(A59="","",A59+1)</f>
        <v>15</v>
      </c>
      <c r="B63" s="838"/>
      <c r="C63" s="843" t="s">
        <v>282</v>
      </c>
      <c r="D63" s="518"/>
      <c r="E63" s="845" t="s">
        <v>226</v>
      </c>
      <c r="F63" s="518"/>
      <c r="G63" s="845" t="s">
        <v>285</v>
      </c>
      <c r="H63" s="518"/>
      <c r="I63" s="845" t="s">
        <v>226</v>
      </c>
      <c r="J63" s="518"/>
      <c r="K63" s="847" t="s">
        <v>286</v>
      </c>
      <c r="L63" s="833" t="s">
        <v>227</v>
      </c>
      <c r="M63" s="519"/>
      <c r="N63" s="835" t="s">
        <v>287</v>
      </c>
      <c r="O63" s="518"/>
      <c r="P63" s="835" t="s">
        <v>286</v>
      </c>
      <c r="Q63" s="833" t="s">
        <v>288</v>
      </c>
      <c r="R63" s="534" t="str">
        <f>IF(OR(D63="",A63=""),"",HOUR(AJ63))</f>
        <v/>
      </c>
      <c r="S63" s="835" t="s">
        <v>287</v>
      </c>
      <c r="T63" s="521" t="str">
        <f>IF(OR(D63="",A63=""),"",MINUTE(AJ63))</f>
        <v/>
      </c>
      <c r="U63" s="835" t="s">
        <v>286</v>
      </c>
      <c r="V63" s="819" t="s">
        <v>309</v>
      </c>
      <c r="W63" s="522"/>
      <c r="X63" s="821" t="s">
        <v>148</v>
      </c>
      <c r="Y63" s="823" t="s">
        <v>289</v>
      </c>
      <c r="Z63" s="825"/>
      <c r="AA63" s="826"/>
      <c r="AG63" s="504">
        <f>IF(OR(D63="",F63=""),0,TIME(D63,F63,0))</f>
        <v>0</v>
      </c>
      <c r="AH63" s="504">
        <f>IF(OR(H63="",J63=""),0,TIME(H63,J63,0))</f>
        <v>0</v>
      </c>
      <c r="AI63" s="504">
        <f>TIME(M63,O63,0)</f>
        <v>0</v>
      </c>
      <c r="AJ63" s="515">
        <f>AH63-AG63-AI63</f>
        <v>0</v>
      </c>
      <c r="AK63" s="517" t="str">
        <f>IF(A63="",IF(OR(D63&lt;&gt;"",F63&lt;&gt;"",H63&lt;&gt;"",J63&lt;&gt;""),"ERR",""),IF(A63&lt;&gt;"",IF(AND(D63="",F63="",H63="",J63=""),"",IF(OR(AND(D63&lt;&gt;"",F63=""),AND(D63="",F63&lt;&gt;""),AND(H63&lt;&gt;"",J63=""),AND(H63="",J63&lt;&gt;""),AG63&gt;=AH63,AH63-AG63-AI63&lt;0),"ERR",""))))</f>
        <v/>
      </c>
    </row>
    <row r="64" spans="1:45" ht="14.25" customHeight="1">
      <c r="A64" s="839"/>
      <c r="B64" s="840"/>
      <c r="C64" s="844"/>
      <c r="D64" s="523"/>
      <c r="E64" s="846"/>
      <c r="F64" s="523"/>
      <c r="G64" s="846"/>
      <c r="H64" s="523"/>
      <c r="I64" s="846"/>
      <c r="J64" s="523"/>
      <c r="K64" s="848"/>
      <c r="L64" s="834"/>
      <c r="M64" s="524"/>
      <c r="N64" s="836"/>
      <c r="O64" s="523"/>
      <c r="P64" s="836"/>
      <c r="Q64" s="834"/>
      <c r="R64" s="533" t="str">
        <f>IF(OR(D64="",A63=""),"",HOUR(AJ64))</f>
        <v/>
      </c>
      <c r="S64" s="836"/>
      <c r="T64" s="525" t="str">
        <f>IF(OR(D64="",A63=""),"",MINUTE(AJ64))</f>
        <v/>
      </c>
      <c r="U64" s="836"/>
      <c r="V64" s="820"/>
      <c r="W64" s="526"/>
      <c r="X64" s="822"/>
      <c r="Y64" s="824"/>
      <c r="Z64" s="827"/>
      <c r="AA64" s="828"/>
      <c r="AG64" s="504">
        <f>IF(OR(D64="",F64=""),0,TIME(D64,F64,0))</f>
        <v>0</v>
      </c>
      <c r="AH64" s="504">
        <f>IF(OR(H64="",J64=""),0,TIME(H64,J64,0))</f>
        <v>0</v>
      </c>
      <c r="AI64" s="504">
        <f>TIME(M64,O64,0)</f>
        <v>0</v>
      </c>
      <c r="AJ64" s="515">
        <f>AH64-AG64-AI64</f>
        <v>0</v>
      </c>
      <c r="AK64" s="517" t="str">
        <f>IF(A63="",IF(OR(D64&lt;&gt;"",F64&lt;&gt;"",H64&lt;&gt;"",J64&lt;&gt;""),"ERR",""),IF(A63&lt;&gt;"",IF(AND(D64="",F64="",H64="",J64=""),"",IF(OR(AND(D64&lt;&gt;"",F64=""),AND(D64="",F64&lt;&gt;""),AND(H64&lt;&gt;"",J64=""),AND(H64="",J64&lt;&gt;""),AG64&gt;=AH64,AH64-AG64-AI64&lt;0),"ERR",""))))</f>
        <v/>
      </c>
    </row>
    <row r="65" spans="1:45" ht="15" customHeight="1">
      <c r="A65" s="839"/>
      <c r="B65" s="840"/>
      <c r="C65" s="527" t="s">
        <v>283</v>
      </c>
      <c r="D65" s="528"/>
      <c r="E65" s="829"/>
      <c r="F65" s="829"/>
      <c r="G65" s="829"/>
      <c r="H65" s="829"/>
      <c r="I65" s="829"/>
      <c r="J65" s="829"/>
      <c r="K65" s="529"/>
      <c r="L65" s="529"/>
      <c r="M65" s="529"/>
      <c r="N65" s="529"/>
      <c r="O65" s="529"/>
      <c r="P65" s="529"/>
      <c r="Q65" s="529"/>
      <c r="R65" s="830" t="str">
        <f>IF(OR(AK63="ERR",AK64="ERR"),"研修時間が誤っています","")</f>
        <v/>
      </c>
      <c r="S65" s="831"/>
      <c r="T65" s="831"/>
      <c r="U65" s="831"/>
      <c r="V65" s="831"/>
      <c r="W65" s="831"/>
      <c r="X65" s="831" t="str">
        <f>IF(ISERROR(OR(AG63,AJ63,AJ64)),"研修人数を入力してください",IF(AG63&lt;&gt;"",IF(OR(AND(AJ63&gt;0,W63=""),AND(AJ64&gt;0,W64="")),"研修人数を入力してください",""),""))</f>
        <v/>
      </c>
      <c r="Y65" s="831"/>
      <c r="Z65" s="831"/>
      <c r="AA65" s="832"/>
      <c r="AE65" s="215"/>
      <c r="AF65" s="222"/>
      <c r="AG65" s="224"/>
      <c r="AH65" s="224"/>
      <c r="AI65" s="224"/>
      <c r="AJ65" s="221"/>
      <c r="AK65" s="517"/>
      <c r="AM65" s="139"/>
      <c r="AO65" s="225"/>
      <c r="AP65" s="226"/>
      <c r="AQ65" s="225"/>
      <c r="AS65" s="227"/>
    </row>
    <row r="66" spans="1:45" ht="20.25" customHeight="1">
      <c r="A66" s="841"/>
      <c r="B66" s="842"/>
      <c r="C66" s="849"/>
      <c r="D66" s="850"/>
      <c r="E66" s="850"/>
      <c r="F66" s="850"/>
      <c r="G66" s="850"/>
      <c r="H66" s="850"/>
      <c r="I66" s="850"/>
      <c r="J66" s="850"/>
      <c r="K66" s="850"/>
      <c r="L66" s="850"/>
      <c r="M66" s="850"/>
      <c r="N66" s="850"/>
      <c r="O66" s="850"/>
      <c r="P66" s="850"/>
      <c r="Q66" s="850"/>
      <c r="R66" s="850"/>
      <c r="S66" s="850"/>
      <c r="T66" s="850"/>
      <c r="U66" s="850"/>
      <c r="V66" s="850"/>
      <c r="W66" s="850"/>
      <c r="X66" s="850"/>
      <c r="Y66" s="850"/>
      <c r="Z66" s="850"/>
      <c r="AA66" s="851"/>
      <c r="AE66" s="215"/>
      <c r="AF66" s="222"/>
      <c r="AG66" s="224"/>
      <c r="AH66" s="224"/>
      <c r="AI66" s="224"/>
      <c r="AJ66" s="221"/>
      <c r="AK66" s="517"/>
      <c r="AO66" s="225"/>
      <c r="AP66" s="226"/>
      <c r="AQ66" s="225"/>
      <c r="AS66" s="227"/>
    </row>
    <row r="67" spans="1:45" ht="9" customHeight="1">
      <c r="A67" s="535"/>
      <c r="B67" s="536" t="s">
        <v>299</v>
      </c>
      <c r="C67" s="852">
        <f>IF(SUMIF($W7:$W64,1,$AJ7:$AJ64)=0,0,SUMIF($W7:$W64,1,$AJ7:$AJ64))</f>
        <v>0</v>
      </c>
      <c r="D67" s="852"/>
      <c r="E67" s="537" t="s">
        <v>300</v>
      </c>
      <c r="F67" s="852">
        <f>IF(SUMIF($W7:$W64,2,$AJ7:$AJ64)=0,0,SUMIF($W7:$W64,2,$AJ7:$AJ64))</f>
        <v>0</v>
      </c>
      <c r="G67" s="852"/>
      <c r="H67" s="537" t="s">
        <v>301</v>
      </c>
      <c r="I67" s="852">
        <f>IF(SUMIF($W7:$W64,3,$AJ7:$AJ64)=0,0,SUMIF($W7:$W64,3,$AJ7:$AJ64))</f>
        <v>0</v>
      </c>
      <c r="J67" s="852"/>
      <c r="K67" s="538" t="s">
        <v>31</v>
      </c>
      <c r="L67" s="817">
        <f>SUM(C67,F67,I67)</f>
        <v>0</v>
      </c>
      <c r="M67" s="817"/>
      <c r="N67" s="539"/>
      <c r="O67" s="539"/>
      <c r="P67" s="539"/>
      <c r="Q67" s="539"/>
      <c r="R67" s="539"/>
      <c r="S67" s="539"/>
      <c r="T67" s="539"/>
      <c r="U67" s="539"/>
      <c r="V67" s="539"/>
      <c r="W67" s="539"/>
      <c r="X67" s="539"/>
      <c r="Y67" s="539"/>
      <c r="Z67" s="539"/>
      <c r="AA67" s="539"/>
      <c r="AE67" s="215"/>
      <c r="AF67" s="222"/>
      <c r="AG67" s="224"/>
      <c r="AH67" s="224"/>
      <c r="AI67" s="224"/>
      <c r="AJ67" s="221"/>
      <c r="AK67" s="517"/>
      <c r="AO67" s="225"/>
      <c r="AP67" s="226"/>
      <c r="AQ67" s="225"/>
      <c r="AS67" s="227"/>
    </row>
    <row r="68" spans="1:45" ht="13.5" customHeight="1">
      <c r="A68" s="492"/>
      <c r="B68" s="492"/>
      <c r="C68" s="530"/>
      <c r="D68" s="530"/>
      <c r="E68" s="530"/>
      <c r="F68" s="530"/>
      <c r="G68" s="530"/>
      <c r="H68" s="530"/>
      <c r="I68" s="531"/>
      <c r="J68" s="531"/>
      <c r="K68" s="531"/>
      <c r="L68" s="853" t="str">
        <f>L5</f>
        <v>（ 平成　　年　　月 ）</v>
      </c>
      <c r="M68" s="853"/>
      <c r="N68" s="853"/>
      <c r="O68" s="853"/>
      <c r="P68" s="853"/>
      <c r="Q68" s="853"/>
      <c r="R68" s="545" t="s">
        <v>305</v>
      </c>
      <c r="S68" s="541"/>
      <c r="T68" s="541"/>
      <c r="U68" s="541"/>
      <c r="V68" s="854" t="str">
        <f>V5</f>
        <v/>
      </c>
      <c r="W68" s="854"/>
      <c r="X68" s="854"/>
      <c r="Y68" s="854"/>
      <c r="Z68" s="854"/>
      <c r="AA68" s="854"/>
      <c r="AE68" s="215"/>
      <c r="AF68" s="222"/>
      <c r="AG68" s="224"/>
      <c r="AH68" s="224"/>
      <c r="AI68" s="224"/>
      <c r="AJ68" s="515"/>
      <c r="AK68" s="517"/>
      <c r="AO68" s="225"/>
      <c r="AP68" s="226"/>
      <c r="AQ68" s="225"/>
      <c r="AS68" s="227"/>
    </row>
    <row r="69" spans="1:45" ht="15.75" customHeight="1">
      <c r="A69" s="837">
        <f>IF(A63="","",A63+1)</f>
        <v>16</v>
      </c>
      <c r="B69" s="838"/>
      <c r="C69" s="843" t="s">
        <v>282</v>
      </c>
      <c r="D69" s="518"/>
      <c r="E69" s="845" t="s">
        <v>226</v>
      </c>
      <c r="F69" s="518"/>
      <c r="G69" s="845" t="s">
        <v>285</v>
      </c>
      <c r="H69" s="518"/>
      <c r="I69" s="845" t="s">
        <v>226</v>
      </c>
      <c r="J69" s="518"/>
      <c r="K69" s="847" t="s">
        <v>286</v>
      </c>
      <c r="L69" s="833" t="s">
        <v>227</v>
      </c>
      <c r="M69" s="519"/>
      <c r="N69" s="835" t="s">
        <v>287</v>
      </c>
      <c r="O69" s="518"/>
      <c r="P69" s="835" t="s">
        <v>286</v>
      </c>
      <c r="Q69" s="833" t="s">
        <v>288</v>
      </c>
      <c r="R69" s="534" t="str">
        <f>IF(OR(D69="",A69=""),"",HOUR(AJ69))</f>
        <v/>
      </c>
      <c r="S69" s="835" t="s">
        <v>287</v>
      </c>
      <c r="T69" s="521" t="str">
        <f>IF(OR(D69="",A69=""),"",MINUTE(AJ69))</f>
        <v/>
      </c>
      <c r="U69" s="835" t="s">
        <v>286</v>
      </c>
      <c r="V69" s="819" t="s">
        <v>309</v>
      </c>
      <c r="W69" s="522"/>
      <c r="X69" s="821" t="s">
        <v>148</v>
      </c>
      <c r="Y69" s="823" t="s">
        <v>289</v>
      </c>
      <c r="Z69" s="825"/>
      <c r="AA69" s="826"/>
      <c r="AG69" s="504">
        <f>IF(OR(D69="",F69=""),0,TIME(D69,F69,0))</f>
        <v>0</v>
      </c>
      <c r="AH69" s="504">
        <f>IF(OR(H69="",J69=""),0,TIME(H69,J69,0))</f>
        <v>0</v>
      </c>
      <c r="AI69" s="504">
        <f>TIME(M69,O69,0)</f>
        <v>0</v>
      </c>
      <c r="AJ69" s="515">
        <f>AH69-AG69-AI69</f>
        <v>0</v>
      </c>
      <c r="AK69" s="517" t="str">
        <f>IF(A69="",IF(OR(D69&lt;&gt;"",F69&lt;&gt;"",H69&lt;&gt;"",J69&lt;&gt;""),"ERR",""),IF(A69&lt;&gt;"",IF(AND(D69="",F69="",H69="",J69=""),"",IF(OR(AND(D69&lt;&gt;"",F69=""),AND(D69="",F69&lt;&gt;""),AND(H69&lt;&gt;"",J69=""),AND(H69="",J69&lt;&gt;""),AG69&gt;=AH69,AH69-AG69-AI69&lt;0),"ERR",""))))</f>
        <v/>
      </c>
    </row>
    <row r="70" spans="1:45" ht="14.25" customHeight="1">
      <c r="A70" s="839"/>
      <c r="B70" s="840"/>
      <c r="C70" s="844"/>
      <c r="D70" s="523"/>
      <c r="E70" s="846"/>
      <c r="F70" s="523"/>
      <c r="G70" s="846"/>
      <c r="H70" s="523"/>
      <c r="I70" s="846"/>
      <c r="J70" s="523"/>
      <c r="K70" s="848"/>
      <c r="L70" s="834"/>
      <c r="M70" s="524"/>
      <c r="N70" s="836"/>
      <c r="O70" s="523"/>
      <c r="P70" s="836"/>
      <c r="Q70" s="834"/>
      <c r="R70" s="533" t="str">
        <f>IF(OR(D70="",A69=""),"",HOUR(AJ70))</f>
        <v/>
      </c>
      <c r="S70" s="836"/>
      <c r="T70" s="525" t="str">
        <f>IF(OR(D70="",A69=""),"",MINUTE(AJ70))</f>
        <v/>
      </c>
      <c r="U70" s="836"/>
      <c r="V70" s="820"/>
      <c r="W70" s="526"/>
      <c r="X70" s="822"/>
      <c r="Y70" s="824"/>
      <c r="Z70" s="827"/>
      <c r="AA70" s="828"/>
      <c r="AG70" s="504">
        <f>IF(OR(D70="",F70=""),0,TIME(D70,F70,0))</f>
        <v>0</v>
      </c>
      <c r="AH70" s="504">
        <f>IF(OR(H70="",J70=""),0,TIME(H70,J70,0))</f>
        <v>0</v>
      </c>
      <c r="AI70" s="504">
        <f>TIME(M70,O70,0)</f>
        <v>0</v>
      </c>
      <c r="AJ70" s="515">
        <f>AH70-AG70-AI70</f>
        <v>0</v>
      </c>
      <c r="AK70" s="517" t="str">
        <f>IF(A69="",IF(OR(D70&lt;&gt;"",F70&lt;&gt;"",H70&lt;&gt;"",J70&lt;&gt;""),"ERR",""),IF(A69&lt;&gt;"",IF(AND(D70="",F70="",H70="",J70=""),"",IF(OR(AND(D70&lt;&gt;"",F70=""),AND(D70="",F70&lt;&gt;""),AND(H70&lt;&gt;"",J70=""),AND(H70="",J70&lt;&gt;""),AG70&gt;=AH70,AH70-AG70-AI70&lt;0),"ERR",""))))</f>
        <v/>
      </c>
    </row>
    <row r="71" spans="1:45" ht="14.25" customHeight="1">
      <c r="A71" s="839"/>
      <c r="B71" s="840"/>
      <c r="C71" s="527" t="s">
        <v>283</v>
      </c>
      <c r="D71" s="528"/>
      <c r="E71" s="829"/>
      <c r="F71" s="829"/>
      <c r="G71" s="829"/>
      <c r="H71" s="829"/>
      <c r="I71" s="829"/>
      <c r="J71" s="829"/>
      <c r="K71" s="529"/>
      <c r="L71" s="529"/>
      <c r="M71" s="529"/>
      <c r="N71" s="529"/>
      <c r="O71" s="529"/>
      <c r="P71" s="529"/>
      <c r="Q71" s="529"/>
      <c r="R71" s="830" t="str">
        <f>IF(OR(AK69="ERR",AK70="ERR"),"研修時間が誤っています","")</f>
        <v/>
      </c>
      <c r="S71" s="831"/>
      <c r="T71" s="831"/>
      <c r="U71" s="831"/>
      <c r="V71" s="831"/>
      <c r="W71" s="831"/>
      <c r="X71" s="831" t="str">
        <f>IF(ISERROR(OR(AG69,AJ69,AJ70)),"研修人数を入力してください",IF(AG69&lt;&gt;"",IF(OR(AND(AJ69&gt;0,W69=""),AND(AJ70&gt;0,W70="")),"研修人数を入力してください",""),""))</f>
        <v/>
      </c>
      <c r="Y71" s="831"/>
      <c r="Z71" s="831"/>
      <c r="AA71" s="832"/>
      <c r="AE71" s="215"/>
      <c r="AF71" s="222"/>
      <c r="AG71" s="224"/>
      <c r="AH71" s="224"/>
      <c r="AI71" s="224"/>
      <c r="AJ71" s="221"/>
      <c r="AK71" s="517"/>
      <c r="AM71" s="139"/>
      <c r="AO71" s="225"/>
      <c r="AP71" s="226"/>
      <c r="AQ71" s="225"/>
      <c r="AS71" s="227"/>
    </row>
    <row r="72" spans="1:45" ht="20.25" customHeight="1">
      <c r="A72" s="841"/>
      <c r="B72" s="842"/>
      <c r="C72" s="849"/>
      <c r="D72" s="850"/>
      <c r="E72" s="850"/>
      <c r="F72" s="850"/>
      <c r="G72" s="850"/>
      <c r="H72" s="850"/>
      <c r="I72" s="850"/>
      <c r="J72" s="850"/>
      <c r="K72" s="850"/>
      <c r="L72" s="850"/>
      <c r="M72" s="850"/>
      <c r="N72" s="850"/>
      <c r="O72" s="850"/>
      <c r="P72" s="850"/>
      <c r="Q72" s="850"/>
      <c r="R72" s="850"/>
      <c r="S72" s="850"/>
      <c r="T72" s="850"/>
      <c r="U72" s="850"/>
      <c r="V72" s="850"/>
      <c r="W72" s="850"/>
      <c r="X72" s="850"/>
      <c r="Y72" s="850"/>
      <c r="Z72" s="850"/>
      <c r="AA72" s="851"/>
      <c r="AE72" s="215"/>
      <c r="AF72" s="222"/>
      <c r="AG72" s="224"/>
      <c r="AH72" s="224"/>
      <c r="AI72" s="224"/>
      <c r="AJ72" s="221"/>
      <c r="AK72" s="517"/>
      <c r="AO72" s="225"/>
      <c r="AP72" s="226"/>
      <c r="AQ72" s="225"/>
      <c r="AS72" s="227"/>
    </row>
    <row r="73" spans="1:45" ht="15.75" customHeight="1">
      <c r="A73" s="837">
        <f>IF(A69="","",A69+1)</f>
        <v>17</v>
      </c>
      <c r="B73" s="838"/>
      <c r="C73" s="843" t="s">
        <v>282</v>
      </c>
      <c r="D73" s="518"/>
      <c r="E73" s="845" t="s">
        <v>226</v>
      </c>
      <c r="F73" s="518"/>
      <c r="G73" s="845" t="s">
        <v>285</v>
      </c>
      <c r="H73" s="518"/>
      <c r="I73" s="845" t="s">
        <v>226</v>
      </c>
      <c r="J73" s="518"/>
      <c r="K73" s="847" t="s">
        <v>286</v>
      </c>
      <c r="L73" s="833" t="s">
        <v>227</v>
      </c>
      <c r="M73" s="519"/>
      <c r="N73" s="835" t="s">
        <v>287</v>
      </c>
      <c r="O73" s="518"/>
      <c r="P73" s="835" t="s">
        <v>286</v>
      </c>
      <c r="Q73" s="833" t="s">
        <v>288</v>
      </c>
      <c r="R73" s="534" t="str">
        <f>IF(OR(D73="",A73=""),"",HOUR(AJ73))</f>
        <v/>
      </c>
      <c r="S73" s="835" t="s">
        <v>287</v>
      </c>
      <c r="T73" s="521" t="str">
        <f>IF(OR(D73="",A73=""),"",MINUTE(AJ73))</f>
        <v/>
      </c>
      <c r="U73" s="835" t="s">
        <v>286</v>
      </c>
      <c r="V73" s="819" t="s">
        <v>309</v>
      </c>
      <c r="W73" s="522"/>
      <c r="X73" s="821" t="s">
        <v>148</v>
      </c>
      <c r="Y73" s="823" t="s">
        <v>289</v>
      </c>
      <c r="Z73" s="825"/>
      <c r="AA73" s="826"/>
      <c r="AG73" s="504">
        <f>IF(OR(D73="",F73=""),0,TIME(D73,F73,0))</f>
        <v>0</v>
      </c>
      <c r="AH73" s="504">
        <f>IF(OR(H73="",J73=""),0,TIME(H73,J73,0))</f>
        <v>0</v>
      </c>
      <c r="AI73" s="504">
        <f>TIME(M73,O73,0)</f>
        <v>0</v>
      </c>
      <c r="AJ73" s="515">
        <f>AH73-AG73-AI73</f>
        <v>0</v>
      </c>
      <c r="AK73" s="517" t="str">
        <f>IF(A73="",IF(OR(D73&lt;&gt;"",F73&lt;&gt;"",H73&lt;&gt;"",J73&lt;&gt;""),"ERR",""),IF(A73&lt;&gt;"",IF(AND(D73="",F73="",H73="",J73=""),"",IF(OR(AND(D73&lt;&gt;"",F73=""),AND(D73="",F73&lt;&gt;""),AND(H73&lt;&gt;"",J73=""),AND(H73="",J73&lt;&gt;""),AG73&gt;=AH73,AH73-AG73-AI73&lt;0),"ERR",""))))</f>
        <v/>
      </c>
    </row>
    <row r="74" spans="1:45" ht="14.25" customHeight="1">
      <c r="A74" s="839"/>
      <c r="B74" s="840"/>
      <c r="C74" s="844"/>
      <c r="D74" s="523"/>
      <c r="E74" s="846"/>
      <c r="F74" s="523"/>
      <c r="G74" s="846"/>
      <c r="H74" s="523"/>
      <c r="I74" s="846"/>
      <c r="J74" s="523"/>
      <c r="K74" s="848"/>
      <c r="L74" s="834"/>
      <c r="M74" s="524"/>
      <c r="N74" s="836"/>
      <c r="O74" s="523"/>
      <c r="P74" s="836"/>
      <c r="Q74" s="834"/>
      <c r="R74" s="533" t="str">
        <f>IF(OR(D74="",A73=""),"",HOUR(AJ74))</f>
        <v/>
      </c>
      <c r="S74" s="836"/>
      <c r="T74" s="525" t="str">
        <f>IF(OR(D74="",A73=""),"",MINUTE(AJ74))</f>
        <v/>
      </c>
      <c r="U74" s="836"/>
      <c r="V74" s="820"/>
      <c r="W74" s="526"/>
      <c r="X74" s="822"/>
      <c r="Y74" s="824"/>
      <c r="Z74" s="827"/>
      <c r="AA74" s="828"/>
      <c r="AG74" s="504">
        <f>IF(OR(D74="",F74=""),0,TIME(D74,F74,0))</f>
        <v>0</v>
      </c>
      <c r="AH74" s="504">
        <f>IF(OR(H74="",J74=""),0,TIME(H74,J74,0))</f>
        <v>0</v>
      </c>
      <c r="AI74" s="504">
        <f>TIME(M74,O74,0)</f>
        <v>0</v>
      </c>
      <c r="AJ74" s="515">
        <f>AH74-AG74-AI74</f>
        <v>0</v>
      </c>
      <c r="AK74" s="517" t="str">
        <f>IF(A73="",IF(OR(D74&lt;&gt;"",F74&lt;&gt;"",H74&lt;&gt;"",J74&lt;&gt;""),"ERR",""),IF(A73&lt;&gt;"",IF(AND(D74="",F74="",H74="",J74=""),"",IF(OR(AND(D74&lt;&gt;"",F74=""),AND(D74="",F74&lt;&gt;""),AND(H74&lt;&gt;"",J74=""),AND(H74="",J74&lt;&gt;""),AG74&gt;=AH74,AH74-AG74-AI74&lt;0),"ERR",""))))</f>
        <v/>
      </c>
    </row>
    <row r="75" spans="1:45" ht="14.25" customHeight="1">
      <c r="A75" s="839"/>
      <c r="B75" s="840"/>
      <c r="C75" s="527" t="s">
        <v>283</v>
      </c>
      <c r="D75" s="528"/>
      <c r="E75" s="829"/>
      <c r="F75" s="829"/>
      <c r="G75" s="829"/>
      <c r="H75" s="829"/>
      <c r="I75" s="829"/>
      <c r="J75" s="829"/>
      <c r="K75" s="529"/>
      <c r="L75" s="529"/>
      <c r="M75" s="529"/>
      <c r="N75" s="529"/>
      <c r="O75" s="529"/>
      <c r="P75" s="529"/>
      <c r="Q75" s="529"/>
      <c r="R75" s="830" t="str">
        <f>IF(OR(AK73="ERR",AK74="ERR"),"研修時間が誤っています","")</f>
        <v/>
      </c>
      <c r="S75" s="831"/>
      <c r="T75" s="831"/>
      <c r="U75" s="831"/>
      <c r="V75" s="831"/>
      <c r="W75" s="831"/>
      <c r="X75" s="831" t="str">
        <f>IF(ISERROR(OR(AG73,AJ73,AJ74)),"研修人数を入力してください",IF(AG73&lt;&gt;"",IF(OR(AND(AJ73&gt;0,W73=""),AND(AJ74&gt;0,W74="")),"研修人数を入力してください",""),""))</f>
        <v/>
      </c>
      <c r="Y75" s="831"/>
      <c r="Z75" s="831"/>
      <c r="AA75" s="832"/>
      <c r="AE75" s="215"/>
      <c r="AF75" s="222"/>
      <c r="AG75" s="224"/>
      <c r="AH75" s="224"/>
      <c r="AI75" s="224"/>
      <c r="AJ75" s="221"/>
      <c r="AK75" s="517"/>
      <c r="AM75" s="139"/>
      <c r="AO75" s="225"/>
      <c r="AP75" s="226"/>
      <c r="AQ75" s="225"/>
      <c r="AS75" s="227"/>
    </row>
    <row r="76" spans="1:45" ht="20.25" customHeight="1">
      <c r="A76" s="841"/>
      <c r="B76" s="842"/>
      <c r="C76" s="849"/>
      <c r="D76" s="850"/>
      <c r="E76" s="850"/>
      <c r="F76" s="850"/>
      <c r="G76" s="850"/>
      <c r="H76" s="850"/>
      <c r="I76" s="850"/>
      <c r="J76" s="850"/>
      <c r="K76" s="850"/>
      <c r="L76" s="850"/>
      <c r="M76" s="850"/>
      <c r="N76" s="850"/>
      <c r="O76" s="850"/>
      <c r="P76" s="850"/>
      <c r="Q76" s="850"/>
      <c r="R76" s="850"/>
      <c r="S76" s="850"/>
      <c r="T76" s="850"/>
      <c r="U76" s="850"/>
      <c r="V76" s="850"/>
      <c r="W76" s="850"/>
      <c r="X76" s="850"/>
      <c r="Y76" s="850"/>
      <c r="Z76" s="850"/>
      <c r="AA76" s="851"/>
      <c r="AE76" s="215"/>
      <c r="AF76" s="222"/>
      <c r="AG76" s="224"/>
      <c r="AH76" s="224"/>
      <c r="AI76" s="224"/>
      <c r="AJ76" s="221"/>
      <c r="AK76" s="517"/>
      <c r="AO76" s="225"/>
      <c r="AP76" s="226"/>
      <c r="AQ76" s="225"/>
      <c r="AS76" s="227"/>
    </row>
    <row r="77" spans="1:45" ht="15.75" customHeight="1">
      <c r="A77" s="837">
        <f>IF(A73="","",A73+1)</f>
        <v>18</v>
      </c>
      <c r="B77" s="838"/>
      <c r="C77" s="843" t="s">
        <v>282</v>
      </c>
      <c r="D77" s="518"/>
      <c r="E77" s="845" t="s">
        <v>226</v>
      </c>
      <c r="F77" s="518"/>
      <c r="G77" s="845" t="s">
        <v>285</v>
      </c>
      <c r="H77" s="518"/>
      <c r="I77" s="845" t="s">
        <v>226</v>
      </c>
      <c r="J77" s="518"/>
      <c r="K77" s="847" t="s">
        <v>286</v>
      </c>
      <c r="L77" s="833" t="s">
        <v>227</v>
      </c>
      <c r="M77" s="519"/>
      <c r="N77" s="835" t="s">
        <v>287</v>
      </c>
      <c r="O77" s="518"/>
      <c r="P77" s="835" t="s">
        <v>286</v>
      </c>
      <c r="Q77" s="833" t="s">
        <v>288</v>
      </c>
      <c r="R77" s="534" t="str">
        <f>IF(OR(D77="",A77=""),"",HOUR(AJ77))</f>
        <v/>
      </c>
      <c r="S77" s="835" t="s">
        <v>287</v>
      </c>
      <c r="T77" s="521" t="str">
        <f>IF(OR(D77="",A77=""),"",MINUTE(AJ77))</f>
        <v/>
      </c>
      <c r="U77" s="835" t="s">
        <v>286</v>
      </c>
      <c r="V77" s="819" t="s">
        <v>309</v>
      </c>
      <c r="W77" s="522"/>
      <c r="X77" s="821" t="s">
        <v>148</v>
      </c>
      <c r="Y77" s="823" t="s">
        <v>289</v>
      </c>
      <c r="Z77" s="825"/>
      <c r="AA77" s="826"/>
      <c r="AG77" s="504">
        <f>IF(OR(D77="",F77=""),0,TIME(D77,F77,0))</f>
        <v>0</v>
      </c>
      <c r="AH77" s="504">
        <f>IF(OR(H77="",J77=""),0,TIME(H77,J77,0))</f>
        <v>0</v>
      </c>
      <c r="AI77" s="504">
        <f>TIME(M77,O77,0)</f>
        <v>0</v>
      </c>
      <c r="AJ77" s="515">
        <f>AH77-AG77-AI77</f>
        <v>0</v>
      </c>
      <c r="AK77" s="517" t="str">
        <f>IF(A77="",IF(OR(D77&lt;&gt;"",F77&lt;&gt;"",H77&lt;&gt;"",J77&lt;&gt;""),"ERR",""),IF(A77&lt;&gt;"",IF(AND(D77="",F77="",H77="",J77=""),"",IF(OR(AND(D77&lt;&gt;"",F77=""),AND(D77="",F77&lt;&gt;""),AND(H77&lt;&gt;"",J77=""),AND(H77="",J77&lt;&gt;""),AG77&gt;=AH77,AH77-AG77-AI77&lt;0),"ERR",""))))</f>
        <v/>
      </c>
    </row>
    <row r="78" spans="1:45" ht="14.25" customHeight="1">
      <c r="A78" s="839"/>
      <c r="B78" s="840"/>
      <c r="C78" s="844"/>
      <c r="D78" s="523"/>
      <c r="E78" s="846"/>
      <c r="F78" s="523"/>
      <c r="G78" s="846"/>
      <c r="H78" s="523"/>
      <c r="I78" s="846"/>
      <c r="J78" s="523"/>
      <c r="K78" s="848"/>
      <c r="L78" s="834"/>
      <c r="M78" s="524"/>
      <c r="N78" s="836"/>
      <c r="O78" s="523"/>
      <c r="P78" s="836"/>
      <c r="Q78" s="834"/>
      <c r="R78" s="533" t="str">
        <f>IF(OR(D78="",A77=""),"",HOUR(AJ78))</f>
        <v/>
      </c>
      <c r="S78" s="836"/>
      <c r="T78" s="525" t="str">
        <f>IF(OR(D78="",A77=""),"",MINUTE(AJ78))</f>
        <v/>
      </c>
      <c r="U78" s="836"/>
      <c r="V78" s="820"/>
      <c r="W78" s="526"/>
      <c r="X78" s="822"/>
      <c r="Y78" s="824"/>
      <c r="Z78" s="827"/>
      <c r="AA78" s="828"/>
      <c r="AG78" s="504">
        <f>IF(OR(D78="",F78=""),0,TIME(D78,F78,0))</f>
        <v>0</v>
      </c>
      <c r="AH78" s="504">
        <f>IF(OR(H78="",J78=""),0,TIME(H78,J78,0))</f>
        <v>0</v>
      </c>
      <c r="AI78" s="504">
        <f>TIME(M78,O78,0)</f>
        <v>0</v>
      </c>
      <c r="AJ78" s="515">
        <f>AH78-AG78-AI78</f>
        <v>0</v>
      </c>
      <c r="AK78" s="517" t="str">
        <f>IF(A77="",IF(OR(D78&lt;&gt;"",F78&lt;&gt;"",H78&lt;&gt;"",J78&lt;&gt;""),"ERR",""),IF(A77&lt;&gt;"",IF(AND(D78="",F78="",H78="",J78=""),"",IF(OR(AND(D78&lt;&gt;"",F78=""),AND(D78="",F78&lt;&gt;""),AND(H78&lt;&gt;"",J78=""),AND(H78="",J78&lt;&gt;""),AG78&gt;=AH78,AH78-AG78-AI78&lt;0),"ERR",""))))</f>
        <v/>
      </c>
    </row>
    <row r="79" spans="1:45" ht="14.25" customHeight="1">
      <c r="A79" s="839"/>
      <c r="B79" s="840"/>
      <c r="C79" s="527" t="s">
        <v>283</v>
      </c>
      <c r="D79" s="528"/>
      <c r="E79" s="829"/>
      <c r="F79" s="829"/>
      <c r="G79" s="829"/>
      <c r="H79" s="829"/>
      <c r="I79" s="829"/>
      <c r="J79" s="829"/>
      <c r="K79" s="529"/>
      <c r="L79" s="529"/>
      <c r="M79" s="529"/>
      <c r="N79" s="529"/>
      <c r="O79" s="529"/>
      <c r="P79" s="529"/>
      <c r="Q79" s="529"/>
      <c r="R79" s="830" t="str">
        <f>IF(OR(AK77="ERR",AK78="ERR"),"研修時間が誤っています","")</f>
        <v/>
      </c>
      <c r="S79" s="831"/>
      <c r="T79" s="831"/>
      <c r="U79" s="831"/>
      <c r="V79" s="831"/>
      <c r="W79" s="831"/>
      <c r="X79" s="831" t="str">
        <f>IF(ISERROR(OR(AG77,AJ77,AJ78)),"研修人数を入力してください",IF(AG77&lt;&gt;"",IF(OR(AND(AJ77&gt;0,W77=""),AND(AJ78&gt;0,W78="")),"研修人数を入力してください",""),""))</f>
        <v/>
      </c>
      <c r="Y79" s="831"/>
      <c r="Z79" s="831"/>
      <c r="AA79" s="832"/>
      <c r="AE79" s="215"/>
      <c r="AF79" s="222"/>
      <c r="AG79" s="224"/>
      <c r="AH79" s="224"/>
      <c r="AI79" s="224"/>
      <c r="AJ79" s="221"/>
      <c r="AK79" s="517"/>
      <c r="AM79" s="139"/>
      <c r="AO79" s="225"/>
      <c r="AP79" s="226"/>
      <c r="AQ79" s="225"/>
      <c r="AS79" s="227"/>
    </row>
    <row r="80" spans="1:45" ht="20.25" customHeight="1">
      <c r="A80" s="841"/>
      <c r="B80" s="842"/>
      <c r="C80" s="849"/>
      <c r="D80" s="850"/>
      <c r="E80" s="850"/>
      <c r="F80" s="850"/>
      <c r="G80" s="850"/>
      <c r="H80" s="850"/>
      <c r="I80" s="850"/>
      <c r="J80" s="850"/>
      <c r="K80" s="850"/>
      <c r="L80" s="850"/>
      <c r="M80" s="850"/>
      <c r="N80" s="850"/>
      <c r="O80" s="850"/>
      <c r="P80" s="850"/>
      <c r="Q80" s="850"/>
      <c r="R80" s="850"/>
      <c r="S80" s="850"/>
      <c r="T80" s="850"/>
      <c r="U80" s="850"/>
      <c r="V80" s="850"/>
      <c r="W80" s="850"/>
      <c r="X80" s="850"/>
      <c r="Y80" s="850"/>
      <c r="Z80" s="850"/>
      <c r="AA80" s="851"/>
      <c r="AE80" s="215"/>
      <c r="AF80" s="222"/>
      <c r="AG80" s="224"/>
      <c r="AH80" s="224"/>
      <c r="AI80" s="224"/>
      <c r="AJ80" s="221"/>
      <c r="AK80" s="517"/>
      <c r="AO80" s="225"/>
      <c r="AP80" s="226"/>
      <c r="AQ80" s="225"/>
      <c r="AS80" s="227"/>
    </row>
    <row r="81" spans="1:45" ht="15.75" customHeight="1">
      <c r="A81" s="837">
        <f>IF(A77="","",A77+1)</f>
        <v>19</v>
      </c>
      <c r="B81" s="838"/>
      <c r="C81" s="843" t="s">
        <v>282</v>
      </c>
      <c r="D81" s="518"/>
      <c r="E81" s="845" t="s">
        <v>226</v>
      </c>
      <c r="F81" s="518"/>
      <c r="G81" s="845" t="s">
        <v>285</v>
      </c>
      <c r="H81" s="518"/>
      <c r="I81" s="845" t="s">
        <v>226</v>
      </c>
      <c r="J81" s="518"/>
      <c r="K81" s="847" t="s">
        <v>286</v>
      </c>
      <c r="L81" s="833" t="s">
        <v>227</v>
      </c>
      <c r="M81" s="519"/>
      <c r="N81" s="835" t="s">
        <v>287</v>
      </c>
      <c r="O81" s="518"/>
      <c r="P81" s="835" t="s">
        <v>286</v>
      </c>
      <c r="Q81" s="833" t="s">
        <v>288</v>
      </c>
      <c r="R81" s="534" t="str">
        <f>IF(OR(D81="",A81=""),"",HOUR(AJ81))</f>
        <v/>
      </c>
      <c r="S81" s="835" t="s">
        <v>287</v>
      </c>
      <c r="T81" s="521" t="str">
        <f>IF(OR(D81="",A81=""),"",MINUTE(AJ81))</f>
        <v/>
      </c>
      <c r="U81" s="835" t="s">
        <v>286</v>
      </c>
      <c r="V81" s="819" t="s">
        <v>309</v>
      </c>
      <c r="W81" s="522"/>
      <c r="X81" s="821" t="s">
        <v>148</v>
      </c>
      <c r="Y81" s="823" t="s">
        <v>289</v>
      </c>
      <c r="Z81" s="825"/>
      <c r="AA81" s="826"/>
      <c r="AG81" s="504">
        <f>IF(OR(D81="",F81=""),0,TIME(D81,F81,0))</f>
        <v>0</v>
      </c>
      <c r="AH81" s="504">
        <f>IF(OR(H81="",J81=""),0,TIME(H81,J81,0))</f>
        <v>0</v>
      </c>
      <c r="AI81" s="504">
        <f>TIME(M81,O81,0)</f>
        <v>0</v>
      </c>
      <c r="AJ81" s="515">
        <f>AH81-AG81-AI81</f>
        <v>0</v>
      </c>
      <c r="AK81" s="517" t="str">
        <f>IF(A81="",IF(OR(D81&lt;&gt;"",F81&lt;&gt;"",H81&lt;&gt;"",J81&lt;&gt;""),"ERR",""),IF(A81&lt;&gt;"",IF(AND(D81="",F81="",H81="",J81=""),"",IF(OR(AND(D81&lt;&gt;"",F81=""),AND(D81="",F81&lt;&gt;""),AND(H81&lt;&gt;"",J81=""),AND(H81="",J81&lt;&gt;""),AG81&gt;=AH81,AH81-AG81-AI81&lt;0),"ERR",""))))</f>
        <v/>
      </c>
    </row>
    <row r="82" spans="1:45" ht="14.25" customHeight="1">
      <c r="A82" s="839"/>
      <c r="B82" s="840"/>
      <c r="C82" s="844"/>
      <c r="D82" s="523"/>
      <c r="E82" s="846"/>
      <c r="F82" s="523"/>
      <c r="G82" s="846"/>
      <c r="H82" s="523"/>
      <c r="I82" s="846"/>
      <c r="J82" s="523"/>
      <c r="K82" s="848"/>
      <c r="L82" s="834"/>
      <c r="M82" s="524"/>
      <c r="N82" s="836"/>
      <c r="O82" s="523"/>
      <c r="P82" s="836"/>
      <c r="Q82" s="834"/>
      <c r="R82" s="533" t="str">
        <f>IF(OR(D82="",A81=""),"",HOUR(AJ82))</f>
        <v/>
      </c>
      <c r="S82" s="836"/>
      <c r="T82" s="525" t="str">
        <f>IF(OR(D82="",A81=""),"",MINUTE(AJ82))</f>
        <v/>
      </c>
      <c r="U82" s="836"/>
      <c r="V82" s="820"/>
      <c r="W82" s="526"/>
      <c r="X82" s="822"/>
      <c r="Y82" s="824"/>
      <c r="Z82" s="827"/>
      <c r="AA82" s="828"/>
      <c r="AG82" s="504">
        <f>IF(OR(D82="",F82=""),0,TIME(D82,F82,0))</f>
        <v>0</v>
      </c>
      <c r="AH82" s="504">
        <f>IF(OR(H82="",J82=""),0,TIME(H82,J82,0))</f>
        <v>0</v>
      </c>
      <c r="AI82" s="504">
        <f>TIME(M82,O82,0)</f>
        <v>0</v>
      </c>
      <c r="AJ82" s="515">
        <f>AH82-AG82-AI82</f>
        <v>0</v>
      </c>
      <c r="AK82" s="517" t="str">
        <f>IF(A81="",IF(OR(D82&lt;&gt;"",F82&lt;&gt;"",H82&lt;&gt;"",J82&lt;&gt;""),"ERR",""),IF(A81&lt;&gt;"",IF(AND(D82="",F82="",H82="",J82=""),"",IF(OR(AND(D82&lt;&gt;"",F82=""),AND(D82="",F82&lt;&gt;""),AND(H82&lt;&gt;"",J82=""),AND(H82="",J82&lt;&gt;""),AG82&gt;=AH82,AH82-AG82-AI82&lt;0),"ERR",""))))</f>
        <v/>
      </c>
    </row>
    <row r="83" spans="1:45" ht="14.25" customHeight="1">
      <c r="A83" s="839"/>
      <c r="B83" s="840"/>
      <c r="C83" s="527" t="s">
        <v>283</v>
      </c>
      <c r="D83" s="528"/>
      <c r="E83" s="829"/>
      <c r="F83" s="829"/>
      <c r="G83" s="829"/>
      <c r="H83" s="829"/>
      <c r="I83" s="829"/>
      <c r="J83" s="829"/>
      <c r="K83" s="529"/>
      <c r="L83" s="529"/>
      <c r="M83" s="529"/>
      <c r="N83" s="529"/>
      <c r="O83" s="529"/>
      <c r="P83" s="529"/>
      <c r="Q83" s="529"/>
      <c r="R83" s="830" t="str">
        <f>IF(OR(AK81="ERR",AK82="ERR"),"研修時間が誤っています","")</f>
        <v/>
      </c>
      <c r="S83" s="831"/>
      <c r="T83" s="831"/>
      <c r="U83" s="831"/>
      <c r="V83" s="831"/>
      <c r="W83" s="831"/>
      <c r="X83" s="831" t="str">
        <f>IF(ISERROR(OR(AG81,AJ81,AJ82)),"研修人数を入力してください",IF(AG81&lt;&gt;"",IF(OR(AND(AJ81&gt;0,W81=""),AND(AJ82&gt;0,W82="")),"研修人数を入力してください",""),""))</f>
        <v/>
      </c>
      <c r="Y83" s="831"/>
      <c r="Z83" s="831"/>
      <c r="AA83" s="832"/>
      <c r="AE83" s="215"/>
      <c r="AF83" s="222"/>
      <c r="AG83" s="224"/>
      <c r="AH83" s="224"/>
      <c r="AI83" s="224"/>
      <c r="AJ83" s="221"/>
      <c r="AK83" s="517"/>
      <c r="AM83" s="139"/>
      <c r="AO83" s="225"/>
      <c r="AP83" s="226"/>
      <c r="AQ83" s="225"/>
      <c r="AS83" s="227"/>
    </row>
    <row r="84" spans="1:45" ht="20.25" customHeight="1">
      <c r="A84" s="841"/>
      <c r="B84" s="842"/>
      <c r="C84" s="849"/>
      <c r="D84" s="850"/>
      <c r="E84" s="850"/>
      <c r="F84" s="850"/>
      <c r="G84" s="850"/>
      <c r="H84" s="850"/>
      <c r="I84" s="850"/>
      <c r="J84" s="850"/>
      <c r="K84" s="850"/>
      <c r="L84" s="850"/>
      <c r="M84" s="850"/>
      <c r="N84" s="850"/>
      <c r="O84" s="850"/>
      <c r="P84" s="850"/>
      <c r="Q84" s="850"/>
      <c r="R84" s="850"/>
      <c r="S84" s="850"/>
      <c r="T84" s="850"/>
      <c r="U84" s="850"/>
      <c r="V84" s="850"/>
      <c r="W84" s="850"/>
      <c r="X84" s="850"/>
      <c r="Y84" s="850"/>
      <c r="Z84" s="850"/>
      <c r="AA84" s="851"/>
      <c r="AE84" s="215"/>
      <c r="AF84" s="222"/>
      <c r="AG84" s="224"/>
      <c r="AH84" s="224"/>
      <c r="AI84" s="224"/>
      <c r="AJ84" s="221"/>
      <c r="AK84" s="517"/>
      <c r="AO84" s="225"/>
      <c r="AP84" s="226"/>
      <c r="AQ84" s="225"/>
      <c r="AS84" s="227"/>
    </row>
    <row r="85" spans="1:45" ht="15.75" customHeight="1">
      <c r="A85" s="837">
        <f>IF(A81="","",A81+1)</f>
        <v>20</v>
      </c>
      <c r="B85" s="838"/>
      <c r="C85" s="843" t="s">
        <v>282</v>
      </c>
      <c r="D85" s="518"/>
      <c r="E85" s="845" t="s">
        <v>226</v>
      </c>
      <c r="F85" s="518"/>
      <c r="G85" s="845" t="s">
        <v>285</v>
      </c>
      <c r="H85" s="518"/>
      <c r="I85" s="845" t="s">
        <v>226</v>
      </c>
      <c r="J85" s="518"/>
      <c r="K85" s="847" t="s">
        <v>286</v>
      </c>
      <c r="L85" s="833" t="s">
        <v>227</v>
      </c>
      <c r="M85" s="519"/>
      <c r="N85" s="835" t="s">
        <v>287</v>
      </c>
      <c r="O85" s="518"/>
      <c r="P85" s="835" t="s">
        <v>286</v>
      </c>
      <c r="Q85" s="833" t="s">
        <v>288</v>
      </c>
      <c r="R85" s="534" t="str">
        <f>IF(OR(D85="",A85=""),"",HOUR(AJ85))</f>
        <v/>
      </c>
      <c r="S85" s="835" t="s">
        <v>287</v>
      </c>
      <c r="T85" s="521" t="str">
        <f>IF(OR(D85="",A85=""),"",MINUTE(AJ85))</f>
        <v/>
      </c>
      <c r="U85" s="835" t="s">
        <v>286</v>
      </c>
      <c r="V85" s="819" t="s">
        <v>309</v>
      </c>
      <c r="W85" s="522"/>
      <c r="X85" s="821" t="s">
        <v>148</v>
      </c>
      <c r="Y85" s="823" t="s">
        <v>289</v>
      </c>
      <c r="Z85" s="825"/>
      <c r="AA85" s="826"/>
      <c r="AG85" s="504">
        <f>IF(OR(D85="",F85=""),0,TIME(D85,F85,0))</f>
        <v>0</v>
      </c>
      <c r="AH85" s="504">
        <f>IF(OR(H85="",J85=""),0,TIME(H85,J85,0))</f>
        <v>0</v>
      </c>
      <c r="AI85" s="504">
        <f>TIME(M85,O85,0)</f>
        <v>0</v>
      </c>
      <c r="AJ85" s="515">
        <f>AH85-AG85-AI85</f>
        <v>0</v>
      </c>
      <c r="AK85" s="517" t="str">
        <f>IF(A85="",IF(OR(D85&lt;&gt;"",F85&lt;&gt;"",H85&lt;&gt;"",J85&lt;&gt;""),"ERR",""),IF(A85&lt;&gt;"",IF(AND(D85="",F85="",H85="",J85=""),"",IF(OR(AND(D85&lt;&gt;"",F85=""),AND(D85="",F85&lt;&gt;""),AND(H85&lt;&gt;"",J85=""),AND(H85="",J85&lt;&gt;""),AG85&gt;=AH85,AH85-AG85-AI85&lt;0),"ERR",""))))</f>
        <v/>
      </c>
    </row>
    <row r="86" spans="1:45" ht="14.25" customHeight="1">
      <c r="A86" s="839"/>
      <c r="B86" s="840"/>
      <c r="C86" s="844"/>
      <c r="D86" s="523"/>
      <c r="E86" s="846"/>
      <c r="F86" s="523"/>
      <c r="G86" s="846"/>
      <c r="H86" s="523"/>
      <c r="I86" s="846"/>
      <c r="J86" s="523"/>
      <c r="K86" s="848"/>
      <c r="L86" s="834"/>
      <c r="M86" s="524"/>
      <c r="N86" s="836"/>
      <c r="O86" s="523"/>
      <c r="P86" s="836"/>
      <c r="Q86" s="834"/>
      <c r="R86" s="533" t="str">
        <f>IF(OR(D86="",A85=""),"",HOUR(AJ86))</f>
        <v/>
      </c>
      <c r="S86" s="836"/>
      <c r="T86" s="525" t="str">
        <f>IF(OR(D86="",A85=""),"",MINUTE(AJ86))</f>
        <v/>
      </c>
      <c r="U86" s="836"/>
      <c r="V86" s="820"/>
      <c r="W86" s="526"/>
      <c r="X86" s="822"/>
      <c r="Y86" s="824"/>
      <c r="Z86" s="827"/>
      <c r="AA86" s="828"/>
      <c r="AG86" s="504">
        <f>IF(OR(D86="",F86=""),0,TIME(D86,F86,0))</f>
        <v>0</v>
      </c>
      <c r="AH86" s="504">
        <f>IF(OR(H86="",J86=""),0,TIME(H86,J86,0))</f>
        <v>0</v>
      </c>
      <c r="AI86" s="504">
        <f>TIME(M86,O86,0)</f>
        <v>0</v>
      </c>
      <c r="AJ86" s="515">
        <f>AH86-AG86-AI86</f>
        <v>0</v>
      </c>
      <c r="AK86" s="517" t="str">
        <f>IF(A85="",IF(OR(D86&lt;&gt;"",F86&lt;&gt;"",H86&lt;&gt;"",J86&lt;&gt;""),"ERR",""),IF(A85&lt;&gt;"",IF(AND(D86="",F86="",H86="",J86=""),"",IF(OR(AND(D86&lt;&gt;"",F86=""),AND(D86="",F86&lt;&gt;""),AND(H86&lt;&gt;"",J86=""),AND(H86="",J86&lt;&gt;""),AG86&gt;=AH86,AH86-AG86-AI86&lt;0),"ERR",""))))</f>
        <v/>
      </c>
    </row>
    <row r="87" spans="1:45" ht="14.25" customHeight="1">
      <c r="A87" s="839"/>
      <c r="B87" s="840"/>
      <c r="C87" s="527" t="s">
        <v>283</v>
      </c>
      <c r="D87" s="528"/>
      <c r="E87" s="829"/>
      <c r="F87" s="829"/>
      <c r="G87" s="829"/>
      <c r="H87" s="829"/>
      <c r="I87" s="829"/>
      <c r="J87" s="829"/>
      <c r="K87" s="529"/>
      <c r="L87" s="529"/>
      <c r="M87" s="529"/>
      <c r="N87" s="529"/>
      <c r="O87" s="529"/>
      <c r="P87" s="529"/>
      <c r="Q87" s="529"/>
      <c r="R87" s="830" t="str">
        <f>IF(OR(AK85="ERR",AK86="ERR"),"研修時間が誤っています","")</f>
        <v/>
      </c>
      <c r="S87" s="831"/>
      <c r="T87" s="831"/>
      <c r="U87" s="831"/>
      <c r="V87" s="831"/>
      <c r="W87" s="831"/>
      <c r="X87" s="831" t="str">
        <f>IF(ISERROR(OR(AG85,AJ85,AJ86)),"研修人数を入力してください",IF(AG85&lt;&gt;"",IF(OR(AND(AJ85&gt;0,W85=""),AND(AJ86&gt;0,W86="")),"研修人数を入力してください",""),""))</f>
        <v/>
      </c>
      <c r="Y87" s="831"/>
      <c r="Z87" s="831"/>
      <c r="AA87" s="832"/>
      <c r="AE87" s="215"/>
      <c r="AF87" s="222"/>
      <c r="AG87" s="224"/>
      <c r="AH87" s="224"/>
      <c r="AI87" s="224"/>
      <c r="AJ87" s="221"/>
      <c r="AK87" s="517"/>
      <c r="AM87" s="139"/>
      <c r="AO87" s="225"/>
      <c r="AP87" s="226"/>
      <c r="AQ87" s="225"/>
      <c r="AS87" s="227"/>
    </row>
    <row r="88" spans="1:45" ht="20.25" customHeight="1">
      <c r="A88" s="841"/>
      <c r="B88" s="842"/>
      <c r="C88" s="849"/>
      <c r="D88" s="850"/>
      <c r="E88" s="850"/>
      <c r="F88" s="850"/>
      <c r="G88" s="850"/>
      <c r="H88" s="850"/>
      <c r="I88" s="850"/>
      <c r="J88" s="850"/>
      <c r="K88" s="850"/>
      <c r="L88" s="850"/>
      <c r="M88" s="850"/>
      <c r="N88" s="850"/>
      <c r="O88" s="850"/>
      <c r="P88" s="850"/>
      <c r="Q88" s="850"/>
      <c r="R88" s="850"/>
      <c r="S88" s="850"/>
      <c r="T88" s="850"/>
      <c r="U88" s="850"/>
      <c r="V88" s="850"/>
      <c r="W88" s="850"/>
      <c r="X88" s="850"/>
      <c r="Y88" s="850"/>
      <c r="Z88" s="850"/>
      <c r="AA88" s="851"/>
      <c r="AE88" s="215"/>
      <c r="AF88" s="222"/>
      <c r="AG88" s="224"/>
      <c r="AH88" s="224"/>
      <c r="AI88" s="224"/>
      <c r="AJ88" s="221"/>
      <c r="AK88" s="517"/>
      <c r="AO88" s="225"/>
      <c r="AP88" s="226"/>
      <c r="AQ88" s="225"/>
      <c r="AS88" s="227"/>
    </row>
    <row r="89" spans="1:45" ht="15.75" customHeight="1">
      <c r="A89" s="837">
        <f>IF(A85="","",A85+1)</f>
        <v>21</v>
      </c>
      <c r="B89" s="838"/>
      <c r="C89" s="843" t="s">
        <v>282</v>
      </c>
      <c r="D89" s="518"/>
      <c r="E89" s="845" t="s">
        <v>226</v>
      </c>
      <c r="F89" s="518"/>
      <c r="G89" s="845" t="s">
        <v>285</v>
      </c>
      <c r="H89" s="518"/>
      <c r="I89" s="845" t="s">
        <v>226</v>
      </c>
      <c r="J89" s="518"/>
      <c r="K89" s="847" t="s">
        <v>286</v>
      </c>
      <c r="L89" s="833" t="s">
        <v>227</v>
      </c>
      <c r="M89" s="519"/>
      <c r="N89" s="835" t="s">
        <v>287</v>
      </c>
      <c r="O89" s="518"/>
      <c r="P89" s="835" t="s">
        <v>286</v>
      </c>
      <c r="Q89" s="833" t="s">
        <v>288</v>
      </c>
      <c r="R89" s="534" t="str">
        <f>IF(OR(D89="",A89=""),"",HOUR(AJ89))</f>
        <v/>
      </c>
      <c r="S89" s="835" t="s">
        <v>287</v>
      </c>
      <c r="T89" s="521" t="str">
        <f>IF(OR(D89="",A89=""),"",MINUTE(AJ89))</f>
        <v/>
      </c>
      <c r="U89" s="835" t="s">
        <v>286</v>
      </c>
      <c r="V89" s="819" t="s">
        <v>309</v>
      </c>
      <c r="W89" s="522"/>
      <c r="X89" s="821" t="s">
        <v>148</v>
      </c>
      <c r="Y89" s="823" t="s">
        <v>289</v>
      </c>
      <c r="Z89" s="825"/>
      <c r="AA89" s="826"/>
      <c r="AG89" s="504">
        <f>IF(OR(D89="",F89=""),0,TIME(D89,F89,0))</f>
        <v>0</v>
      </c>
      <c r="AH89" s="504">
        <f>IF(OR(H89="",J89=""),0,TIME(H89,J89,0))</f>
        <v>0</v>
      </c>
      <c r="AI89" s="504">
        <f>TIME(M89,O89,0)</f>
        <v>0</v>
      </c>
      <c r="AJ89" s="515">
        <f>AH89-AG89-AI89</f>
        <v>0</v>
      </c>
      <c r="AK89" s="517" t="str">
        <f>IF(A89="",IF(OR(D89&lt;&gt;"",F89&lt;&gt;"",H89&lt;&gt;"",J89&lt;&gt;""),"ERR",""),IF(A89&lt;&gt;"",IF(AND(D89="",F89="",H89="",J89=""),"",IF(OR(AND(D89&lt;&gt;"",F89=""),AND(D89="",F89&lt;&gt;""),AND(H89&lt;&gt;"",J89=""),AND(H89="",J89&lt;&gt;""),AG89&gt;=AH89,AH89-AG89-AI89&lt;0),"ERR",""))))</f>
        <v/>
      </c>
    </row>
    <row r="90" spans="1:45" ht="14.25" customHeight="1">
      <c r="A90" s="839"/>
      <c r="B90" s="840"/>
      <c r="C90" s="844"/>
      <c r="D90" s="523"/>
      <c r="E90" s="846"/>
      <c r="F90" s="523"/>
      <c r="G90" s="846"/>
      <c r="H90" s="523"/>
      <c r="I90" s="846"/>
      <c r="J90" s="523"/>
      <c r="K90" s="848"/>
      <c r="L90" s="834"/>
      <c r="M90" s="524"/>
      <c r="N90" s="836"/>
      <c r="O90" s="523"/>
      <c r="P90" s="836"/>
      <c r="Q90" s="834"/>
      <c r="R90" s="533" t="str">
        <f>IF(OR(D90="",A89=""),"",HOUR(AJ90))</f>
        <v/>
      </c>
      <c r="S90" s="836"/>
      <c r="T90" s="525" t="str">
        <f>IF(OR(D90="",A89=""),"",MINUTE(AJ90))</f>
        <v/>
      </c>
      <c r="U90" s="836"/>
      <c r="V90" s="820"/>
      <c r="W90" s="526"/>
      <c r="X90" s="822"/>
      <c r="Y90" s="824"/>
      <c r="Z90" s="827"/>
      <c r="AA90" s="828"/>
      <c r="AG90" s="504">
        <f>IF(OR(D90="",F90=""),0,TIME(D90,F90,0))</f>
        <v>0</v>
      </c>
      <c r="AH90" s="504">
        <f>IF(OR(H90="",J90=""),0,TIME(H90,J90,0))</f>
        <v>0</v>
      </c>
      <c r="AI90" s="504">
        <f>TIME(M90,O90,0)</f>
        <v>0</v>
      </c>
      <c r="AJ90" s="515">
        <f>AH90-AG90-AI90</f>
        <v>0</v>
      </c>
      <c r="AK90" s="517" t="str">
        <f>IF(A89="",IF(OR(D90&lt;&gt;"",F90&lt;&gt;"",H90&lt;&gt;"",J90&lt;&gt;""),"ERR",""),IF(A89&lt;&gt;"",IF(AND(D90="",F90="",H90="",J90=""),"",IF(OR(AND(D90&lt;&gt;"",F90=""),AND(D90="",F90&lt;&gt;""),AND(H90&lt;&gt;"",J90=""),AND(H90="",J90&lt;&gt;""),AG90&gt;=AH90,AH90-AG90-AI90&lt;0),"ERR",""))))</f>
        <v/>
      </c>
    </row>
    <row r="91" spans="1:45" ht="14.25" customHeight="1">
      <c r="A91" s="839"/>
      <c r="B91" s="840"/>
      <c r="C91" s="527" t="s">
        <v>283</v>
      </c>
      <c r="D91" s="528"/>
      <c r="E91" s="829"/>
      <c r="F91" s="829"/>
      <c r="G91" s="829"/>
      <c r="H91" s="829"/>
      <c r="I91" s="829"/>
      <c r="J91" s="829"/>
      <c r="K91" s="529"/>
      <c r="L91" s="529"/>
      <c r="M91" s="529"/>
      <c r="N91" s="529"/>
      <c r="O91" s="529"/>
      <c r="P91" s="529"/>
      <c r="Q91" s="529"/>
      <c r="R91" s="830" t="str">
        <f>IF(OR(AK89="ERR",AK90="ERR"),"研修時間が誤っています","")</f>
        <v/>
      </c>
      <c r="S91" s="831"/>
      <c r="T91" s="831"/>
      <c r="U91" s="831"/>
      <c r="V91" s="831"/>
      <c r="W91" s="831"/>
      <c r="X91" s="831" t="str">
        <f>IF(ISERROR(OR(AG89,AJ89,AJ90)),"研修人数を入力してください",IF(AG89&lt;&gt;"",IF(OR(AND(AJ89&gt;0,W89=""),AND(AJ90&gt;0,W90="")),"研修人数を入力してください",""),""))</f>
        <v/>
      </c>
      <c r="Y91" s="831"/>
      <c r="Z91" s="831"/>
      <c r="AA91" s="832"/>
      <c r="AE91" s="215"/>
      <c r="AF91" s="222"/>
      <c r="AG91" s="224"/>
      <c r="AH91" s="224"/>
      <c r="AI91" s="224"/>
      <c r="AJ91" s="221"/>
      <c r="AK91" s="517"/>
      <c r="AM91" s="139"/>
      <c r="AO91" s="225"/>
      <c r="AP91" s="226"/>
      <c r="AQ91" s="225"/>
      <c r="AS91" s="227"/>
    </row>
    <row r="92" spans="1:45" ht="20.25" customHeight="1">
      <c r="A92" s="841"/>
      <c r="B92" s="842"/>
      <c r="C92" s="849"/>
      <c r="D92" s="850"/>
      <c r="E92" s="850"/>
      <c r="F92" s="850"/>
      <c r="G92" s="850"/>
      <c r="H92" s="850"/>
      <c r="I92" s="850"/>
      <c r="J92" s="850"/>
      <c r="K92" s="850"/>
      <c r="L92" s="850"/>
      <c r="M92" s="850"/>
      <c r="N92" s="850"/>
      <c r="O92" s="850"/>
      <c r="P92" s="850"/>
      <c r="Q92" s="850"/>
      <c r="R92" s="850"/>
      <c r="S92" s="850"/>
      <c r="T92" s="850"/>
      <c r="U92" s="850"/>
      <c r="V92" s="850"/>
      <c r="W92" s="850"/>
      <c r="X92" s="850"/>
      <c r="Y92" s="850"/>
      <c r="Z92" s="850"/>
      <c r="AA92" s="851"/>
      <c r="AE92" s="215"/>
      <c r="AF92" s="222"/>
      <c r="AG92" s="224"/>
      <c r="AH92" s="224"/>
      <c r="AI92" s="224"/>
      <c r="AJ92" s="221"/>
      <c r="AK92" s="517"/>
      <c r="AO92" s="225"/>
      <c r="AP92" s="226"/>
      <c r="AQ92" s="225"/>
      <c r="AS92" s="227"/>
    </row>
    <row r="93" spans="1:45" ht="15.75" customHeight="1">
      <c r="A93" s="837">
        <f>IF(A89="","",A89+1)</f>
        <v>22</v>
      </c>
      <c r="B93" s="838"/>
      <c r="C93" s="843" t="s">
        <v>282</v>
      </c>
      <c r="D93" s="518"/>
      <c r="E93" s="845" t="s">
        <v>226</v>
      </c>
      <c r="F93" s="518"/>
      <c r="G93" s="845" t="s">
        <v>285</v>
      </c>
      <c r="H93" s="518"/>
      <c r="I93" s="845" t="s">
        <v>226</v>
      </c>
      <c r="J93" s="518"/>
      <c r="K93" s="847" t="s">
        <v>286</v>
      </c>
      <c r="L93" s="833" t="s">
        <v>227</v>
      </c>
      <c r="M93" s="519"/>
      <c r="N93" s="835" t="s">
        <v>287</v>
      </c>
      <c r="O93" s="518"/>
      <c r="P93" s="835" t="s">
        <v>286</v>
      </c>
      <c r="Q93" s="833" t="s">
        <v>288</v>
      </c>
      <c r="R93" s="534" t="str">
        <f>IF(OR(D93="",A93=""),"",HOUR(AJ93))</f>
        <v/>
      </c>
      <c r="S93" s="835" t="s">
        <v>287</v>
      </c>
      <c r="T93" s="521" t="str">
        <f>IF(OR(D93="",A93=""),"",MINUTE(AJ93))</f>
        <v/>
      </c>
      <c r="U93" s="835" t="s">
        <v>286</v>
      </c>
      <c r="V93" s="819" t="s">
        <v>309</v>
      </c>
      <c r="W93" s="522"/>
      <c r="X93" s="821" t="s">
        <v>148</v>
      </c>
      <c r="Y93" s="823" t="s">
        <v>289</v>
      </c>
      <c r="Z93" s="825"/>
      <c r="AA93" s="826"/>
      <c r="AG93" s="504">
        <f>IF(OR(D93="",F93=""),0,TIME(D93,F93,0))</f>
        <v>0</v>
      </c>
      <c r="AH93" s="504">
        <f>IF(OR(H93="",J93=""),0,TIME(H93,J93,0))</f>
        <v>0</v>
      </c>
      <c r="AI93" s="504">
        <f>TIME(M93,O93,0)</f>
        <v>0</v>
      </c>
      <c r="AJ93" s="515">
        <f>AH93-AG93-AI93</f>
        <v>0</v>
      </c>
      <c r="AK93" s="517" t="str">
        <f>IF(A93="",IF(OR(D93&lt;&gt;"",F93&lt;&gt;"",H93&lt;&gt;"",J93&lt;&gt;""),"ERR",""),IF(A93&lt;&gt;"",IF(AND(D93="",F93="",H93="",J93=""),"",IF(OR(AND(D93&lt;&gt;"",F93=""),AND(D93="",F93&lt;&gt;""),AND(H93&lt;&gt;"",J93=""),AND(H93="",J93&lt;&gt;""),AG93&gt;=AH93,AH93-AG93-AI93&lt;0),"ERR",""))))</f>
        <v/>
      </c>
    </row>
    <row r="94" spans="1:45" ht="14.25" customHeight="1">
      <c r="A94" s="839"/>
      <c r="B94" s="840"/>
      <c r="C94" s="844"/>
      <c r="D94" s="523"/>
      <c r="E94" s="846"/>
      <c r="F94" s="523"/>
      <c r="G94" s="846"/>
      <c r="H94" s="523"/>
      <c r="I94" s="846"/>
      <c r="J94" s="523"/>
      <c r="K94" s="848"/>
      <c r="L94" s="834"/>
      <c r="M94" s="524"/>
      <c r="N94" s="836"/>
      <c r="O94" s="523"/>
      <c r="P94" s="836"/>
      <c r="Q94" s="834"/>
      <c r="R94" s="533" t="str">
        <f>IF(OR(D94="",A93=""),"",HOUR(AJ94))</f>
        <v/>
      </c>
      <c r="S94" s="836"/>
      <c r="T94" s="525" t="str">
        <f>IF(OR(D94="",A93=""),"",MINUTE(AJ94))</f>
        <v/>
      </c>
      <c r="U94" s="836"/>
      <c r="V94" s="820"/>
      <c r="W94" s="526"/>
      <c r="X94" s="822"/>
      <c r="Y94" s="824"/>
      <c r="Z94" s="827"/>
      <c r="AA94" s="828"/>
      <c r="AG94" s="504">
        <f>IF(OR(D94="",F94=""),0,TIME(D94,F94,0))</f>
        <v>0</v>
      </c>
      <c r="AH94" s="504">
        <f>IF(OR(H94="",J94=""),0,TIME(H94,J94,0))</f>
        <v>0</v>
      </c>
      <c r="AI94" s="504">
        <f>TIME(M94,O94,0)</f>
        <v>0</v>
      </c>
      <c r="AJ94" s="515">
        <f>AH94-AG94-AI94</f>
        <v>0</v>
      </c>
      <c r="AK94" s="517" t="str">
        <f>IF(A93="",IF(OR(D94&lt;&gt;"",F94&lt;&gt;"",H94&lt;&gt;"",J94&lt;&gt;""),"ERR",""),IF(A93&lt;&gt;"",IF(AND(D94="",F94="",H94="",J94=""),"",IF(OR(AND(D94&lt;&gt;"",F94=""),AND(D94="",F94&lt;&gt;""),AND(H94&lt;&gt;"",J94=""),AND(H94="",J94&lt;&gt;""),AG94&gt;=AH94,AH94-AG94-AI94&lt;0),"ERR",""))))</f>
        <v/>
      </c>
    </row>
    <row r="95" spans="1:45" ht="14.25" customHeight="1">
      <c r="A95" s="839"/>
      <c r="B95" s="840"/>
      <c r="C95" s="527" t="s">
        <v>283</v>
      </c>
      <c r="D95" s="528"/>
      <c r="E95" s="829"/>
      <c r="F95" s="829"/>
      <c r="G95" s="829"/>
      <c r="H95" s="829"/>
      <c r="I95" s="829"/>
      <c r="J95" s="829"/>
      <c r="K95" s="529"/>
      <c r="L95" s="529"/>
      <c r="M95" s="529"/>
      <c r="N95" s="529"/>
      <c r="O95" s="529"/>
      <c r="P95" s="529"/>
      <c r="Q95" s="529"/>
      <c r="R95" s="830" t="str">
        <f>IF(OR(AK93="ERR",AK94="ERR"),"研修時間が誤っています","")</f>
        <v/>
      </c>
      <c r="S95" s="831"/>
      <c r="T95" s="831"/>
      <c r="U95" s="831"/>
      <c r="V95" s="831"/>
      <c r="W95" s="831"/>
      <c r="X95" s="831" t="str">
        <f>IF(ISERROR(OR(AG93,AJ93,AJ94)),"研修人数を入力してください",IF(AG93&lt;&gt;"",IF(OR(AND(AJ93&gt;0,W93=""),AND(AJ94&gt;0,W94="")),"研修人数を入力してください",""),""))</f>
        <v/>
      </c>
      <c r="Y95" s="831"/>
      <c r="Z95" s="831"/>
      <c r="AA95" s="832"/>
      <c r="AE95" s="215"/>
      <c r="AF95" s="222"/>
      <c r="AG95" s="224"/>
      <c r="AH95" s="224"/>
      <c r="AI95" s="224"/>
      <c r="AJ95" s="221"/>
      <c r="AK95" s="517"/>
      <c r="AM95" s="139"/>
      <c r="AO95" s="225"/>
      <c r="AP95" s="226"/>
      <c r="AQ95" s="225"/>
      <c r="AS95" s="227"/>
    </row>
    <row r="96" spans="1:45" ht="20.25" customHeight="1">
      <c r="A96" s="841"/>
      <c r="B96" s="842"/>
      <c r="C96" s="849"/>
      <c r="D96" s="850"/>
      <c r="E96" s="850"/>
      <c r="F96" s="850"/>
      <c r="G96" s="850"/>
      <c r="H96" s="850"/>
      <c r="I96" s="850"/>
      <c r="J96" s="850"/>
      <c r="K96" s="850"/>
      <c r="L96" s="850"/>
      <c r="M96" s="850"/>
      <c r="N96" s="850"/>
      <c r="O96" s="850"/>
      <c r="P96" s="850"/>
      <c r="Q96" s="850"/>
      <c r="R96" s="850"/>
      <c r="S96" s="850"/>
      <c r="T96" s="850"/>
      <c r="U96" s="850"/>
      <c r="V96" s="850"/>
      <c r="W96" s="850"/>
      <c r="X96" s="850"/>
      <c r="Y96" s="850"/>
      <c r="Z96" s="850"/>
      <c r="AA96" s="851"/>
      <c r="AE96" s="215"/>
      <c r="AF96" s="222"/>
      <c r="AG96" s="224"/>
      <c r="AH96" s="224"/>
      <c r="AI96" s="224"/>
      <c r="AJ96" s="221"/>
      <c r="AK96" s="517"/>
      <c r="AO96" s="225"/>
      <c r="AP96" s="226"/>
      <c r="AQ96" s="225"/>
      <c r="AS96" s="227"/>
    </row>
    <row r="97" spans="1:45" ht="15.75" customHeight="1">
      <c r="A97" s="837">
        <f>IF(A93="","",A93+1)</f>
        <v>23</v>
      </c>
      <c r="B97" s="838"/>
      <c r="C97" s="843" t="s">
        <v>282</v>
      </c>
      <c r="D97" s="518"/>
      <c r="E97" s="845" t="s">
        <v>226</v>
      </c>
      <c r="F97" s="518"/>
      <c r="G97" s="845" t="s">
        <v>285</v>
      </c>
      <c r="H97" s="518"/>
      <c r="I97" s="845" t="s">
        <v>226</v>
      </c>
      <c r="J97" s="518"/>
      <c r="K97" s="847" t="s">
        <v>286</v>
      </c>
      <c r="L97" s="833" t="s">
        <v>227</v>
      </c>
      <c r="M97" s="519"/>
      <c r="N97" s="835" t="s">
        <v>287</v>
      </c>
      <c r="O97" s="518"/>
      <c r="P97" s="835" t="s">
        <v>286</v>
      </c>
      <c r="Q97" s="833" t="s">
        <v>288</v>
      </c>
      <c r="R97" s="534" t="str">
        <f>IF(OR(D97="",A97=""),"",HOUR(AJ97))</f>
        <v/>
      </c>
      <c r="S97" s="835" t="s">
        <v>287</v>
      </c>
      <c r="T97" s="521" t="str">
        <f>IF(OR(D97="",A97=""),"",MINUTE(AJ97))</f>
        <v/>
      </c>
      <c r="U97" s="835" t="s">
        <v>286</v>
      </c>
      <c r="V97" s="819" t="s">
        <v>309</v>
      </c>
      <c r="W97" s="522"/>
      <c r="X97" s="821" t="s">
        <v>148</v>
      </c>
      <c r="Y97" s="823" t="s">
        <v>289</v>
      </c>
      <c r="Z97" s="825"/>
      <c r="AA97" s="826"/>
      <c r="AG97" s="504">
        <f>IF(OR(D97="",F97=""),0,TIME(D97,F97,0))</f>
        <v>0</v>
      </c>
      <c r="AH97" s="504">
        <f>IF(OR(H97="",J97=""),0,TIME(H97,J97,0))</f>
        <v>0</v>
      </c>
      <c r="AI97" s="504">
        <f>TIME(M97,O97,0)</f>
        <v>0</v>
      </c>
      <c r="AJ97" s="515">
        <f>AH97-AG97-AI97</f>
        <v>0</v>
      </c>
      <c r="AK97" s="517" t="str">
        <f>IF(A97="",IF(OR(D97&lt;&gt;"",F97&lt;&gt;"",H97&lt;&gt;"",J97&lt;&gt;""),"ERR",""),IF(A97&lt;&gt;"",IF(AND(D97="",F97="",H97="",J97=""),"",IF(OR(AND(D97&lt;&gt;"",F97=""),AND(D97="",F97&lt;&gt;""),AND(H97&lt;&gt;"",J97=""),AND(H97="",J97&lt;&gt;""),AG97&gt;=AH97,AH97-AG97-AI97&lt;0),"ERR",""))))</f>
        <v/>
      </c>
    </row>
    <row r="98" spans="1:45" ht="14.25" customHeight="1">
      <c r="A98" s="839"/>
      <c r="B98" s="840"/>
      <c r="C98" s="844"/>
      <c r="D98" s="523"/>
      <c r="E98" s="846"/>
      <c r="F98" s="523"/>
      <c r="G98" s="846"/>
      <c r="H98" s="523"/>
      <c r="I98" s="846"/>
      <c r="J98" s="523"/>
      <c r="K98" s="848"/>
      <c r="L98" s="834"/>
      <c r="M98" s="524"/>
      <c r="N98" s="836"/>
      <c r="O98" s="523"/>
      <c r="P98" s="836"/>
      <c r="Q98" s="834"/>
      <c r="R98" s="533" t="str">
        <f>IF(OR(D98="",A97=""),"",HOUR(AJ98))</f>
        <v/>
      </c>
      <c r="S98" s="836"/>
      <c r="T98" s="525" t="str">
        <f>IF(OR(D98="",A97=""),"",MINUTE(AJ98))</f>
        <v/>
      </c>
      <c r="U98" s="836"/>
      <c r="V98" s="820"/>
      <c r="W98" s="526"/>
      <c r="X98" s="822"/>
      <c r="Y98" s="824"/>
      <c r="Z98" s="827"/>
      <c r="AA98" s="828"/>
      <c r="AG98" s="504">
        <f>IF(OR(D98="",F98=""),0,TIME(D98,F98,0))</f>
        <v>0</v>
      </c>
      <c r="AH98" s="504">
        <f>IF(OR(H98="",J98=""),0,TIME(H98,J98,0))</f>
        <v>0</v>
      </c>
      <c r="AI98" s="504">
        <f>TIME(M98,O98,0)</f>
        <v>0</v>
      </c>
      <c r="AJ98" s="515">
        <f>AH98-AG98-AI98</f>
        <v>0</v>
      </c>
      <c r="AK98" s="517" t="str">
        <f>IF(A97="",IF(OR(D98&lt;&gt;"",F98&lt;&gt;"",H98&lt;&gt;"",J98&lt;&gt;""),"ERR",""),IF(A97&lt;&gt;"",IF(AND(D98="",F98="",H98="",J98=""),"",IF(OR(AND(D98&lt;&gt;"",F98=""),AND(D98="",F98&lt;&gt;""),AND(H98&lt;&gt;"",J98=""),AND(H98="",J98&lt;&gt;""),AG98&gt;=AH98,AH98-AG98-AI98&lt;0),"ERR",""))))</f>
        <v/>
      </c>
    </row>
    <row r="99" spans="1:45" ht="14.25" customHeight="1">
      <c r="A99" s="839"/>
      <c r="B99" s="840"/>
      <c r="C99" s="527" t="s">
        <v>283</v>
      </c>
      <c r="D99" s="528"/>
      <c r="E99" s="829"/>
      <c r="F99" s="829"/>
      <c r="G99" s="829"/>
      <c r="H99" s="829"/>
      <c r="I99" s="829"/>
      <c r="J99" s="829"/>
      <c r="K99" s="529"/>
      <c r="L99" s="529"/>
      <c r="M99" s="529"/>
      <c r="N99" s="529"/>
      <c r="O99" s="529"/>
      <c r="P99" s="529"/>
      <c r="Q99" s="529"/>
      <c r="R99" s="830" t="str">
        <f>IF(OR(AK97="ERR",AK98="ERR"),"研修時間が誤っています","")</f>
        <v/>
      </c>
      <c r="S99" s="831"/>
      <c r="T99" s="831"/>
      <c r="U99" s="831"/>
      <c r="V99" s="831"/>
      <c r="W99" s="831"/>
      <c r="X99" s="831" t="str">
        <f>IF(ISERROR(OR(AG97,AJ97,AJ98)),"研修人数を入力してください",IF(AG97&lt;&gt;"",IF(OR(AND(AJ97&gt;0,W97=""),AND(AJ98&gt;0,W98="")),"研修人数を入力してください",""),""))</f>
        <v/>
      </c>
      <c r="Y99" s="831"/>
      <c r="Z99" s="831"/>
      <c r="AA99" s="832"/>
      <c r="AE99" s="215"/>
      <c r="AF99" s="222"/>
      <c r="AG99" s="224"/>
      <c r="AH99" s="224"/>
      <c r="AI99" s="224"/>
      <c r="AJ99" s="221"/>
      <c r="AK99" s="517"/>
      <c r="AM99" s="139"/>
      <c r="AO99" s="225"/>
      <c r="AP99" s="226"/>
      <c r="AQ99" s="225"/>
      <c r="AS99" s="227"/>
    </row>
    <row r="100" spans="1:45" ht="20.25" customHeight="1">
      <c r="A100" s="841"/>
      <c r="B100" s="842"/>
      <c r="C100" s="849"/>
      <c r="D100" s="850"/>
      <c r="E100" s="850"/>
      <c r="F100" s="850"/>
      <c r="G100" s="850"/>
      <c r="H100" s="850"/>
      <c r="I100" s="850"/>
      <c r="J100" s="850"/>
      <c r="K100" s="850"/>
      <c r="L100" s="850"/>
      <c r="M100" s="850"/>
      <c r="N100" s="850"/>
      <c r="O100" s="850"/>
      <c r="P100" s="850"/>
      <c r="Q100" s="850"/>
      <c r="R100" s="850"/>
      <c r="S100" s="850"/>
      <c r="T100" s="850"/>
      <c r="U100" s="850"/>
      <c r="V100" s="850"/>
      <c r="W100" s="850"/>
      <c r="X100" s="850"/>
      <c r="Y100" s="850"/>
      <c r="Z100" s="850"/>
      <c r="AA100" s="851"/>
      <c r="AE100" s="215"/>
      <c r="AF100" s="222"/>
      <c r="AG100" s="224"/>
      <c r="AH100" s="224"/>
      <c r="AI100" s="224"/>
      <c r="AJ100" s="221"/>
      <c r="AK100" s="517"/>
      <c r="AO100" s="225"/>
      <c r="AP100" s="226"/>
      <c r="AQ100" s="225"/>
      <c r="AS100" s="227"/>
    </row>
    <row r="101" spans="1:45" ht="15.75" customHeight="1">
      <c r="A101" s="837">
        <f>IF(A97="","",A97+1)</f>
        <v>24</v>
      </c>
      <c r="B101" s="838"/>
      <c r="C101" s="843" t="s">
        <v>282</v>
      </c>
      <c r="D101" s="518"/>
      <c r="E101" s="845" t="s">
        <v>226</v>
      </c>
      <c r="F101" s="518"/>
      <c r="G101" s="845" t="s">
        <v>285</v>
      </c>
      <c r="H101" s="518"/>
      <c r="I101" s="845" t="s">
        <v>226</v>
      </c>
      <c r="J101" s="518"/>
      <c r="K101" s="847" t="s">
        <v>286</v>
      </c>
      <c r="L101" s="833" t="s">
        <v>227</v>
      </c>
      <c r="M101" s="519"/>
      <c r="N101" s="835" t="s">
        <v>287</v>
      </c>
      <c r="O101" s="518"/>
      <c r="P101" s="835" t="s">
        <v>286</v>
      </c>
      <c r="Q101" s="833" t="s">
        <v>288</v>
      </c>
      <c r="R101" s="534" t="str">
        <f>IF(OR(D101="",A101=""),"",HOUR(AJ101))</f>
        <v/>
      </c>
      <c r="S101" s="835" t="s">
        <v>287</v>
      </c>
      <c r="T101" s="521" t="str">
        <f>IF(OR(D101="",A101=""),"",MINUTE(AJ101))</f>
        <v/>
      </c>
      <c r="U101" s="835" t="s">
        <v>286</v>
      </c>
      <c r="V101" s="819" t="s">
        <v>309</v>
      </c>
      <c r="W101" s="522"/>
      <c r="X101" s="821" t="s">
        <v>148</v>
      </c>
      <c r="Y101" s="823" t="s">
        <v>289</v>
      </c>
      <c r="Z101" s="825"/>
      <c r="AA101" s="826"/>
      <c r="AG101" s="504">
        <f>IF(OR(D101="",F101=""),0,TIME(D101,F101,0))</f>
        <v>0</v>
      </c>
      <c r="AH101" s="504">
        <f>IF(OR(H101="",J101=""),0,TIME(H101,J101,0))</f>
        <v>0</v>
      </c>
      <c r="AI101" s="504">
        <f>TIME(M101,O101,0)</f>
        <v>0</v>
      </c>
      <c r="AJ101" s="515">
        <f>AH101-AG101-AI101</f>
        <v>0</v>
      </c>
      <c r="AK101" s="517" t="str">
        <f>IF(A101="",IF(OR(D101&lt;&gt;"",F101&lt;&gt;"",H101&lt;&gt;"",J101&lt;&gt;""),"ERR",""),IF(A101&lt;&gt;"",IF(AND(D101="",F101="",H101="",J101=""),"",IF(OR(AND(D101&lt;&gt;"",F101=""),AND(D101="",F101&lt;&gt;""),AND(H101&lt;&gt;"",J101=""),AND(H101="",J101&lt;&gt;""),AG101&gt;=AH101,AH101-AG101-AI101&lt;0),"ERR",""))))</f>
        <v/>
      </c>
    </row>
    <row r="102" spans="1:45" ht="14.25" customHeight="1">
      <c r="A102" s="839"/>
      <c r="B102" s="840"/>
      <c r="C102" s="844"/>
      <c r="D102" s="523"/>
      <c r="E102" s="846"/>
      <c r="F102" s="523"/>
      <c r="G102" s="846"/>
      <c r="H102" s="523"/>
      <c r="I102" s="846"/>
      <c r="J102" s="523"/>
      <c r="K102" s="848"/>
      <c r="L102" s="834"/>
      <c r="M102" s="524"/>
      <c r="N102" s="836"/>
      <c r="O102" s="523"/>
      <c r="P102" s="836"/>
      <c r="Q102" s="834"/>
      <c r="R102" s="533" t="str">
        <f>IF(OR(D102="",A101=""),"",HOUR(AJ102))</f>
        <v/>
      </c>
      <c r="S102" s="836"/>
      <c r="T102" s="525" t="str">
        <f>IF(OR(D102="",A101=""),"",MINUTE(AJ102))</f>
        <v/>
      </c>
      <c r="U102" s="836"/>
      <c r="V102" s="820"/>
      <c r="W102" s="526"/>
      <c r="X102" s="822"/>
      <c r="Y102" s="824"/>
      <c r="Z102" s="827"/>
      <c r="AA102" s="828"/>
      <c r="AG102" s="504">
        <f>IF(OR(D102="",F102=""),0,TIME(D102,F102,0))</f>
        <v>0</v>
      </c>
      <c r="AH102" s="504">
        <f>IF(OR(H102="",J102=""),0,TIME(H102,J102,0))</f>
        <v>0</v>
      </c>
      <c r="AI102" s="504">
        <f>TIME(M102,O102,0)</f>
        <v>0</v>
      </c>
      <c r="AJ102" s="515">
        <f>AH102-AG102-AI102</f>
        <v>0</v>
      </c>
      <c r="AK102" s="517" t="str">
        <f>IF(A101="",IF(OR(D102&lt;&gt;"",F102&lt;&gt;"",H102&lt;&gt;"",J102&lt;&gt;""),"ERR",""),IF(A101&lt;&gt;"",IF(AND(D102="",F102="",H102="",J102=""),"",IF(OR(AND(D102&lt;&gt;"",F102=""),AND(D102="",F102&lt;&gt;""),AND(H102&lt;&gt;"",J102=""),AND(H102="",J102&lt;&gt;""),AG102&gt;=AH102,AH102-AG102-AI102&lt;0),"ERR",""))))</f>
        <v/>
      </c>
    </row>
    <row r="103" spans="1:45" ht="14.25" customHeight="1">
      <c r="A103" s="839"/>
      <c r="B103" s="840"/>
      <c r="C103" s="527" t="s">
        <v>283</v>
      </c>
      <c r="D103" s="528"/>
      <c r="E103" s="829"/>
      <c r="F103" s="829"/>
      <c r="G103" s="829"/>
      <c r="H103" s="829"/>
      <c r="I103" s="829"/>
      <c r="J103" s="829"/>
      <c r="K103" s="529"/>
      <c r="L103" s="529"/>
      <c r="M103" s="529"/>
      <c r="N103" s="529"/>
      <c r="O103" s="529"/>
      <c r="P103" s="529"/>
      <c r="Q103" s="529"/>
      <c r="R103" s="830" t="str">
        <f>IF(OR(AK101="ERR",AK102="ERR"),"研修時間が誤っています","")</f>
        <v/>
      </c>
      <c r="S103" s="831"/>
      <c r="T103" s="831"/>
      <c r="U103" s="831"/>
      <c r="V103" s="831"/>
      <c r="W103" s="831"/>
      <c r="X103" s="831" t="str">
        <f>IF(ISERROR(OR(AG101,AJ101,AJ102)),"研修人数を入力してください",IF(AG101&lt;&gt;"",IF(OR(AND(AJ101&gt;0,W101=""),AND(AJ102&gt;0,W102="")),"研修人数を入力してください",""),""))</f>
        <v/>
      </c>
      <c r="Y103" s="831"/>
      <c r="Z103" s="831"/>
      <c r="AA103" s="832"/>
      <c r="AE103" s="215"/>
      <c r="AF103" s="222"/>
      <c r="AG103" s="224"/>
      <c r="AH103" s="224"/>
      <c r="AI103" s="224"/>
      <c r="AJ103" s="221"/>
      <c r="AK103" s="517"/>
      <c r="AM103" s="139"/>
      <c r="AO103" s="225"/>
      <c r="AP103" s="226"/>
      <c r="AQ103" s="225"/>
      <c r="AS103" s="227"/>
    </row>
    <row r="104" spans="1:45" ht="20.25" customHeight="1">
      <c r="A104" s="841"/>
      <c r="B104" s="842"/>
      <c r="C104" s="849"/>
      <c r="D104" s="850"/>
      <c r="E104" s="850"/>
      <c r="F104" s="850"/>
      <c r="G104" s="850"/>
      <c r="H104" s="850"/>
      <c r="I104" s="850"/>
      <c r="J104" s="850"/>
      <c r="K104" s="850"/>
      <c r="L104" s="850"/>
      <c r="M104" s="850"/>
      <c r="N104" s="850"/>
      <c r="O104" s="850"/>
      <c r="P104" s="850"/>
      <c r="Q104" s="850"/>
      <c r="R104" s="850"/>
      <c r="S104" s="850"/>
      <c r="T104" s="850"/>
      <c r="U104" s="850"/>
      <c r="V104" s="850"/>
      <c r="W104" s="850"/>
      <c r="X104" s="850"/>
      <c r="Y104" s="850"/>
      <c r="Z104" s="850"/>
      <c r="AA104" s="851"/>
      <c r="AE104" s="215"/>
      <c r="AF104" s="222"/>
      <c r="AG104" s="224"/>
      <c r="AH104" s="224"/>
      <c r="AI104" s="224"/>
      <c r="AJ104" s="221"/>
      <c r="AK104" s="517"/>
      <c r="AO104" s="225"/>
      <c r="AP104" s="226"/>
      <c r="AQ104" s="225"/>
      <c r="AS104" s="227"/>
    </row>
    <row r="105" spans="1:45" ht="15.75" customHeight="1">
      <c r="A105" s="837">
        <f>IF(A101="","",A101+1)</f>
        <v>25</v>
      </c>
      <c r="B105" s="838"/>
      <c r="C105" s="843" t="s">
        <v>282</v>
      </c>
      <c r="D105" s="518"/>
      <c r="E105" s="845" t="s">
        <v>226</v>
      </c>
      <c r="F105" s="518"/>
      <c r="G105" s="845" t="s">
        <v>285</v>
      </c>
      <c r="H105" s="518"/>
      <c r="I105" s="845" t="s">
        <v>226</v>
      </c>
      <c r="J105" s="518"/>
      <c r="K105" s="847" t="s">
        <v>286</v>
      </c>
      <c r="L105" s="833" t="s">
        <v>227</v>
      </c>
      <c r="M105" s="519"/>
      <c r="N105" s="835" t="s">
        <v>287</v>
      </c>
      <c r="O105" s="518"/>
      <c r="P105" s="835" t="s">
        <v>286</v>
      </c>
      <c r="Q105" s="833" t="s">
        <v>288</v>
      </c>
      <c r="R105" s="534" t="str">
        <f>IF(OR(D105="",A105=""),"",HOUR(AJ105))</f>
        <v/>
      </c>
      <c r="S105" s="835" t="s">
        <v>287</v>
      </c>
      <c r="T105" s="521" t="str">
        <f>IF(OR(D105="",A105=""),"",MINUTE(AJ105))</f>
        <v/>
      </c>
      <c r="U105" s="835" t="s">
        <v>286</v>
      </c>
      <c r="V105" s="819" t="s">
        <v>309</v>
      </c>
      <c r="W105" s="522"/>
      <c r="X105" s="821" t="s">
        <v>148</v>
      </c>
      <c r="Y105" s="823" t="s">
        <v>289</v>
      </c>
      <c r="Z105" s="825"/>
      <c r="AA105" s="826"/>
      <c r="AG105" s="504">
        <f>IF(OR(D105="",F105=""),0,TIME(D105,F105,0))</f>
        <v>0</v>
      </c>
      <c r="AH105" s="504">
        <f>IF(OR(H105="",J105=""),0,TIME(H105,J105,0))</f>
        <v>0</v>
      </c>
      <c r="AI105" s="504">
        <f>TIME(M105,O105,0)</f>
        <v>0</v>
      </c>
      <c r="AJ105" s="515">
        <f>AH105-AG105-AI105</f>
        <v>0</v>
      </c>
      <c r="AK105" s="517" t="str">
        <f>IF(A105="",IF(OR(D105&lt;&gt;"",F105&lt;&gt;"",H105&lt;&gt;"",J105&lt;&gt;""),"ERR",""),IF(A105&lt;&gt;"",IF(AND(D105="",F105="",H105="",J105=""),"",IF(OR(AND(D105&lt;&gt;"",F105=""),AND(D105="",F105&lt;&gt;""),AND(H105&lt;&gt;"",J105=""),AND(H105="",J105&lt;&gt;""),AG105&gt;=AH105,AH105-AG105-AI105&lt;0),"ERR",""))))</f>
        <v/>
      </c>
    </row>
    <row r="106" spans="1:45" ht="14.25" customHeight="1">
      <c r="A106" s="839"/>
      <c r="B106" s="840"/>
      <c r="C106" s="844"/>
      <c r="D106" s="523"/>
      <c r="E106" s="846"/>
      <c r="F106" s="523"/>
      <c r="G106" s="846"/>
      <c r="H106" s="523"/>
      <c r="I106" s="846"/>
      <c r="J106" s="523"/>
      <c r="K106" s="848"/>
      <c r="L106" s="834"/>
      <c r="M106" s="524"/>
      <c r="N106" s="836"/>
      <c r="O106" s="523"/>
      <c r="P106" s="836"/>
      <c r="Q106" s="834"/>
      <c r="R106" s="533" t="str">
        <f>IF(OR(D106="",A105=""),"",HOUR(AJ106))</f>
        <v/>
      </c>
      <c r="S106" s="836"/>
      <c r="T106" s="525" t="str">
        <f>IF(OR(D106="",A105=""),"",MINUTE(AJ106))</f>
        <v/>
      </c>
      <c r="U106" s="836"/>
      <c r="V106" s="820"/>
      <c r="W106" s="526"/>
      <c r="X106" s="822"/>
      <c r="Y106" s="824"/>
      <c r="Z106" s="827"/>
      <c r="AA106" s="828"/>
      <c r="AG106" s="504">
        <f>IF(OR(D106="",F106=""),0,TIME(D106,F106,0))</f>
        <v>0</v>
      </c>
      <c r="AH106" s="504">
        <f>IF(OR(H106="",J106=""),0,TIME(H106,J106,0))</f>
        <v>0</v>
      </c>
      <c r="AI106" s="504">
        <f>TIME(M106,O106,0)</f>
        <v>0</v>
      </c>
      <c r="AJ106" s="515">
        <f>AH106-AG106-AI106</f>
        <v>0</v>
      </c>
      <c r="AK106" s="517" t="str">
        <f>IF(A105="",IF(OR(D106&lt;&gt;"",F106&lt;&gt;"",H106&lt;&gt;"",J106&lt;&gt;""),"ERR",""),IF(A105&lt;&gt;"",IF(AND(D106="",F106="",H106="",J106=""),"",IF(OR(AND(D106&lt;&gt;"",F106=""),AND(D106="",F106&lt;&gt;""),AND(H106&lt;&gt;"",J106=""),AND(H106="",J106&lt;&gt;""),AG106&gt;=AH106,AH106-AG106-AI106&lt;0),"ERR",""))))</f>
        <v/>
      </c>
    </row>
    <row r="107" spans="1:45" ht="14.25" customHeight="1">
      <c r="A107" s="839"/>
      <c r="B107" s="840"/>
      <c r="C107" s="527" t="s">
        <v>283</v>
      </c>
      <c r="D107" s="528"/>
      <c r="E107" s="829"/>
      <c r="F107" s="829"/>
      <c r="G107" s="829"/>
      <c r="H107" s="829"/>
      <c r="I107" s="829"/>
      <c r="J107" s="829"/>
      <c r="K107" s="529"/>
      <c r="L107" s="529"/>
      <c r="M107" s="529"/>
      <c r="N107" s="529"/>
      <c r="O107" s="529"/>
      <c r="P107" s="529"/>
      <c r="Q107" s="529"/>
      <c r="R107" s="830" t="str">
        <f>IF(OR(AK105="ERR",AK106="ERR"),"研修時間が誤っています","")</f>
        <v/>
      </c>
      <c r="S107" s="831"/>
      <c r="T107" s="831"/>
      <c r="U107" s="831"/>
      <c r="V107" s="831"/>
      <c r="W107" s="831"/>
      <c r="X107" s="831" t="str">
        <f>IF(ISERROR(OR(AG105,AJ105,AJ106)),"研修人数を入力してください",IF(AG105&lt;&gt;"",IF(OR(AND(AJ105&gt;0,W105=""),AND(AJ106&gt;0,W106="")),"研修人数を入力してください",""),""))</f>
        <v/>
      </c>
      <c r="Y107" s="831"/>
      <c r="Z107" s="831"/>
      <c r="AA107" s="832"/>
      <c r="AE107" s="215"/>
      <c r="AF107" s="222"/>
      <c r="AG107" s="224"/>
      <c r="AH107" s="224"/>
      <c r="AI107" s="224"/>
      <c r="AJ107" s="221"/>
      <c r="AK107" s="517"/>
      <c r="AM107" s="139"/>
      <c r="AO107" s="225"/>
      <c r="AP107" s="226"/>
      <c r="AQ107" s="225"/>
      <c r="AS107" s="227"/>
    </row>
    <row r="108" spans="1:45" ht="20.25" customHeight="1">
      <c r="A108" s="841"/>
      <c r="B108" s="842"/>
      <c r="C108" s="849"/>
      <c r="D108" s="850"/>
      <c r="E108" s="850"/>
      <c r="F108" s="850"/>
      <c r="G108" s="850"/>
      <c r="H108" s="850"/>
      <c r="I108" s="850"/>
      <c r="J108" s="850"/>
      <c r="K108" s="850"/>
      <c r="L108" s="850"/>
      <c r="M108" s="850"/>
      <c r="N108" s="850"/>
      <c r="O108" s="850"/>
      <c r="P108" s="850"/>
      <c r="Q108" s="850"/>
      <c r="R108" s="850"/>
      <c r="S108" s="850"/>
      <c r="T108" s="850"/>
      <c r="U108" s="850"/>
      <c r="V108" s="850"/>
      <c r="W108" s="850"/>
      <c r="X108" s="850"/>
      <c r="Y108" s="850"/>
      <c r="Z108" s="850"/>
      <c r="AA108" s="851"/>
      <c r="AE108" s="215"/>
      <c r="AF108" s="222"/>
      <c r="AG108" s="224"/>
      <c r="AH108" s="224"/>
      <c r="AI108" s="224"/>
      <c r="AJ108" s="221"/>
      <c r="AK108" s="517"/>
      <c r="AO108" s="225"/>
      <c r="AP108" s="226"/>
      <c r="AQ108" s="225"/>
      <c r="AS108" s="227"/>
    </row>
    <row r="109" spans="1:45" ht="15.75" customHeight="1">
      <c r="A109" s="837">
        <f>IF(A105="","",A105+1)</f>
        <v>26</v>
      </c>
      <c r="B109" s="838"/>
      <c r="C109" s="843" t="s">
        <v>282</v>
      </c>
      <c r="D109" s="518"/>
      <c r="E109" s="845" t="s">
        <v>226</v>
      </c>
      <c r="F109" s="518"/>
      <c r="G109" s="845" t="s">
        <v>285</v>
      </c>
      <c r="H109" s="518"/>
      <c r="I109" s="845" t="s">
        <v>226</v>
      </c>
      <c r="J109" s="518"/>
      <c r="K109" s="847" t="s">
        <v>286</v>
      </c>
      <c r="L109" s="833" t="s">
        <v>227</v>
      </c>
      <c r="M109" s="519"/>
      <c r="N109" s="835" t="s">
        <v>287</v>
      </c>
      <c r="O109" s="518"/>
      <c r="P109" s="835" t="s">
        <v>286</v>
      </c>
      <c r="Q109" s="833" t="s">
        <v>288</v>
      </c>
      <c r="R109" s="534" t="str">
        <f>IF(OR(D109="",A109=""),"",HOUR(AJ109))</f>
        <v/>
      </c>
      <c r="S109" s="835" t="s">
        <v>287</v>
      </c>
      <c r="T109" s="521" t="str">
        <f>IF(OR(D109="",A109=""),"",MINUTE(AJ109))</f>
        <v/>
      </c>
      <c r="U109" s="835" t="s">
        <v>286</v>
      </c>
      <c r="V109" s="819" t="s">
        <v>309</v>
      </c>
      <c r="W109" s="522"/>
      <c r="X109" s="821" t="s">
        <v>148</v>
      </c>
      <c r="Y109" s="823" t="s">
        <v>289</v>
      </c>
      <c r="Z109" s="825"/>
      <c r="AA109" s="826"/>
      <c r="AG109" s="504">
        <f>IF(OR(D109="",F109=""),0,TIME(D109,F109,0))</f>
        <v>0</v>
      </c>
      <c r="AH109" s="504">
        <f>IF(OR(H109="",J109=""),0,TIME(H109,J109,0))</f>
        <v>0</v>
      </c>
      <c r="AI109" s="504">
        <f>TIME(M109,O109,0)</f>
        <v>0</v>
      </c>
      <c r="AJ109" s="515">
        <f>AH109-AG109-AI109</f>
        <v>0</v>
      </c>
      <c r="AK109" s="517" t="str">
        <f>IF(A109="",IF(OR(D109&lt;&gt;"",F109&lt;&gt;"",H109&lt;&gt;"",J109&lt;&gt;""),"ERR",""),IF(A109&lt;&gt;"",IF(AND(D109="",F109="",H109="",J109=""),"",IF(OR(AND(D109&lt;&gt;"",F109=""),AND(D109="",F109&lt;&gt;""),AND(H109&lt;&gt;"",J109=""),AND(H109="",J109&lt;&gt;""),AG109&gt;=AH109,AH109-AG109-AI109&lt;0),"ERR",""))))</f>
        <v/>
      </c>
    </row>
    <row r="110" spans="1:45" ht="14.25" customHeight="1">
      <c r="A110" s="839"/>
      <c r="B110" s="840"/>
      <c r="C110" s="844"/>
      <c r="D110" s="523"/>
      <c r="E110" s="846"/>
      <c r="F110" s="523"/>
      <c r="G110" s="846"/>
      <c r="H110" s="523"/>
      <c r="I110" s="846"/>
      <c r="J110" s="523"/>
      <c r="K110" s="848"/>
      <c r="L110" s="834"/>
      <c r="M110" s="524"/>
      <c r="N110" s="836"/>
      <c r="O110" s="523"/>
      <c r="P110" s="836"/>
      <c r="Q110" s="834"/>
      <c r="R110" s="533" t="str">
        <f>IF(OR(D110="",A109=""),"",HOUR(AJ110))</f>
        <v/>
      </c>
      <c r="S110" s="836"/>
      <c r="T110" s="525" t="str">
        <f>IF(OR(D110="",A109=""),"",MINUTE(AJ110))</f>
        <v/>
      </c>
      <c r="U110" s="836"/>
      <c r="V110" s="820"/>
      <c r="W110" s="526"/>
      <c r="X110" s="822"/>
      <c r="Y110" s="824"/>
      <c r="Z110" s="827"/>
      <c r="AA110" s="828"/>
      <c r="AG110" s="504">
        <f>IF(OR(D110="",F110=""),0,TIME(D110,F110,0))</f>
        <v>0</v>
      </c>
      <c r="AH110" s="504">
        <f>IF(OR(H110="",J110=""),0,TIME(H110,J110,0))</f>
        <v>0</v>
      </c>
      <c r="AI110" s="504">
        <f>TIME(M110,O110,0)</f>
        <v>0</v>
      </c>
      <c r="AJ110" s="515">
        <f>AH110-AG110-AI110</f>
        <v>0</v>
      </c>
      <c r="AK110" s="517" t="str">
        <f>IF(A109="",IF(OR(D110&lt;&gt;"",F110&lt;&gt;"",H110&lt;&gt;"",J110&lt;&gt;""),"ERR",""),IF(A109&lt;&gt;"",IF(AND(D110="",F110="",H110="",J110=""),"",IF(OR(AND(D110&lt;&gt;"",F110=""),AND(D110="",F110&lt;&gt;""),AND(H110&lt;&gt;"",J110=""),AND(H110="",J110&lt;&gt;""),AG110&gt;=AH110,AH110-AG110-AI110&lt;0),"ERR",""))))</f>
        <v/>
      </c>
    </row>
    <row r="111" spans="1:45" ht="14.25" customHeight="1">
      <c r="A111" s="839"/>
      <c r="B111" s="840"/>
      <c r="C111" s="527" t="s">
        <v>283</v>
      </c>
      <c r="D111" s="528"/>
      <c r="E111" s="829"/>
      <c r="F111" s="829"/>
      <c r="G111" s="829"/>
      <c r="H111" s="829"/>
      <c r="I111" s="829"/>
      <c r="J111" s="829"/>
      <c r="K111" s="529"/>
      <c r="L111" s="529"/>
      <c r="M111" s="529"/>
      <c r="N111" s="529"/>
      <c r="O111" s="529"/>
      <c r="P111" s="529"/>
      <c r="Q111" s="529"/>
      <c r="R111" s="830" t="str">
        <f>IF(OR(AK109="ERR",AK110="ERR"),"研修時間が誤っています","")</f>
        <v/>
      </c>
      <c r="S111" s="831"/>
      <c r="T111" s="831"/>
      <c r="U111" s="831"/>
      <c r="V111" s="831"/>
      <c r="W111" s="831"/>
      <c r="X111" s="831" t="str">
        <f>IF(ISERROR(OR(AG109,AJ109,AJ110)),"研修人数を入力してください",IF(AG109&lt;&gt;"",IF(OR(AND(AJ109&gt;0,W109=""),AND(AJ110&gt;0,W110="")),"研修人数を入力してください",""),""))</f>
        <v/>
      </c>
      <c r="Y111" s="831"/>
      <c r="Z111" s="831"/>
      <c r="AA111" s="832"/>
      <c r="AE111" s="215"/>
      <c r="AF111" s="222"/>
      <c r="AG111" s="224"/>
      <c r="AH111" s="224"/>
      <c r="AI111" s="224"/>
      <c r="AJ111" s="221"/>
      <c r="AK111" s="517"/>
      <c r="AM111" s="139"/>
      <c r="AO111" s="225"/>
      <c r="AP111" s="226"/>
      <c r="AQ111" s="225"/>
      <c r="AS111" s="227"/>
    </row>
    <row r="112" spans="1:45" ht="20.25" customHeight="1">
      <c r="A112" s="841"/>
      <c r="B112" s="842"/>
      <c r="C112" s="849"/>
      <c r="D112" s="850"/>
      <c r="E112" s="850"/>
      <c r="F112" s="850"/>
      <c r="G112" s="850"/>
      <c r="H112" s="850"/>
      <c r="I112" s="850"/>
      <c r="J112" s="850"/>
      <c r="K112" s="850"/>
      <c r="L112" s="850"/>
      <c r="M112" s="850"/>
      <c r="N112" s="850"/>
      <c r="O112" s="850"/>
      <c r="P112" s="850"/>
      <c r="Q112" s="850"/>
      <c r="R112" s="850"/>
      <c r="S112" s="850"/>
      <c r="T112" s="850"/>
      <c r="U112" s="850"/>
      <c r="V112" s="850"/>
      <c r="W112" s="850"/>
      <c r="X112" s="850"/>
      <c r="Y112" s="850"/>
      <c r="Z112" s="850"/>
      <c r="AA112" s="851"/>
      <c r="AE112" s="215"/>
      <c r="AF112" s="222"/>
      <c r="AG112" s="224"/>
      <c r="AH112" s="224"/>
      <c r="AI112" s="224"/>
      <c r="AJ112" s="221"/>
      <c r="AK112" s="517"/>
      <c r="AO112" s="225"/>
      <c r="AP112" s="226"/>
      <c r="AQ112" s="225"/>
      <c r="AS112" s="227"/>
    </row>
    <row r="113" spans="1:45" ht="15.75" customHeight="1">
      <c r="A113" s="837">
        <f>IF(A109="","",A109+1)</f>
        <v>27</v>
      </c>
      <c r="B113" s="838"/>
      <c r="C113" s="843" t="s">
        <v>282</v>
      </c>
      <c r="D113" s="518"/>
      <c r="E113" s="845" t="s">
        <v>226</v>
      </c>
      <c r="F113" s="518"/>
      <c r="G113" s="845" t="s">
        <v>285</v>
      </c>
      <c r="H113" s="518"/>
      <c r="I113" s="845" t="s">
        <v>226</v>
      </c>
      <c r="J113" s="518"/>
      <c r="K113" s="847" t="s">
        <v>286</v>
      </c>
      <c r="L113" s="833" t="s">
        <v>227</v>
      </c>
      <c r="M113" s="519"/>
      <c r="N113" s="835" t="s">
        <v>287</v>
      </c>
      <c r="O113" s="518"/>
      <c r="P113" s="835" t="s">
        <v>286</v>
      </c>
      <c r="Q113" s="833" t="s">
        <v>288</v>
      </c>
      <c r="R113" s="534" t="str">
        <f>IF(OR(D113="",A113=""),"",HOUR(AJ113))</f>
        <v/>
      </c>
      <c r="S113" s="835" t="s">
        <v>287</v>
      </c>
      <c r="T113" s="521" t="str">
        <f>IF(OR(D113="",A113=""),"",MINUTE(AJ113))</f>
        <v/>
      </c>
      <c r="U113" s="835" t="s">
        <v>286</v>
      </c>
      <c r="V113" s="819" t="s">
        <v>309</v>
      </c>
      <c r="W113" s="522"/>
      <c r="X113" s="821" t="s">
        <v>148</v>
      </c>
      <c r="Y113" s="823" t="s">
        <v>289</v>
      </c>
      <c r="Z113" s="825"/>
      <c r="AA113" s="826"/>
      <c r="AG113" s="504">
        <f>IF(OR(D113="",F113=""),0,TIME(D113,F113,0))</f>
        <v>0</v>
      </c>
      <c r="AH113" s="504">
        <f>IF(OR(H113="",J113=""),0,TIME(H113,J113,0))</f>
        <v>0</v>
      </c>
      <c r="AI113" s="504">
        <f>TIME(M113,O113,0)</f>
        <v>0</v>
      </c>
      <c r="AJ113" s="515">
        <f>AH113-AG113-AI113</f>
        <v>0</v>
      </c>
      <c r="AK113" s="517" t="str">
        <f>IF(A113="",IF(OR(D113&lt;&gt;"",F113&lt;&gt;"",H113&lt;&gt;"",J113&lt;&gt;""),"ERR",""),IF(A113&lt;&gt;"",IF(AND(D113="",F113="",H113="",J113=""),"",IF(OR(AND(D113&lt;&gt;"",F113=""),AND(D113="",F113&lt;&gt;""),AND(H113&lt;&gt;"",J113=""),AND(H113="",J113&lt;&gt;""),AG113&gt;=AH113,AH113-AG113-AI113&lt;0),"ERR",""))))</f>
        <v/>
      </c>
    </row>
    <row r="114" spans="1:45" ht="14.25" customHeight="1">
      <c r="A114" s="839"/>
      <c r="B114" s="840"/>
      <c r="C114" s="844"/>
      <c r="D114" s="523"/>
      <c r="E114" s="846"/>
      <c r="F114" s="523"/>
      <c r="G114" s="846"/>
      <c r="H114" s="523"/>
      <c r="I114" s="846"/>
      <c r="J114" s="523"/>
      <c r="K114" s="848"/>
      <c r="L114" s="834"/>
      <c r="M114" s="524"/>
      <c r="N114" s="836"/>
      <c r="O114" s="523"/>
      <c r="P114" s="836"/>
      <c r="Q114" s="834"/>
      <c r="R114" s="533" t="str">
        <f>IF(OR(D114="",A113=""),"",HOUR(AJ114))</f>
        <v/>
      </c>
      <c r="S114" s="836"/>
      <c r="T114" s="525" t="str">
        <f>IF(OR(D114="",A113=""),"",MINUTE(AJ114))</f>
        <v/>
      </c>
      <c r="U114" s="836"/>
      <c r="V114" s="820"/>
      <c r="W114" s="526"/>
      <c r="X114" s="822"/>
      <c r="Y114" s="824"/>
      <c r="Z114" s="827"/>
      <c r="AA114" s="828"/>
      <c r="AG114" s="504">
        <f>IF(OR(D114="",F114=""),0,TIME(D114,F114,0))</f>
        <v>0</v>
      </c>
      <c r="AH114" s="504">
        <f>IF(OR(H114="",J114=""),0,TIME(H114,J114,0))</f>
        <v>0</v>
      </c>
      <c r="AI114" s="504">
        <f>TIME(M114,O114,0)</f>
        <v>0</v>
      </c>
      <c r="AJ114" s="515">
        <f>AH114-AG114-AI114</f>
        <v>0</v>
      </c>
      <c r="AK114" s="517" t="str">
        <f>IF(A113="",IF(OR(D114&lt;&gt;"",F114&lt;&gt;"",H114&lt;&gt;"",J114&lt;&gt;""),"ERR",""),IF(A113&lt;&gt;"",IF(AND(D114="",F114="",H114="",J114=""),"",IF(OR(AND(D114&lt;&gt;"",F114=""),AND(D114="",F114&lt;&gt;""),AND(H114&lt;&gt;"",J114=""),AND(H114="",J114&lt;&gt;""),AG114&gt;=AH114,AH114-AG114-AI114&lt;0),"ERR",""))))</f>
        <v/>
      </c>
    </row>
    <row r="115" spans="1:45" ht="14.25" customHeight="1">
      <c r="A115" s="839"/>
      <c r="B115" s="840"/>
      <c r="C115" s="527" t="s">
        <v>283</v>
      </c>
      <c r="D115" s="528"/>
      <c r="E115" s="829"/>
      <c r="F115" s="829"/>
      <c r="G115" s="829"/>
      <c r="H115" s="829"/>
      <c r="I115" s="829"/>
      <c r="J115" s="829"/>
      <c r="K115" s="529"/>
      <c r="L115" s="529"/>
      <c r="M115" s="529"/>
      <c r="N115" s="529"/>
      <c r="O115" s="529"/>
      <c r="P115" s="529"/>
      <c r="Q115" s="529"/>
      <c r="R115" s="830" t="str">
        <f>IF(OR(AK113="ERR",AK114="ERR"),"研修時間が誤っています","")</f>
        <v/>
      </c>
      <c r="S115" s="831"/>
      <c r="T115" s="831"/>
      <c r="U115" s="831"/>
      <c r="V115" s="831"/>
      <c r="W115" s="831"/>
      <c r="X115" s="831" t="str">
        <f>IF(ISERROR(OR(AG113,AJ113,AJ114)),"研修人数を入力してください",IF(AG113&lt;&gt;"",IF(OR(AND(AJ113&gt;0,W113=""),AND(AJ114&gt;0,W114="")),"研修人数を入力してください",""),""))</f>
        <v/>
      </c>
      <c r="Y115" s="831"/>
      <c r="Z115" s="831"/>
      <c r="AA115" s="832"/>
      <c r="AE115" s="215"/>
      <c r="AF115" s="222"/>
      <c r="AG115" s="224"/>
      <c r="AH115" s="224"/>
      <c r="AI115" s="224"/>
      <c r="AJ115" s="221"/>
      <c r="AK115" s="517"/>
      <c r="AM115" s="139"/>
      <c r="AO115" s="225"/>
      <c r="AP115" s="226"/>
      <c r="AQ115" s="225"/>
      <c r="AS115" s="227"/>
    </row>
    <row r="116" spans="1:45" ht="20.25" customHeight="1">
      <c r="A116" s="841"/>
      <c r="B116" s="842"/>
      <c r="C116" s="849"/>
      <c r="D116" s="850"/>
      <c r="E116" s="850"/>
      <c r="F116" s="850"/>
      <c r="G116" s="850"/>
      <c r="H116" s="850"/>
      <c r="I116" s="850"/>
      <c r="J116" s="850"/>
      <c r="K116" s="850"/>
      <c r="L116" s="850"/>
      <c r="M116" s="850"/>
      <c r="N116" s="850"/>
      <c r="O116" s="850"/>
      <c r="P116" s="850"/>
      <c r="Q116" s="850"/>
      <c r="R116" s="850"/>
      <c r="S116" s="850"/>
      <c r="T116" s="850"/>
      <c r="U116" s="850"/>
      <c r="V116" s="850"/>
      <c r="W116" s="850"/>
      <c r="X116" s="850"/>
      <c r="Y116" s="850"/>
      <c r="Z116" s="850"/>
      <c r="AA116" s="851"/>
      <c r="AE116" s="215"/>
      <c r="AF116" s="222"/>
      <c r="AG116" s="224"/>
      <c r="AH116" s="224"/>
      <c r="AI116" s="224"/>
      <c r="AJ116" s="221"/>
      <c r="AK116" s="517"/>
      <c r="AO116" s="225"/>
      <c r="AP116" s="226"/>
      <c r="AQ116" s="225"/>
      <c r="AS116" s="227"/>
    </row>
    <row r="117" spans="1:45" ht="15.75" customHeight="1">
      <c r="A117" s="837">
        <f>IF(A113="","",A113+1)</f>
        <v>28</v>
      </c>
      <c r="B117" s="838"/>
      <c r="C117" s="843" t="s">
        <v>282</v>
      </c>
      <c r="D117" s="518"/>
      <c r="E117" s="845" t="s">
        <v>226</v>
      </c>
      <c r="F117" s="518"/>
      <c r="G117" s="845" t="s">
        <v>285</v>
      </c>
      <c r="H117" s="518"/>
      <c r="I117" s="845" t="s">
        <v>226</v>
      </c>
      <c r="J117" s="518"/>
      <c r="K117" s="847" t="s">
        <v>286</v>
      </c>
      <c r="L117" s="833" t="s">
        <v>227</v>
      </c>
      <c r="M117" s="519"/>
      <c r="N117" s="835" t="s">
        <v>287</v>
      </c>
      <c r="O117" s="518"/>
      <c r="P117" s="835" t="s">
        <v>286</v>
      </c>
      <c r="Q117" s="833" t="s">
        <v>288</v>
      </c>
      <c r="R117" s="534" t="str">
        <f>IF(OR(D117="",A117=""),"",HOUR(AJ117))</f>
        <v/>
      </c>
      <c r="S117" s="835" t="s">
        <v>287</v>
      </c>
      <c r="T117" s="521" t="str">
        <f>IF(OR(D117="",A117=""),"",MINUTE(AJ117))</f>
        <v/>
      </c>
      <c r="U117" s="835" t="s">
        <v>286</v>
      </c>
      <c r="V117" s="819" t="s">
        <v>309</v>
      </c>
      <c r="W117" s="522"/>
      <c r="X117" s="821" t="s">
        <v>148</v>
      </c>
      <c r="Y117" s="823" t="s">
        <v>289</v>
      </c>
      <c r="Z117" s="825"/>
      <c r="AA117" s="826"/>
      <c r="AG117" s="504">
        <f>IF(OR(D117="",F117=""),0,TIME(D117,F117,0))</f>
        <v>0</v>
      </c>
      <c r="AH117" s="504">
        <f>IF(OR(H117="",J117=""),0,TIME(H117,J117,0))</f>
        <v>0</v>
      </c>
      <c r="AI117" s="504">
        <f>TIME(M117,O117,0)</f>
        <v>0</v>
      </c>
      <c r="AJ117" s="515">
        <f>AH117-AG117-AI117</f>
        <v>0</v>
      </c>
      <c r="AK117" s="517" t="str">
        <f>IF(A117="",IF(OR(D117&lt;&gt;"",F117&lt;&gt;"",H117&lt;&gt;"",J117&lt;&gt;""),"ERR",""),IF(A117&lt;&gt;"",IF(AND(D117="",F117="",H117="",J117=""),"",IF(OR(AND(D117&lt;&gt;"",F117=""),AND(D117="",F117&lt;&gt;""),AND(H117&lt;&gt;"",J117=""),AND(H117="",J117&lt;&gt;""),AG117&gt;=AH117,AH117-AG117-AI117&lt;0),"ERR",""))))</f>
        <v/>
      </c>
    </row>
    <row r="118" spans="1:45" ht="14.25" customHeight="1">
      <c r="A118" s="839"/>
      <c r="B118" s="840"/>
      <c r="C118" s="844"/>
      <c r="D118" s="523"/>
      <c r="E118" s="846"/>
      <c r="F118" s="523"/>
      <c r="G118" s="846"/>
      <c r="H118" s="523"/>
      <c r="I118" s="846"/>
      <c r="J118" s="523"/>
      <c r="K118" s="848"/>
      <c r="L118" s="834"/>
      <c r="M118" s="524"/>
      <c r="N118" s="836"/>
      <c r="O118" s="523"/>
      <c r="P118" s="836"/>
      <c r="Q118" s="834"/>
      <c r="R118" s="533" t="str">
        <f>IF(OR(D118="",A117=""),"",HOUR(AJ118))</f>
        <v/>
      </c>
      <c r="S118" s="836"/>
      <c r="T118" s="525" t="str">
        <f>IF(OR(D118="",A117=""),"",MINUTE(AJ118))</f>
        <v/>
      </c>
      <c r="U118" s="836"/>
      <c r="V118" s="820"/>
      <c r="W118" s="526"/>
      <c r="X118" s="822"/>
      <c r="Y118" s="824"/>
      <c r="Z118" s="827"/>
      <c r="AA118" s="828"/>
      <c r="AG118" s="504">
        <f>IF(OR(D118="",F118=""),0,TIME(D118,F118,0))</f>
        <v>0</v>
      </c>
      <c r="AH118" s="504">
        <f>IF(OR(H118="",J118=""),0,TIME(H118,J118,0))</f>
        <v>0</v>
      </c>
      <c r="AI118" s="504">
        <f>TIME(M118,O118,0)</f>
        <v>0</v>
      </c>
      <c r="AJ118" s="515">
        <f>AH118-AG118-AI118</f>
        <v>0</v>
      </c>
      <c r="AK118" s="517" t="str">
        <f>IF(A117="",IF(OR(D118&lt;&gt;"",F118&lt;&gt;"",H118&lt;&gt;"",J118&lt;&gt;""),"ERR",""),IF(A117&lt;&gt;"",IF(AND(D118="",F118="",H118="",J118=""),"",IF(OR(AND(D118&lt;&gt;"",F118=""),AND(D118="",F118&lt;&gt;""),AND(H118&lt;&gt;"",J118=""),AND(H118="",J118&lt;&gt;""),AG118&gt;=AH118,AH118-AG118-AI118&lt;0),"ERR",""))))</f>
        <v/>
      </c>
    </row>
    <row r="119" spans="1:45" ht="14.25" customHeight="1">
      <c r="A119" s="839"/>
      <c r="B119" s="840"/>
      <c r="C119" s="527" t="s">
        <v>283</v>
      </c>
      <c r="D119" s="528"/>
      <c r="E119" s="829"/>
      <c r="F119" s="829"/>
      <c r="G119" s="829"/>
      <c r="H119" s="829"/>
      <c r="I119" s="829"/>
      <c r="J119" s="829"/>
      <c r="K119" s="529"/>
      <c r="L119" s="529"/>
      <c r="M119" s="529"/>
      <c r="N119" s="529"/>
      <c r="O119" s="529"/>
      <c r="P119" s="529"/>
      <c r="Q119" s="529"/>
      <c r="R119" s="830" t="str">
        <f>IF(OR(AK117="ERR",AK118="ERR"),"研修時間が誤っています","")</f>
        <v/>
      </c>
      <c r="S119" s="831"/>
      <c r="T119" s="831"/>
      <c r="U119" s="831"/>
      <c r="V119" s="831"/>
      <c r="W119" s="831"/>
      <c r="X119" s="831" t="str">
        <f>IF(ISERROR(OR(AG117,AJ117,AJ118)),"研修人数を入力してください",IF(AG117&lt;&gt;"",IF(OR(AND(AJ117&gt;0,W117=""),AND(AJ118&gt;0,W118="")),"研修人数を入力してください",""),""))</f>
        <v/>
      </c>
      <c r="Y119" s="831"/>
      <c r="Z119" s="831"/>
      <c r="AA119" s="832"/>
      <c r="AE119" s="215"/>
      <c r="AF119" s="222"/>
      <c r="AG119" s="224"/>
      <c r="AH119" s="224"/>
      <c r="AI119" s="224"/>
      <c r="AJ119" s="221"/>
      <c r="AK119" s="517"/>
      <c r="AM119" s="139"/>
      <c r="AO119" s="225"/>
      <c r="AP119" s="226"/>
      <c r="AQ119" s="225"/>
      <c r="AS119" s="227"/>
    </row>
    <row r="120" spans="1:45" ht="20.25" customHeight="1">
      <c r="A120" s="841"/>
      <c r="B120" s="842"/>
      <c r="C120" s="849"/>
      <c r="D120" s="850"/>
      <c r="E120" s="850"/>
      <c r="F120" s="850"/>
      <c r="G120" s="850"/>
      <c r="H120" s="850"/>
      <c r="I120" s="850"/>
      <c r="J120" s="850"/>
      <c r="K120" s="850"/>
      <c r="L120" s="850"/>
      <c r="M120" s="850"/>
      <c r="N120" s="850"/>
      <c r="O120" s="850"/>
      <c r="P120" s="850"/>
      <c r="Q120" s="850"/>
      <c r="R120" s="850"/>
      <c r="S120" s="850"/>
      <c r="T120" s="850"/>
      <c r="U120" s="850"/>
      <c r="V120" s="850"/>
      <c r="W120" s="850"/>
      <c r="X120" s="850"/>
      <c r="Y120" s="850"/>
      <c r="Z120" s="850"/>
      <c r="AA120" s="851"/>
      <c r="AC120" s="230"/>
      <c r="AE120" s="215"/>
      <c r="AF120" s="222"/>
      <c r="AG120" s="224"/>
      <c r="AH120" s="224"/>
      <c r="AI120" s="224"/>
      <c r="AJ120" s="221"/>
      <c r="AK120" s="517"/>
      <c r="AO120" s="225"/>
      <c r="AP120" s="226"/>
      <c r="AQ120" s="225"/>
      <c r="AS120" s="227"/>
    </row>
    <row r="121" spans="1:45" ht="15.75" customHeight="1">
      <c r="A121" s="837">
        <f>IF(AG3="",29,IF(DAY(DATE(AH$3,AJ$3,29))=29,29,""))</f>
        <v>29</v>
      </c>
      <c r="B121" s="838"/>
      <c r="C121" s="843" t="s">
        <v>282</v>
      </c>
      <c r="D121" s="518"/>
      <c r="E121" s="845" t="s">
        <v>226</v>
      </c>
      <c r="F121" s="518"/>
      <c r="G121" s="845" t="s">
        <v>285</v>
      </c>
      <c r="H121" s="518"/>
      <c r="I121" s="845" t="s">
        <v>226</v>
      </c>
      <c r="J121" s="518"/>
      <c r="K121" s="847" t="s">
        <v>286</v>
      </c>
      <c r="L121" s="833" t="s">
        <v>227</v>
      </c>
      <c r="M121" s="519"/>
      <c r="N121" s="835" t="s">
        <v>287</v>
      </c>
      <c r="O121" s="518"/>
      <c r="P121" s="835" t="s">
        <v>286</v>
      </c>
      <c r="Q121" s="833" t="s">
        <v>288</v>
      </c>
      <c r="R121" s="520" t="str">
        <f>IF(OR(D121="",A121=""),"",HOUR(AJ121))</f>
        <v/>
      </c>
      <c r="S121" s="835" t="s">
        <v>287</v>
      </c>
      <c r="T121" s="521" t="str">
        <f>IF(OR(D121="",A121=""),"",MINUTE(AJ121))</f>
        <v/>
      </c>
      <c r="U121" s="835" t="s">
        <v>286</v>
      </c>
      <c r="V121" s="819" t="s">
        <v>309</v>
      </c>
      <c r="W121" s="522"/>
      <c r="X121" s="821" t="s">
        <v>148</v>
      </c>
      <c r="Y121" s="823" t="s">
        <v>289</v>
      </c>
      <c r="Z121" s="825"/>
      <c r="AA121" s="826"/>
      <c r="AC121" s="230"/>
      <c r="AG121" s="504">
        <f>IF(OR(D121="",F121=""),0,TIME(D121,F121,0))</f>
        <v>0</v>
      </c>
      <c r="AH121" s="504">
        <f>IF(OR(H121="",J121=""),0,TIME(H121,J121,0))</f>
        <v>0</v>
      </c>
      <c r="AI121" s="504">
        <f>TIME(M121,O121,0)</f>
        <v>0</v>
      </c>
      <c r="AJ121" s="515">
        <f>AH121-AG121-AI121</f>
        <v>0</v>
      </c>
      <c r="AK121" s="517" t="str">
        <f>IF(A121="",IF(OR(D121&lt;&gt;"",F121&lt;&gt;"",H121&lt;&gt;"",J121&lt;&gt;""),"ERR",""),IF(A121&lt;&gt;"",IF(AND(D121="",F121="",H121="",J121=""),"",IF(OR(AND(D121&lt;&gt;"",F121=""),AND(D121="",F121&lt;&gt;""),AND(H121&lt;&gt;"",J121=""),AND(H121="",J121&lt;&gt;""),AG121&gt;=AH121,AH121-AG121-AI121&lt;0),"ERR",""))))</f>
        <v/>
      </c>
    </row>
    <row r="122" spans="1:45" ht="14.25" customHeight="1">
      <c r="A122" s="839"/>
      <c r="B122" s="840"/>
      <c r="C122" s="844"/>
      <c r="D122" s="523"/>
      <c r="E122" s="846"/>
      <c r="F122" s="523"/>
      <c r="G122" s="846"/>
      <c r="H122" s="523"/>
      <c r="I122" s="846"/>
      <c r="J122" s="523"/>
      <c r="K122" s="848"/>
      <c r="L122" s="834"/>
      <c r="M122" s="524"/>
      <c r="N122" s="836"/>
      <c r="O122" s="523"/>
      <c r="P122" s="836"/>
      <c r="Q122" s="834"/>
      <c r="R122" s="524" t="str">
        <f>IF(OR(D122="",A121=""),"",HOUR(AJ122))</f>
        <v/>
      </c>
      <c r="S122" s="836"/>
      <c r="T122" s="525" t="str">
        <f>IF(OR(D122="",A121=""),"",MINUTE(AJ122))</f>
        <v/>
      </c>
      <c r="U122" s="836"/>
      <c r="V122" s="820"/>
      <c r="W122" s="526"/>
      <c r="X122" s="822"/>
      <c r="Y122" s="824"/>
      <c r="Z122" s="827"/>
      <c r="AA122" s="828"/>
      <c r="AC122" s="230"/>
      <c r="AG122" s="504">
        <f>IF(OR(D122="",F122=""),0,TIME(D122,F122,0))</f>
        <v>0</v>
      </c>
      <c r="AH122" s="504">
        <f>IF(OR(H122="",J122=""),0,TIME(H122,J122,0))</f>
        <v>0</v>
      </c>
      <c r="AI122" s="504">
        <f>TIME(M122,O122,0)</f>
        <v>0</v>
      </c>
      <c r="AJ122" s="515">
        <f>AH122-AG122-AI122</f>
        <v>0</v>
      </c>
      <c r="AK122" s="517" t="str">
        <f>IF(A121="",IF(OR(D122&lt;&gt;"",F122&lt;&gt;"",H122&lt;&gt;"",J122&lt;&gt;""),"ERR",""),IF(A121&lt;&gt;"",IF(AND(D122="",F122="",H122="",J122=""),"",IF(OR(AND(D122&lt;&gt;"",F122=""),AND(D122="",F122&lt;&gt;""),AND(H122&lt;&gt;"",J122=""),AND(H122="",J122&lt;&gt;""),AG122&gt;=AH122,AH122-AG122-AI122&lt;0),"ERR",""))))</f>
        <v/>
      </c>
    </row>
    <row r="123" spans="1:45" ht="14.25" customHeight="1">
      <c r="A123" s="839"/>
      <c r="B123" s="840"/>
      <c r="C123" s="527" t="s">
        <v>283</v>
      </c>
      <c r="D123" s="528"/>
      <c r="E123" s="829"/>
      <c r="F123" s="829"/>
      <c r="G123" s="829"/>
      <c r="H123" s="829"/>
      <c r="I123" s="829"/>
      <c r="J123" s="829"/>
      <c r="K123" s="529"/>
      <c r="L123" s="529"/>
      <c r="M123" s="529"/>
      <c r="N123" s="529"/>
      <c r="O123" s="529"/>
      <c r="P123" s="529"/>
      <c r="Q123" s="529"/>
      <c r="R123" s="830" t="str">
        <f>IF(OR(AK121="ERR",AK122="ERR"),"研修時間が誤っています","")</f>
        <v/>
      </c>
      <c r="S123" s="831"/>
      <c r="T123" s="831"/>
      <c r="U123" s="831"/>
      <c r="V123" s="831"/>
      <c r="W123" s="831"/>
      <c r="X123" s="831" t="str">
        <f>IF(ISERROR(OR(AG121,AJ121,AJ122)),"研修人数を入力してください",IF(AG121&lt;&gt;"",IF(OR(AND(AJ121&gt;0,W121=""),AND(AJ122&gt;0,W122="")),"研修人数を入力してください",""),""))</f>
        <v/>
      </c>
      <c r="Y123" s="831"/>
      <c r="Z123" s="831"/>
      <c r="AA123" s="832"/>
      <c r="AC123" s="230"/>
      <c r="AF123" s="222"/>
      <c r="AG123" s="224"/>
      <c r="AH123" s="224"/>
      <c r="AI123" s="224"/>
      <c r="AJ123" s="221"/>
      <c r="AK123" s="517"/>
      <c r="AM123" s="139"/>
      <c r="AO123" s="225"/>
      <c r="AP123" s="226"/>
      <c r="AQ123" s="225"/>
      <c r="AS123" s="227"/>
    </row>
    <row r="124" spans="1:45" ht="20.25" customHeight="1">
      <c r="A124" s="841"/>
      <c r="B124" s="842"/>
      <c r="C124" s="849"/>
      <c r="D124" s="850"/>
      <c r="E124" s="850"/>
      <c r="F124" s="850"/>
      <c r="G124" s="850"/>
      <c r="H124" s="850"/>
      <c r="I124" s="850"/>
      <c r="J124" s="850"/>
      <c r="K124" s="850"/>
      <c r="L124" s="850"/>
      <c r="M124" s="850"/>
      <c r="N124" s="850"/>
      <c r="O124" s="850"/>
      <c r="P124" s="850"/>
      <c r="Q124" s="850"/>
      <c r="R124" s="850"/>
      <c r="S124" s="850"/>
      <c r="T124" s="850"/>
      <c r="U124" s="850"/>
      <c r="V124" s="850"/>
      <c r="W124" s="850"/>
      <c r="X124" s="850"/>
      <c r="Y124" s="850"/>
      <c r="Z124" s="850"/>
      <c r="AA124" s="851"/>
      <c r="AC124" s="230"/>
      <c r="AF124" s="222"/>
      <c r="AG124" s="224"/>
      <c r="AH124" s="224"/>
      <c r="AI124" s="224"/>
      <c r="AJ124" s="221"/>
      <c r="AK124" s="517"/>
      <c r="AO124" s="225"/>
      <c r="AP124" s="226"/>
      <c r="AQ124" s="225"/>
      <c r="AS124" s="227"/>
    </row>
    <row r="125" spans="1:45" ht="15.75" customHeight="1">
      <c r="A125" s="837">
        <f>IF(AG3="",30,IF(DAY(DATE(AH$3,AJ$3,30))=30,30,""))</f>
        <v>30</v>
      </c>
      <c r="B125" s="838"/>
      <c r="C125" s="843" t="s">
        <v>282</v>
      </c>
      <c r="D125" s="518"/>
      <c r="E125" s="845" t="s">
        <v>226</v>
      </c>
      <c r="F125" s="518"/>
      <c r="G125" s="845" t="s">
        <v>285</v>
      </c>
      <c r="H125" s="518"/>
      <c r="I125" s="845" t="s">
        <v>226</v>
      </c>
      <c r="J125" s="518"/>
      <c r="K125" s="847" t="s">
        <v>286</v>
      </c>
      <c r="L125" s="833" t="s">
        <v>227</v>
      </c>
      <c r="M125" s="519"/>
      <c r="N125" s="835" t="s">
        <v>287</v>
      </c>
      <c r="O125" s="518"/>
      <c r="P125" s="835" t="s">
        <v>286</v>
      </c>
      <c r="Q125" s="833" t="s">
        <v>288</v>
      </c>
      <c r="R125" s="534" t="str">
        <f>IF(OR(D125="",A125=""),"",HOUR(AJ125))</f>
        <v/>
      </c>
      <c r="S125" s="835" t="s">
        <v>287</v>
      </c>
      <c r="T125" s="521" t="str">
        <f>IF(OR(D125="",A125=""),"",MINUTE(AJ125))</f>
        <v/>
      </c>
      <c r="U125" s="835" t="s">
        <v>286</v>
      </c>
      <c r="V125" s="819" t="s">
        <v>309</v>
      </c>
      <c r="W125" s="522"/>
      <c r="X125" s="821" t="s">
        <v>148</v>
      </c>
      <c r="Y125" s="823" t="s">
        <v>289</v>
      </c>
      <c r="Z125" s="825"/>
      <c r="AA125" s="826"/>
      <c r="AC125" s="230"/>
      <c r="AG125" s="504">
        <f>IF(OR(D125="",F125=""),0,TIME(D125,F125,0))</f>
        <v>0</v>
      </c>
      <c r="AH125" s="504">
        <f>IF(OR(H125="",J125=""),0,TIME(H125,J125,0))</f>
        <v>0</v>
      </c>
      <c r="AI125" s="504">
        <f>TIME(M125,O125,0)</f>
        <v>0</v>
      </c>
      <c r="AJ125" s="515">
        <f>AH125-AG125-AI125</f>
        <v>0</v>
      </c>
      <c r="AK125" s="517" t="str">
        <f>IF(A125="",IF(OR(D125&lt;&gt;"",F125&lt;&gt;"",H125&lt;&gt;"",J125&lt;&gt;""),"ERR",""),IF(A125&lt;&gt;"",IF(AND(D125="",F125="",H125="",J125=""),"",IF(OR(AND(D125&lt;&gt;"",F125=""),AND(D125="",F125&lt;&gt;""),AND(H125&lt;&gt;"",J125=""),AND(H125="",J125&lt;&gt;""),AG125&gt;=AH125,AH125-AG125-AI125&lt;0),"ERR",""))))</f>
        <v/>
      </c>
    </row>
    <row r="126" spans="1:45" ht="14.25" customHeight="1">
      <c r="A126" s="839"/>
      <c r="B126" s="840"/>
      <c r="C126" s="844"/>
      <c r="D126" s="523"/>
      <c r="E126" s="846"/>
      <c r="F126" s="523"/>
      <c r="G126" s="846"/>
      <c r="H126" s="523"/>
      <c r="I126" s="846"/>
      <c r="J126" s="523"/>
      <c r="K126" s="848"/>
      <c r="L126" s="834"/>
      <c r="M126" s="524"/>
      <c r="N126" s="836"/>
      <c r="O126" s="523"/>
      <c r="P126" s="836"/>
      <c r="Q126" s="834"/>
      <c r="R126" s="533" t="str">
        <f>IF(OR(D126="",A125=""),"",HOUR(AJ126))</f>
        <v/>
      </c>
      <c r="S126" s="836"/>
      <c r="T126" s="525" t="str">
        <f>IF(OR(D126="",A125=""),"",MINUTE(AJ126))</f>
        <v/>
      </c>
      <c r="U126" s="836"/>
      <c r="V126" s="820"/>
      <c r="W126" s="526"/>
      <c r="X126" s="822"/>
      <c r="Y126" s="824"/>
      <c r="Z126" s="827"/>
      <c r="AA126" s="828"/>
      <c r="AC126" s="230"/>
      <c r="AG126" s="504">
        <f>IF(OR(D126="",F126=""),0,TIME(D126,F126,0))</f>
        <v>0</v>
      </c>
      <c r="AH126" s="504">
        <f>IF(OR(H126="",J126=""),0,TIME(H126,J126,0))</f>
        <v>0</v>
      </c>
      <c r="AI126" s="504">
        <f>TIME(M126,O126,0)</f>
        <v>0</v>
      </c>
      <c r="AJ126" s="515">
        <f>AH126-AG126-AI126</f>
        <v>0</v>
      </c>
      <c r="AK126" s="517" t="str">
        <f>IF(A125="",IF(OR(D126&lt;&gt;"",F126&lt;&gt;"",H126&lt;&gt;"",J126&lt;&gt;""),"ERR",""),IF(A125&lt;&gt;"",IF(AND(D126="",F126="",H126="",J126=""),"",IF(OR(AND(D126&lt;&gt;"",F126=""),AND(D126="",F126&lt;&gt;""),AND(H126&lt;&gt;"",J126=""),AND(H126="",J126&lt;&gt;""),AG126&gt;=AH126,AH126-AG126-AI126&lt;0),"ERR",""))))</f>
        <v/>
      </c>
    </row>
    <row r="127" spans="1:45" ht="14.25" customHeight="1">
      <c r="A127" s="839"/>
      <c r="B127" s="840"/>
      <c r="C127" s="527" t="s">
        <v>283</v>
      </c>
      <c r="D127" s="528"/>
      <c r="E127" s="829"/>
      <c r="F127" s="829"/>
      <c r="G127" s="829"/>
      <c r="H127" s="829"/>
      <c r="I127" s="829"/>
      <c r="J127" s="829"/>
      <c r="K127" s="529"/>
      <c r="L127" s="529"/>
      <c r="M127" s="529"/>
      <c r="N127" s="529"/>
      <c r="O127" s="529"/>
      <c r="P127" s="529"/>
      <c r="Q127" s="529"/>
      <c r="R127" s="830" t="str">
        <f>IF(OR(AK125="ERR",AK126="ERR"),"研修時間が誤っています","")</f>
        <v/>
      </c>
      <c r="S127" s="831"/>
      <c r="T127" s="831"/>
      <c r="U127" s="831"/>
      <c r="V127" s="831"/>
      <c r="W127" s="831"/>
      <c r="X127" s="831" t="str">
        <f>IF(ISERROR(OR(AG125,AJ125,AJ126)),"研修人数を入力してください",IF(AG125&lt;&gt;"",IF(OR(AND(AJ125&gt;0,W125=""),AND(AJ126&gt;0,W126="")),"研修人数を入力してください",""),""))</f>
        <v/>
      </c>
      <c r="Y127" s="831"/>
      <c r="Z127" s="831"/>
      <c r="AA127" s="832"/>
      <c r="AC127" s="230"/>
      <c r="AF127" s="222"/>
      <c r="AG127" s="224"/>
      <c r="AH127" s="224"/>
      <c r="AI127" s="224"/>
      <c r="AJ127" s="221"/>
      <c r="AK127" s="517"/>
      <c r="AM127" s="139"/>
      <c r="AO127" s="225"/>
      <c r="AP127" s="226"/>
      <c r="AQ127" s="225"/>
      <c r="AS127" s="227"/>
    </row>
    <row r="128" spans="1:45" ht="20.25" customHeight="1">
      <c r="A128" s="841"/>
      <c r="B128" s="842"/>
      <c r="C128" s="849"/>
      <c r="D128" s="850"/>
      <c r="E128" s="850"/>
      <c r="F128" s="850"/>
      <c r="G128" s="850"/>
      <c r="H128" s="850"/>
      <c r="I128" s="850"/>
      <c r="J128" s="850"/>
      <c r="K128" s="850"/>
      <c r="L128" s="850"/>
      <c r="M128" s="850"/>
      <c r="N128" s="850"/>
      <c r="O128" s="850"/>
      <c r="P128" s="850"/>
      <c r="Q128" s="850"/>
      <c r="R128" s="850"/>
      <c r="S128" s="850"/>
      <c r="T128" s="850"/>
      <c r="U128" s="850"/>
      <c r="V128" s="850"/>
      <c r="W128" s="850"/>
      <c r="X128" s="850"/>
      <c r="Y128" s="850"/>
      <c r="Z128" s="850"/>
      <c r="AA128" s="851"/>
      <c r="AC128" s="230"/>
      <c r="AF128" s="222"/>
      <c r="AG128" s="224"/>
      <c r="AH128" s="224"/>
      <c r="AI128" s="224"/>
      <c r="AJ128" s="221"/>
      <c r="AK128" s="517"/>
      <c r="AO128" s="225"/>
      <c r="AP128" s="226"/>
      <c r="AQ128" s="225"/>
      <c r="AS128" s="227"/>
    </row>
    <row r="129" spans="1:47" ht="15.75" customHeight="1">
      <c r="A129" s="837">
        <f>IF(AG3="",31,IF(DAY(DATE(AH$3,AJ$3,31))=31,31,""))</f>
        <v>31</v>
      </c>
      <c r="B129" s="838"/>
      <c r="C129" s="843" t="s">
        <v>282</v>
      </c>
      <c r="D129" s="518"/>
      <c r="E129" s="845" t="s">
        <v>226</v>
      </c>
      <c r="F129" s="518"/>
      <c r="G129" s="845" t="s">
        <v>285</v>
      </c>
      <c r="H129" s="518"/>
      <c r="I129" s="845" t="s">
        <v>226</v>
      </c>
      <c r="J129" s="518"/>
      <c r="K129" s="847" t="s">
        <v>286</v>
      </c>
      <c r="L129" s="833" t="s">
        <v>227</v>
      </c>
      <c r="M129" s="519"/>
      <c r="N129" s="835" t="s">
        <v>287</v>
      </c>
      <c r="O129" s="518"/>
      <c r="P129" s="835" t="s">
        <v>286</v>
      </c>
      <c r="Q129" s="833" t="s">
        <v>288</v>
      </c>
      <c r="R129" s="534" t="str">
        <f>IF(OR(D129="",A129=""),"",HOUR(AJ129))</f>
        <v/>
      </c>
      <c r="S129" s="835" t="s">
        <v>287</v>
      </c>
      <c r="T129" s="521" t="str">
        <f>IF(OR(D129="",A129=""),"",MINUTE(AJ129))</f>
        <v/>
      </c>
      <c r="U129" s="835" t="s">
        <v>286</v>
      </c>
      <c r="V129" s="819" t="s">
        <v>309</v>
      </c>
      <c r="W129" s="522"/>
      <c r="X129" s="821" t="s">
        <v>148</v>
      </c>
      <c r="Y129" s="823" t="s">
        <v>289</v>
      </c>
      <c r="Z129" s="825"/>
      <c r="AA129" s="826"/>
      <c r="AC129" s="230"/>
      <c r="AG129" s="504">
        <f>IF(OR(D129="",F129=""),0,TIME(D129,F129,0))</f>
        <v>0</v>
      </c>
      <c r="AH129" s="504">
        <f>IF(OR(H129="",J129=""),0,TIME(H129,J129,0))</f>
        <v>0</v>
      </c>
      <c r="AI129" s="504">
        <f>TIME(M129,O129,0)</f>
        <v>0</v>
      </c>
      <c r="AJ129" s="515">
        <f>AH129-AG129-AI129</f>
        <v>0</v>
      </c>
      <c r="AK129" s="517" t="str">
        <f>IF(A129="",IF(OR(D129&lt;&gt;"",F129&lt;&gt;"",H129&lt;&gt;"",J129&lt;&gt;""),"ERR",""),IF(A129&lt;&gt;"",IF(AND(D129="",F129="",H129="",J129=""),"",IF(OR(AND(D129&lt;&gt;"",F129=""),AND(D129="",F129&lt;&gt;""),AND(H129&lt;&gt;"",J129=""),AND(H129="",J129&lt;&gt;""),AG129&gt;=AH129,AH129-AG129-AI129&lt;0),"ERR",""))))</f>
        <v/>
      </c>
    </row>
    <row r="130" spans="1:47" ht="14.25" customHeight="1">
      <c r="A130" s="839"/>
      <c r="B130" s="840"/>
      <c r="C130" s="844"/>
      <c r="D130" s="523"/>
      <c r="E130" s="846"/>
      <c r="F130" s="523"/>
      <c r="G130" s="846"/>
      <c r="H130" s="523"/>
      <c r="I130" s="846"/>
      <c r="J130" s="523"/>
      <c r="K130" s="848"/>
      <c r="L130" s="834"/>
      <c r="M130" s="524"/>
      <c r="N130" s="836"/>
      <c r="O130" s="523"/>
      <c r="P130" s="836"/>
      <c r="Q130" s="834"/>
      <c r="R130" s="533" t="str">
        <f>IF(OR(D130="",A129=""),"",HOUR(AJ130))</f>
        <v/>
      </c>
      <c r="S130" s="836"/>
      <c r="T130" s="525" t="str">
        <f>IF(OR(D130="",A129=""),"",MINUTE(AJ130))</f>
        <v/>
      </c>
      <c r="U130" s="836"/>
      <c r="V130" s="820"/>
      <c r="W130" s="526"/>
      <c r="X130" s="822"/>
      <c r="Y130" s="824"/>
      <c r="Z130" s="827"/>
      <c r="AA130" s="828"/>
      <c r="AC130" s="230"/>
      <c r="AG130" s="504">
        <f>IF(OR(D130="",F130=""),0,TIME(D130,F130,0))</f>
        <v>0</v>
      </c>
      <c r="AH130" s="504">
        <f>IF(OR(H130="",J130=""),0,TIME(H130,J130,0))</f>
        <v>0</v>
      </c>
      <c r="AI130" s="504">
        <f>TIME(M130,O130,0)</f>
        <v>0</v>
      </c>
      <c r="AJ130" s="515">
        <f>AH130-AG130-AI130</f>
        <v>0</v>
      </c>
      <c r="AK130" s="517" t="str">
        <f>IF(A129="",IF(OR(D130&lt;&gt;"",F130&lt;&gt;"",H130&lt;&gt;"",J130&lt;&gt;""),"ERR",""),IF(A129&lt;&gt;"",IF(AND(D130="",F130="",H130="",J130=""),"",IF(OR(AND(D130&lt;&gt;"",F130=""),AND(D130="",F130&lt;&gt;""),AND(H130&lt;&gt;"",J130=""),AND(H130="",J130&lt;&gt;""),AG130&gt;=AH130,AH130-AG130-AI130&lt;0),"ERR",""))))</f>
        <v/>
      </c>
    </row>
    <row r="131" spans="1:47" ht="14.25" customHeight="1">
      <c r="A131" s="839"/>
      <c r="B131" s="840"/>
      <c r="C131" s="527" t="s">
        <v>283</v>
      </c>
      <c r="D131" s="528"/>
      <c r="E131" s="829"/>
      <c r="F131" s="829"/>
      <c r="G131" s="829"/>
      <c r="H131" s="829"/>
      <c r="I131" s="829"/>
      <c r="J131" s="829"/>
      <c r="K131" s="529"/>
      <c r="L131" s="529"/>
      <c r="M131" s="529"/>
      <c r="N131" s="529"/>
      <c r="O131" s="529"/>
      <c r="P131" s="529"/>
      <c r="Q131" s="529"/>
      <c r="R131" s="830" t="str">
        <f>IF(OR(AK129="ERR",AK130="ERR"),"研修時間が誤っています","")</f>
        <v/>
      </c>
      <c r="S131" s="831"/>
      <c r="T131" s="831"/>
      <c r="U131" s="831"/>
      <c r="V131" s="831"/>
      <c r="W131" s="831"/>
      <c r="X131" s="831" t="str">
        <f>IF(ISERROR(OR(AG129,AJ129,AJ130)),"研修人数を入力してください",IF(AG129&lt;&gt;"",IF(OR(AND(AJ129&gt;0,W129=""),AND(AJ130&gt;0,W130="")),"研修人数を入力してください",""),""))</f>
        <v/>
      </c>
      <c r="Y131" s="831"/>
      <c r="Z131" s="831"/>
      <c r="AA131" s="832"/>
      <c r="AC131" s="230"/>
      <c r="AF131" s="222"/>
      <c r="AG131" s="223" t="str">
        <f>IF(ISERROR(VLOOKUP(AF131,$AF$2:$AL$2,2,0)),"",VLOOKUP(AF131,$AF$2:$AL$2,2,0))</f>
        <v/>
      </c>
      <c r="AH131" s="224" t="str">
        <f>AG131</f>
        <v/>
      </c>
      <c r="AI131" s="224"/>
      <c r="AJ131" s="224"/>
      <c r="AK131" s="224"/>
      <c r="AL131" s="221"/>
      <c r="AM131" s="233"/>
      <c r="AO131" s="139"/>
      <c r="AQ131" s="225"/>
      <c r="AR131" s="226"/>
      <c r="AS131" s="225"/>
      <c r="AU131" s="227"/>
    </row>
    <row r="132" spans="1:47" ht="20.25" customHeight="1">
      <c r="A132" s="841"/>
      <c r="B132" s="842"/>
      <c r="C132" s="849"/>
      <c r="D132" s="850"/>
      <c r="E132" s="850"/>
      <c r="F132" s="850"/>
      <c r="G132" s="850"/>
      <c r="H132" s="850"/>
      <c r="I132" s="850"/>
      <c r="J132" s="850"/>
      <c r="K132" s="850"/>
      <c r="L132" s="850"/>
      <c r="M132" s="850"/>
      <c r="N132" s="850"/>
      <c r="O132" s="850"/>
      <c r="P132" s="850"/>
      <c r="Q132" s="850"/>
      <c r="R132" s="850"/>
      <c r="S132" s="850"/>
      <c r="T132" s="850"/>
      <c r="U132" s="850"/>
      <c r="V132" s="850"/>
      <c r="W132" s="850"/>
      <c r="X132" s="850"/>
      <c r="Y132" s="850"/>
      <c r="Z132" s="850"/>
      <c r="AA132" s="851"/>
      <c r="AC132" s="230"/>
      <c r="AF132" s="222"/>
      <c r="AG132" s="223" t="str">
        <f>IF(ISERROR(VLOOKUP(AF132,$AF$2:$AL$2,2,0)),"",VLOOKUP(AF132,$AF$2:$AL$2,2,0))</f>
        <v/>
      </c>
      <c r="AH132" s="224" t="str">
        <f>AG132</f>
        <v/>
      </c>
      <c r="AI132" s="224"/>
      <c r="AJ132" s="224"/>
      <c r="AK132" s="224"/>
      <c r="AL132" s="221"/>
      <c r="AM132" s="233"/>
      <c r="AQ132" s="225"/>
      <c r="AR132" s="226"/>
      <c r="AS132" s="225"/>
      <c r="AU132" s="227"/>
    </row>
    <row r="133" spans="1:47" ht="9" customHeight="1">
      <c r="A133" s="535"/>
      <c r="B133" s="536" t="s">
        <v>299</v>
      </c>
      <c r="C133" s="816">
        <f>IF(SUMIF($W69:$W130,1,$AJ$69:$AJ$130)=0,0,SUMIF($W69:$W130,1,$AJ$69:$AJ$130))</f>
        <v>0</v>
      </c>
      <c r="D133" s="816"/>
      <c r="E133" s="537" t="s">
        <v>300</v>
      </c>
      <c r="F133" s="816">
        <f>IF(SUMIF($W69:$W130,2,$AJ$69:$AJ$130)=0,0,SUMIF($W69:$W130,2,$AJ$69:$AJ$130))</f>
        <v>0</v>
      </c>
      <c r="G133" s="816"/>
      <c r="H133" s="537" t="s">
        <v>301</v>
      </c>
      <c r="I133" s="816">
        <f>IF(SUMIF($W69:$W130,3,$AJ$69:$AJ$130)=0,0,SUMIF($W69:$W130,3,$AJ$69:$AJ$130))</f>
        <v>0</v>
      </c>
      <c r="J133" s="816"/>
      <c r="K133" s="538" t="s">
        <v>31</v>
      </c>
      <c r="L133" s="817">
        <f>SUM(C133,F133,I133)</f>
        <v>0</v>
      </c>
      <c r="M133" s="817"/>
      <c r="N133" s="539"/>
      <c r="O133" s="539"/>
      <c r="P133" s="539"/>
      <c r="Q133" s="539"/>
      <c r="R133" s="539"/>
      <c r="S133" s="539"/>
      <c r="T133" s="539"/>
      <c r="U133" s="539"/>
      <c r="V133" s="539"/>
      <c r="W133" s="539"/>
      <c r="X133" s="539"/>
      <c r="Y133" s="539"/>
      <c r="Z133" s="539"/>
      <c r="AA133" s="539"/>
      <c r="AE133" s="215"/>
      <c r="AF133" s="222"/>
      <c r="AG133" s="223"/>
      <c r="AH133" s="224"/>
      <c r="AI133" s="224"/>
      <c r="AJ133" s="224"/>
      <c r="AK133" s="224"/>
      <c r="AL133" s="221"/>
      <c r="AM133" s="547"/>
      <c r="AQ133" s="225"/>
      <c r="AR133" s="226"/>
      <c r="AS133" s="225"/>
      <c r="AU133" s="227"/>
    </row>
    <row r="134" spans="1:47" ht="29.25" customHeight="1">
      <c r="A134" s="207" t="s">
        <v>280</v>
      </c>
      <c r="B134" s="164"/>
      <c r="C134" s="164"/>
      <c r="D134" s="164"/>
      <c r="E134" s="164"/>
      <c r="F134" s="164"/>
      <c r="G134" s="164"/>
      <c r="H134" s="164"/>
      <c r="I134" s="493"/>
      <c r="J134" s="493"/>
      <c r="K134" s="493"/>
      <c r="L134" s="493"/>
      <c r="M134" s="493"/>
      <c r="N134" s="493"/>
      <c r="O134" s="541"/>
      <c r="P134" s="541"/>
      <c r="Q134" s="541"/>
      <c r="R134" s="541"/>
      <c r="S134" s="818" t="str">
        <f>L5</f>
        <v>（ 平成　　年　　月 ）</v>
      </c>
      <c r="T134" s="818"/>
      <c r="U134" s="818"/>
      <c r="V134" s="818"/>
      <c r="W134" s="818"/>
      <c r="X134" s="818"/>
      <c r="Y134" s="818"/>
      <c r="Z134" s="164"/>
    </row>
    <row r="135" spans="1:47" ht="87.75" customHeight="1">
      <c r="A135" s="800"/>
      <c r="B135" s="801"/>
      <c r="C135" s="801"/>
      <c r="D135" s="801"/>
      <c r="E135" s="801"/>
      <c r="F135" s="801"/>
      <c r="G135" s="801"/>
      <c r="H135" s="801"/>
      <c r="I135" s="801"/>
      <c r="J135" s="801"/>
      <c r="K135" s="801"/>
      <c r="L135" s="801"/>
      <c r="M135" s="801"/>
      <c r="N135" s="801"/>
      <c r="O135" s="801"/>
      <c r="P135" s="801"/>
      <c r="Q135" s="801"/>
      <c r="R135" s="801"/>
      <c r="S135" s="801"/>
      <c r="T135" s="801"/>
      <c r="U135" s="801"/>
      <c r="V135" s="801"/>
      <c r="W135" s="801"/>
      <c r="X135" s="801"/>
      <c r="Y135" s="801"/>
      <c r="Z135" s="801"/>
      <c r="AA135" s="802"/>
    </row>
    <row r="136" spans="1:47" s="19" customFormat="1" ht="21.75" customHeight="1">
      <c r="A136" s="207" t="s">
        <v>281</v>
      </c>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G136" s="511"/>
      <c r="AH136" s="512"/>
      <c r="AI136" s="512"/>
      <c r="AJ136" s="512"/>
      <c r="AK136" s="512"/>
    </row>
    <row r="137" spans="1:47" ht="87.75" customHeight="1">
      <c r="A137" s="800"/>
      <c r="B137" s="801"/>
      <c r="C137" s="801"/>
      <c r="D137" s="801"/>
      <c r="E137" s="801"/>
      <c r="F137" s="801"/>
      <c r="G137" s="801"/>
      <c r="H137" s="801"/>
      <c r="I137" s="801"/>
      <c r="J137" s="801"/>
      <c r="K137" s="801"/>
      <c r="L137" s="801"/>
      <c r="M137" s="801"/>
      <c r="N137" s="801"/>
      <c r="O137" s="801"/>
      <c r="P137" s="801"/>
      <c r="Q137" s="801"/>
      <c r="R137" s="801"/>
      <c r="S137" s="801"/>
      <c r="T137" s="801"/>
      <c r="U137" s="801"/>
      <c r="V137" s="801"/>
      <c r="W137" s="801"/>
      <c r="X137" s="801"/>
      <c r="Y137" s="801"/>
      <c r="Z137" s="801"/>
      <c r="AA137" s="802"/>
    </row>
    <row r="138" spans="1:47" ht="18" customHeight="1">
      <c r="A138" s="164"/>
      <c r="B138" s="491"/>
      <c r="C138" s="150"/>
      <c r="D138" s="803"/>
      <c r="E138" s="803"/>
      <c r="F138" s="312" t="str">
        <f>IF(OR(K9&lt;&gt;"",K13&lt;&gt;"",K17&lt;&gt;"",K25&lt;&gt;"",K29&lt;&gt;"",K33&lt;&gt;"",K37&lt;&gt;"",K41&lt;&gt;"",K45&lt;&gt;"",K49&lt;&gt;"",K53&lt;&gt;"",K57&lt;&gt;"",K61&lt;&gt;"",K65&lt;&gt;"",K71&lt;&gt;"",K75&lt;&gt;"",K79&lt;&gt;"",K83&lt;&gt;"",K87&lt;&gt;"",K91&lt;&gt;"",K95&lt;&gt;"",K99&lt;&gt;"",K103&lt;&gt;"",K107&lt;&gt;"",K111&lt;&gt;"",K115&lt;&gt;"",K119&lt;&gt;"",K123&lt;&gt;"",K127&lt;&gt;"",K131&lt;&gt;""),"研修人数が未入力のセルがあります","")</f>
        <v/>
      </c>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47" ht="18" customHeight="1">
      <c r="A139" s="164" t="s">
        <v>284</v>
      </c>
      <c r="B139" s="491"/>
      <c r="C139" s="164"/>
      <c r="D139" s="164"/>
      <c r="E139" s="209"/>
      <c r="F139" s="209"/>
      <c r="G139" s="205"/>
      <c r="H139" s="205"/>
      <c r="I139" s="205"/>
      <c r="J139" s="205"/>
      <c r="K139" s="205"/>
      <c r="L139" s="205"/>
      <c r="M139" s="206"/>
      <c r="N139" s="206"/>
      <c r="O139" s="206"/>
      <c r="P139" s="206"/>
      <c r="Q139" s="208"/>
      <c r="R139" s="209"/>
      <c r="S139" s="209"/>
      <c r="T139" s="209"/>
      <c r="U139" s="209"/>
      <c r="V139" s="209"/>
      <c r="W139" s="208"/>
      <c r="X139" s="208"/>
      <c r="Y139" s="208"/>
      <c r="Z139" s="208"/>
    </row>
    <row r="140" spans="1:47" ht="10.5" customHeight="1">
      <c r="A140" s="164"/>
      <c r="B140" s="491"/>
      <c r="C140" s="150"/>
      <c r="D140" s="804"/>
      <c r="E140" s="804"/>
      <c r="F140" s="208"/>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295</v>
      </c>
      <c r="B141" s="207"/>
      <c r="C141" s="150"/>
      <c r="D141" s="543"/>
      <c r="E141" s="209"/>
      <c r="F141" s="209"/>
      <c r="G141" s="205"/>
      <c r="H141" s="205"/>
      <c r="I141" s="205"/>
      <c r="J141" s="205"/>
      <c r="K141" s="205"/>
      <c r="L141" s="205"/>
      <c r="M141" s="206"/>
      <c r="N141" s="206"/>
      <c r="O141" s="206"/>
      <c r="P141" s="206"/>
      <c r="Q141" s="208"/>
      <c r="R141" s="206"/>
      <c r="S141" s="206"/>
      <c r="T141" s="206"/>
      <c r="U141" s="206"/>
      <c r="V141" s="206"/>
      <c r="W141" s="205"/>
      <c r="X141" s="205"/>
      <c r="Y141" s="205"/>
      <c r="Z141" s="205"/>
    </row>
    <row r="142" spans="1:47" s="216" customFormat="1" ht="9" customHeight="1">
      <c r="A142" s="208"/>
      <c r="B142" s="208"/>
      <c r="C142" s="208"/>
      <c r="D142" s="208"/>
      <c r="E142" s="208"/>
      <c r="F142" s="208"/>
      <c r="G142" s="209"/>
      <c r="H142" s="209"/>
      <c r="I142" s="209"/>
      <c r="J142" s="209"/>
      <c r="K142" s="209"/>
      <c r="L142" s="209"/>
      <c r="M142" s="209"/>
      <c r="N142" s="209"/>
      <c r="O142" s="209"/>
      <c r="P142" s="209"/>
      <c r="Q142" s="209"/>
      <c r="R142" s="209"/>
      <c r="S142" s="209"/>
      <c r="T142" s="209"/>
      <c r="U142" s="209"/>
      <c r="V142" s="209"/>
      <c r="W142" s="208"/>
      <c r="X142" s="208"/>
      <c r="Y142" s="208"/>
      <c r="Z142" s="208"/>
      <c r="AB142" s="17"/>
      <c r="AG142" s="229"/>
      <c r="AH142" s="228"/>
      <c r="AI142" s="228"/>
      <c r="AJ142" s="228"/>
      <c r="AK142" s="228"/>
    </row>
    <row r="143" spans="1:47" ht="23.25" customHeight="1">
      <c r="A143" s="164"/>
      <c r="B143" s="207"/>
      <c r="C143" s="150"/>
      <c r="D143" s="543"/>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18" customHeight="1">
      <c r="A144" s="207" t="s">
        <v>310</v>
      </c>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53" ht="39.950000000000003" customHeight="1">
      <c r="A145" s="9"/>
      <c r="B145" s="9"/>
      <c r="C145" s="330"/>
      <c r="D145" s="9"/>
      <c r="E145" s="9"/>
      <c r="F145" s="9"/>
      <c r="G145" s="9"/>
      <c r="H145" s="9"/>
      <c r="I145" s="9"/>
      <c r="J145" s="9"/>
      <c r="K145" s="9"/>
      <c r="L145" s="9"/>
      <c r="M145" s="9"/>
      <c r="N145" s="329"/>
      <c r="O145" s="9"/>
      <c r="P145" s="329"/>
      <c r="Q145" s="9"/>
      <c r="R145" s="9"/>
      <c r="S145" s="329"/>
      <c r="T145" s="9"/>
      <c r="U145" s="329"/>
      <c r="V145" s="9"/>
      <c r="W145" s="9"/>
      <c r="X145" s="9"/>
      <c r="Y145" s="9"/>
      <c r="Z145" s="9"/>
    </row>
    <row r="146" spans="1:53">
      <c r="A146" s="514" t="s">
        <v>228</v>
      </c>
      <c r="B146" s="132"/>
      <c r="C146" s="132"/>
      <c r="D146" s="132"/>
      <c r="E146" s="132"/>
      <c r="F146" s="132"/>
      <c r="G146" s="132"/>
      <c r="H146" s="132"/>
      <c r="I146" s="132"/>
      <c r="J146" s="131"/>
      <c r="K146" s="131"/>
      <c r="L146" s="131"/>
      <c r="M146" s="131"/>
      <c r="N146" s="131"/>
      <c r="O146" s="131"/>
      <c r="P146" s="131"/>
      <c r="Q146" s="131"/>
      <c r="R146" s="131"/>
      <c r="S146" s="131"/>
      <c r="T146" s="131"/>
      <c r="U146" s="131"/>
      <c r="V146" s="131"/>
      <c r="W146" s="513"/>
      <c r="X146" s="513"/>
      <c r="Y146" s="513"/>
      <c r="Z146" s="513"/>
      <c r="AA146" s="216"/>
    </row>
    <row r="147" spans="1:53" ht="24.95" customHeight="1">
      <c r="A147" s="805" t="s">
        <v>229</v>
      </c>
      <c r="B147" s="806"/>
      <c r="C147" s="806"/>
      <c r="D147" s="807"/>
      <c r="E147" s="805" t="s">
        <v>290</v>
      </c>
      <c r="F147" s="806"/>
      <c r="G147" s="806"/>
      <c r="H147" s="806"/>
      <c r="I147" s="806"/>
      <c r="J147" s="806"/>
      <c r="K147" s="806"/>
      <c r="L147" s="807"/>
      <c r="M147" s="810" t="s">
        <v>230</v>
      </c>
      <c r="N147" s="811"/>
      <c r="O147" s="811"/>
      <c r="P147" s="811"/>
      <c r="Q147" s="812"/>
      <c r="R147" s="810" t="s">
        <v>231</v>
      </c>
      <c r="S147" s="811"/>
      <c r="T147" s="811"/>
      <c r="U147" s="811"/>
      <c r="V147" s="811"/>
      <c r="W147" s="811"/>
      <c r="X147" s="811"/>
      <c r="Y147" s="811"/>
      <c r="Z147" s="811"/>
      <c r="AA147" s="812"/>
    </row>
    <row r="148" spans="1:53" ht="24.95" customHeight="1">
      <c r="A148" s="808"/>
      <c r="B148" s="746"/>
      <c r="C148" s="746"/>
      <c r="D148" s="809"/>
      <c r="E148" s="808"/>
      <c r="F148" s="746"/>
      <c r="G148" s="746"/>
      <c r="H148" s="746"/>
      <c r="I148" s="746"/>
      <c r="J148" s="746"/>
      <c r="K148" s="746"/>
      <c r="L148" s="809"/>
      <c r="M148" s="813"/>
      <c r="N148" s="814"/>
      <c r="O148" s="814"/>
      <c r="P148" s="814"/>
      <c r="Q148" s="815"/>
      <c r="R148" s="813"/>
      <c r="S148" s="814"/>
      <c r="T148" s="814"/>
      <c r="U148" s="814"/>
      <c r="V148" s="814"/>
      <c r="W148" s="814"/>
      <c r="X148" s="814"/>
      <c r="Y148" s="814"/>
      <c r="Z148" s="814"/>
      <c r="AA148" s="815"/>
    </row>
    <row r="149" spans="1:53" ht="45" customHeight="1">
      <c r="A149" s="778" t="s">
        <v>232</v>
      </c>
      <c r="B149" s="779"/>
      <c r="C149" s="779"/>
      <c r="D149" s="780"/>
      <c r="E149" s="781">
        <f>SUMIF($W$7:$W$130,1,$AJ7:$AJ130)</f>
        <v>0</v>
      </c>
      <c r="F149" s="782"/>
      <c r="G149" s="782"/>
      <c r="H149" s="782"/>
      <c r="I149" s="782"/>
      <c r="J149" s="782"/>
      <c r="K149" s="782"/>
      <c r="L149" s="783"/>
      <c r="M149" s="784" t="s">
        <v>233</v>
      </c>
      <c r="N149" s="785"/>
      <c r="O149" s="785"/>
      <c r="P149" s="785"/>
      <c r="Q149" s="786"/>
      <c r="R149" s="787">
        <f>E149*2400*24</f>
        <v>0</v>
      </c>
      <c r="S149" s="788"/>
      <c r="T149" s="788"/>
      <c r="U149" s="788"/>
      <c r="V149" s="788"/>
      <c r="W149" s="788"/>
      <c r="X149" s="788"/>
      <c r="Y149" s="788"/>
      <c r="Z149" s="788"/>
      <c r="AA149" s="498" t="s">
        <v>149</v>
      </c>
    </row>
    <row r="150" spans="1:53" ht="45" customHeight="1">
      <c r="A150" s="789" t="s">
        <v>234</v>
      </c>
      <c r="B150" s="790"/>
      <c r="C150" s="790"/>
      <c r="D150" s="791"/>
      <c r="E150" s="792">
        <f>SUMIF($W$7:$W$130,2,$AJ7:$AJ130)</f>
        <v>0</v>
      </c>
      <c r="F150" s="793"/>
      <c r="G150" s="793"/>
      <c r="H150" s="793"/>
      <c r="I150" s="793"/>
      <c r="J150" s="793"/>
      <c r="K150" s="793"/>
      <c r="L150" s="794"/>
      <c r="M150" s="795" t="s">
        <v>235</v>
      </c>
      <c r="N150" s="796"/>
      <c r="O150" s="796"/>
      <c r="P150" s="796"/>
      <c r="Q150" s="797"/>
      <c r="R150" s="798">
        <f>E150*1200*24</f>
        <v>0</v>
      </c>
      <c r="S150" s="799"/>
      <c r="T150" s="799"/>
      <c r="U150" s="799"/>
      <c r="V150" s="799"/>
      <c r="W150" s="799"/>
      <c r="X150" s="799"/>
      <c r="Y150" s="799"/>
      <c r="Z150" s="799"/>
      <c r="AA150" s="495" t="s">
        <v>149</v>
      </c>
    </row>
    <row r="151" spans="1:53" ht="45" customHeight="1" thickBot="1">
      <c r="A151" s="756" t="s">
        <v>236</v>
      </c>
      <c r="B151" s="757"/>
      <c r="C151" s="757"/>
      <c r="D151" s="758"/>
      <c r="E151" s="759">
        <f>SUMIF($W$7:$W$130,3,$AJ7:$AJ130)</f>
        <v>0</v>
      </c>
      <c r="F151" s="760"/>
      <c r="G151" s="760"/>
      <c r="H151" s="760"/>
      <c r="I151" s="760"/>
      <c r="J151" s="760"/>
      <c r="K151" s="760"/>
      <c r="L151" s="761"/>
      <c r="M151" s="762" t="s">
        <v>237</v>
      </c>
      <c r="N151" s="763"/>
      <c r="O151" s="763"/>
      <c r="P151" s="763"/>
      <c r="Q151" s="764"/>
      <c r="R151" s="765">
        <f>E151*800*24</f>
        <v>0</v>
      </c>
      <c r="S151" s="766"/>
      <c r="T151" s="766"/>
      <c r="U151" s="766"/>
      <c r="V151" s="766"/>
      <c r="W151" s="766"/>
      <c r="X151" s="766"/>
      <c r="Y151" s="766"/>
      <c r="Z151" s="766"/>
      <c r="AA151" s="496" t="s">
        <v>149</v>
      </c>
    </row>
    <row r="152" spans="1:53" ht="45" customHeight="1" thickTop="1">
      <c r="A152" s="767" t="s">
        <v>177</v>
      </c>
      <c r="B152" s="768"/>
      <c r="C152" s="768"/>
      <c r="D152" s="769"/>
      <c r="E152" s="770">
        <f>SUM(E149:L151)</f>
        <v>0</v>
      </c>
      <c r="F152" s="771"/>
      <c r="G152" s="771"/>
      <c r="H152" s="771"/>
      <c r="I152" s="771"/>
      <c r="J152" s="771"/>
      <c r="K152" s="771"/>
      <c r="L152" s="772"/>
      <c r="M152" s="773"/>
      <c r="N152" s="774"/>
      <c r="O152" s="774"/>
      <c r="P152" s="774"/>
      <c r="Q152" s="775"/>
      <c r="R152" s="776">
        <f>SUM(R149:Y151)</f>
        <v>0</v>
      </c>
      <c r="S152" s="777"/>
      <c r="T152" s="777"/>
      <c r="U152" s="777"/>
      <c r="V152" s="777"/>
      <c r="W152" s="777"/>
      <c r="X152" s="777"/>
      <c r="Y152" s="777"/>
      <c r="Z152" s="777"/>
      <c r="AA152" s="497" t="s">
        <v>149</v>
      </c>
    </row>
    <row r="153" spans="1:53" ht="18"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216"/>
    </row>
    <row r="154" spans="1:53">
      <c r="A154" s="746" t="s">
        <v>238</v>
      </c>
      <c r="B154" s="746"/>
      <c r="C154" s="746"/>
      <c r="D154" s="746"/>
      <c r="E154" s="746"/>
      <c r="F154" s="746"/>
      <c r="G154" s="746" t="s">
        <v>239</v>
      </c>
      <c r="H154" s="746"/>
      <c r="I154" s="746"/>
      <c r="J154" s="746"/>
      <c r="K154" s="746"/>
      <c r="L154" s="746"/>
      <c r="M154" s="746"/>
      <c r="N154" s="746"/>
      <c r="O154" s="746"/>
      <c r="P154" s="746"/>
      <c r="Q154" s="746"/>
      <c r="R154" s="746"/>
      <c r="S154" s="746"/>
      <c r="T154" s="746"/>
      <c r="U154" s="746"/>
      <c r="V154" s="746"/>
      <c r="W154" s="132"/>
      <c r="X154" s="132"/>
      <c r="Y154" s="716" t="s">
        <v>240</v>
      </c>
      <c r="Z154" s="716"/>
      <c r="AA154" s="216"/>
    </row>
    <row r="155" spans="1:53" ht="35.1" customHeight="1">
      <c r="A155" s="747"/>
      <c r="B155" s="748"/>
      <c r="C155" s="748"/>
      <c r="D155" s="133" t="s">
        <v>109</v>
      </c>
      <c r="E155" s="749" t="s">
        <v>311</v>
      </c>
      <c r="F155" s="750"/>
      <c r="G155" s="751"/>
      <c r="H155" s="752"/>
      <c r="I155" s="752"/>
      <c r="J155" s="752"/>
      <c r="K155" s="752"/>
      <c r="L155" s="752"/>
      <c r="M155" s="752"/>
      <c r="N155" s="752"/>
      <c r="O155" s="752"/>
      <c r="P155" s="752"/>
      <c r="Q155" s="752"/>
      <c r="R155" s="752"/>
      <c r="S155" s="752"/>
      <c r="T155" s="752"/>
      <c r="U155" s="753"/>
      <c r="V155" s="754"/>
      <c r="W155" s="755"/>
      <c r="X155" s="755"/>
      <c r="Y155" s="755"/>
      <c r="Z155" s="755"/>
      <c r="AA155" s="498" t="s">
        <v>149</v>
      </c>
    </row>
    <row r="156" spans="1:53" ht="35.1" customHeight="1">
      <c r="A156" s="728"/>
      <c r="B156" s="729"/>
      <c r="C156" s="729"/>
      <c r="D156" s="134" t="s">
        <v>109</v>
      </c>
      <c r="E156" s="730" t="s">
        <v>311</v>
      </c>
      <c r="F156" s="731"/>
      <c r="G156" s="732"/>
      <c r="H156" s="733"/>
      <c r="I156" s="733"/>
      <c r="J156" s="733"/>
      <c r="K156" s="733"/>
      <c r="L156" s="733"/>
      <c r="M156" s="733"/>
      <c r="N156" s="733"/>
      <c r="O156" s="733"/>
      <c r="P156" s="733"/>
      <c r="Q156" s="733"/>
      <c r="R156" s="733"/>
      <c r="S156" s="733"/>
      <c r="T156" s="733"/>
      <c r="U156" s="734"/>
      <c r="V156" s="735"/>
      <c r="W156" s="736"/>
      <c r="X156" s="736"/>
      <c r="Y156" s="736"/>
      <c r="Z156" s="736"/>
      <c r="AA156" s="495" t="s">
        <v>149</v>
      </c>
    </row>
    <row r="157" spans="1:53" ht="35.1" customHeight="1">
      <c r="A157" s="737"/>
      <c r="B157" s="738"/>
      <c r="C157" s="738"/>
      <c r="D157" s="135" t="s">
        <v>109</v>
      </c>
      <c r="E157" s="739" t="s">
        <v>311</v>
      </c>
      <c r="F157" s="740"/>
      <c r="G157" s="741"/>
      <c r="H157" s="742"/>
      <c r="I157" s="742"/>
      <c r="J157" s="742"/>
      <c r="K157" s="742"/>
      <c r="L157" s="742"/>
      <c r="M157" s="742"/>
      <c r="N157" s="742"/>
      <c r="O157" s="742"/>
      <c r="P157" s="742"/>
      <c r="Q157" s="742"/>
      <c r="R157" s="742"/>
      <c r="S157" s="742"/>
      <c r="T157" s="742"/>
      <c r="U157" s="743"/>
      <c r="V157" s="744"/>
      <c r="W157" s="745"/>
      <c r="X157" s="745"/>
      <c r="Y157" s="745"/>
      <c r="Z157" s="745"/>
      <c r="AA157" s="499" t="s">
        <v>149</v>
      </c>
    </row>
    <row r="158" spans="1:53" ht="18"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216"/>
    </row>
    <row r="159" spans="1:53" ht="18" customHeight="1">
      <c r="A159" s="716" t="s">
        <v>241</v>
      </c>
      <c r="B159" s="716"/>
      <c r="C159" s="716"/>
      <c r="D159" s="716"/>
      <c r="E159" s="716"/>
      <c r="F159" s="716"/>
      <c r="G159" s="716"/>
      <c r="H159" s="716"/>
      <c r="I159" s="716"/>
      <c r="J159" s="716"/>
      <c r="K159" s="716"/>
      <c r="L159" s="716"/>
      <c r="M159" s="716"/>
      <c r="N159" s="716"/>
      <c r="O159" s="716"/>
      <c r="P159" s="716"/>
      <c r="Q159" s="716"/>
      <c r="R159" s="716"/>
      <c r="S159" s="716"/>
      <c r="T159" s="716"/>
      <c r="U159" s="716"/>
      <c r="V159" s="716"/>
      <c r="W159" s="716"/>
      <c r="X159" s="716"/>
      <c r="Y159" s="716"/>
      <c r="Z159" s="716"/>
      <c r="AA159" s="216"/>
    </row>
    <row r="160" spans="1:53" ht="69" customHeight="1">
      <c r="A160" s="131"/>
      <c r="B160" s="131"/>
      <c r="C160" s="717" t="s">
        <v>242</v>
      </c>
      <c r="D160" s="718"/>
      <c r="E160" s="718"/>
      <c r="F160" s="718"/>
      <c r="G160" s="718"/>
      <c r="H160" s="718"/>
      <c r="I160" s="718"/>
      <c r="J160" s="718"/>
      <c r="K160" s="718"/>
      <c r="L160" s="719"/>
      <c r="M160" s="720" t="str">
        <f>IF('10号'!$J$4="","",MIN(97000,R152+SUM(V155:V157),M164+0))</f>
        <v/>
      </c>
      <c r="N160" s="721"/>
      <c r="O160" s="721"/>
      <c r="P160" s="721"/>
      <c r="Q160" s="721"/>
      <c r="R160" s="721"/>
      <c r="S160" s="721"/>
      <c r="T160" s="721"/>
      <c r="U160" s="721"/>
      <c r="V160" s="721"/>
      <c r="W160" s="721"/>
      <c r="X160" s="721"/>
      <c r="Y160" s="721"/>
      <c r="Z160" s="542" t="s">
        <v>149</v>
      </c>
      <c r="AA160" s="548"/>
      <c r="AB160" s="217"/>
      <c r="AC160" s="217"/>
      <c r="AD160" s="217"/>
      <c r="AE160" s="217"/>
      <c r="AF160" s="217"/>
      <c r="AG160" s="231"/>
      <c r="AH160" s="232"/>
      <c r="AI160" s="232"/>
      <c r="AJ160" s="232"/>
      <c r="AK160" s="232"/>
      <c r="BA160" s="234"/>
    </row>
    <row r="161" spans="1:27" ht="18" customHeight="1">
      <c r="A161" s="9"/>
      <c r="B161" s="9"/>
      <c r="C161" s="722" t="s">
        <v>312</v>
      </c>
      <c r="D161" s="722"/>
      <c r="E161" s="722"/>
      <c r="F161" s="722"/>
      <c r="G161" s="722"/>
      <c r="H161" s="722"/>
      <c r="I161" s="722"/>
      <c r="J161" s="722"/>
      <c r="K161" s="722"/>
      <c r="L161" s="722"/>
      <c r="M161" s="722"/>
      <c r="N161" s="722"/>
      <c r="O161" s="722"/>
      <c r="P161" s="722"/>
      <c r="Q161" s="722"/>
      <c r="R161" s="722"/>
      <c r="S161" s="722"/>
      <c r="T161" s="722"/>
      <c r="U161" s="722"/>
      <c r="V161" s="722"/>
      <c r="W161" s="722"/>
      <c r="X161" s="722"/>
      <c r="Y161" s="722"/>
      <c r="Z161" s="722"/>
    </row>
    <row r="162" spans="1:27" ht="18" customHeight="1">
      <c r="A162" s="9"/>
      <c r="B162" s="9"/>
      <c r="C162" s="722"/>
      <c r="D162" s="722"/>
      <c r="E162" s="722"/>
      <c r="F162" s="722"/>
      <c r="G162" s="722"/>
      <c r="H162" s="722"/>
      <c r="I162" s="722"/>
      <c r="J162" s="722"/>
      <c r="K162" s="722"/>
      <c r="L162" s="722"/>
      <c r="M162" s="722"/>
      <c r="N162" s="722"/>
      <c r="O162" s="722"/>
      <c r="P162" s="722"/>
      <c r="Q162" s="722"/>
      <c r="R162" s="722"/>
      <c r="S162" s="722"/>
      <c r="T162" s="722"/>
      <c r="U162" s="722"/>
      <c r="V162" s="722"/>
      <c r="W162" s="722"/>
      <c r="X162" s="722"/>
      <c r="Y162" s="722"/>
      <c r="Z162" s="722"/>
    </row>
    <row r="163" spans="1:27">
      <c r="A163" s="9"/>
      <c r="B163" s="9"/>
      <c r="C163" s="722"/>
      <c r="D163" s="722"/>
      <c r="E163" s="722"/>
      <c r="F163" s="722"/>
      <c r="G163" s="722"/>
      <c r="H163" s="722"/>
      <c r="I163" s="722"/>
      <c r="J163" s="722"/>
      <c r="K163" s="722"/>
      <c r="L163" s="722"/>
      <c r="M163" s="722"/>
      <c r="N163" s="722"/>
      <c r="O163" s="722"/>
      <c r="P163" s="722"/>
      <c r="Q163" s="722"/>
      <c r="R163" s="722"/>
      <c r="S163" s="722"/>
      <c r="T163" s="722"/>
      <c r="U163" s="722"/>
      <c r="V163" s="722"/>
      <c r="W163" s="722"/>
      <c r="X163" s="722"/>
      <c r="Y163" s="722"/>
      <c r="Z163" s="722"/>
    </row>
    <row r="164" spans="1:27" ht="60" customHeight="1">
      <c r="A164" s="9"/>
      <c r="B164" s="9"/>
      <c r="C164" s="723" t="str">
        <f>IF(L5="（ 平成　　年　　月 ）","平成　　年　　月支払給与額",L5)</f>
        <v>平成　　年　　月支払給与額</v>
      </c>
      <c r="D164" s="724"/>
      <c r="E164" s="724"/>
      <c r="F164" s="724"/>
      <c r="G164" s="724"/>
      <c r="H164" s="724"/>
      <c r="I164" s="724"/>
      <c r="J164" s="724"/>
      <c r="K164" s="724"/>
      <c r="L164" s="725"/>
      <c r="M164" s="726"/>
      <c r="N164" s="727"/>
      <c r="O164" s="727"/>
      <c r="P164" s="727"/>
      <c r="Q164" s="727"/>
      <c r="R164" s="727"/>
      <c r="S164" s="727"/>
      <c r="T164" s="727"/>
      <c r="U164" s="727"/>
      <c r="V164" s="727"/>
      <c r="W164" s="727"/>
      <c r="X164" s="727"/>
      <c r="Y164" s="727"/>
      <c r="Z164" s="542" t="s">
        <v>149</v>
      </c>
      <c r="AA164" s="548"/>
    </row>
    <row r="165" spans="1:27" ht="18" customHeight="1">
      <c r="A165" s="9"/>
      <c r="B165" s="9"/>
      <c r="C165" s="9"/>
      <c r="D165" s="9"/>
      <c r="E165" s="9"/>
      <c r="F165" s="9"/>
      <c r="G165" s="9"/>
      <c r="H165" s="9"/>
      <c r="I165" s="9"/>
      <c r="J165" s="9"/>
      <c r="K165" s="549"/>
      <c r="L165" s="9"/>
      <c r="M165" s="9"/>
      <c r="N165" s="9"/>
      <c r="O165" s="9"/>
      <c r="P165" s="9"/>
      <c r="Q165" s="9"/>
      <c r="R165" s="9"/>
      <c r="S165" s="9"/>
      <c r="T165" s="9"/>
      <c r="U165" s="9"/>
      <c r="V165" s="9"/>
      <c r="W165" s="9"/>
      <c r="X165" s="9"/>
      <c r="Y165" s="9"/>
      <c r="Z165" s="9"/>
    </row>
    <row r="166" spans="1:27">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8" spans="1:27">
      <c r="F168" s="715"/>
      <c r="G168" s="715"/>
      <c r="H168" s="715"/>
    </row>
  </sheetData>
  <sheetProtection password="ECA8" sheet="1" objects="1" scenarios="1" selectLockedCells="1"/>
  <mergeCells count="710">
    <mergeCell ref="P11:P12"/>
    <mergeCell ref="L5:Q5"/>
    <mergeCell ref="V5:AA5"/>
    <mergeCell ref="Z7:AA7"/>
    <mergeCell ref="Z8:AA8"/>
    <mergeCell ref="A7:B10"/>
    <mergeCell ref="C7:C8"/>
    <mergeCell ref="E7:E8"/>
    <mergeCell ref="G7:G8"/>
    <mergeCell ref="I7:I8"/>
    <mergeCell ref="K7:K8"/>
    <mergeCell ref="L7:L8"/>
    <mergeCell ref="N7:N8"/>
    <mergeCell ref="Y7:Y8"/>
    <mergeCell ref="E9:J9"/>
    <mergeCell ref="R9:W9"/>
    <mergeCell ref="X9:AA9"/>
    <mergeCell ref="P7:P8"/>
    <mergeCell ref="Q7:Q8"/>
    <mergeCell ref="S7:S8"/>
    <mergeCell ref="U7:U8"/>
    <mergeCell ref="V7:V8"/>
    <mergeCell ref="X7:X8"/>
    <mergeCell ref="C10:AA10"/>
    <mergeCell ref="A15:B18"/>
    <mergeCell ref="C15:C16"/>
    <mergeCell ref="E15:E16"/>
    <mergeCell ref="G15:G16"/>
    <mergeCell ref="I15:I16"/>
    <mergeCell ref="K15:K16"/>
    <mergeCell ref="C18:AA18"/>
    <mergeCell ref="Z11:AA11"/>
    <mergeCell ref="Z12:AA12"/>
    <mergeCell ref="E13:J13"/>
    <mergeCell ref="R13:W13"/>
    <mergeCell ref="X13:AA13"/>
    <mergeCell ref="C14:AA14"/>
    <mergeCell ref="Q11:Q12"/>
    <mergeCell ref="S11:S12"/>
    <mergeCell ref="U11:U12"/>
    <mergeCell ref="V11:V12"/>
    <mergeCell ref="X11:X12"/>
    <mergeCell ref="Y11:Y12"/>
    <mergeCell ref="A11:B14"/>
    <mergeCell ref="C11:C12"/>
    <mergeCell ref="E11:E12"/>
    <mergeCell ref="G11:G12"/>
    <mergeCell ref="I11:I12"/>
    <mergeCell ref="C22:AA22"/>
    <mergeCell ref="V15:V16"/>
    <mergeCell ref="X15:X16"/>
    <mergeCell ref="Y15:Y16"/>
    <mergeCell ref="Z15:AA15"/>
    <mergeCell ref="Z16:AA16"/>
    <mergeCell ref="E17:J17"/>
    <mergeCell ref="R17:W17"/>
    <mergeCell ref="X17:AA17"/>
    <mergeCell ref="L15:L16"/>
    <mergeCell ref="N15:N16"/>
    <mergeCell ref="P15:P16"/>
    <mergeCell ref="Q15:Q16"/>
    <mergeCell ref="S15:S16"/>
    <mergeCell ref="U15:U16"/>
    <mergeCell ref="K11:K12"/>
    <mergeCell ref="L11:L12"/>
    <mergeCell ref="N11:N12"/>
    <mergeCell ref="A23:B26"/>
    <mergeCell ref="C23:C24"/>
    <mergeCell ref="E23:E24"/>
    <mergeCell ref="G23:G24"/>
    <mergeCell ref="I23:I24"/>
    <mergeCell ref="K23:K24"/>
    <mergeCell ref="C26:AA26"/>
    <mergeCell ref="V19:V20"/>
    <mergeCell ref="X19:X20"/>
    <mergeCell ref="Y19:Y20"/>
    <mergeCell ref="Z19:AA19"/>
    <mergeCell ref="Z20:AA20"/>
    <mergeCell ref="E21:J21"/>
    <mergeCell ref="R21:W21"/>
    <mergeCell ref="X21:AA21"/>
    <mergeCell ref="L19:L20"/>
    <mergeCell ref="N19:N20"/>
    <mergeCell ref="P19:P20"/>
    <mergeCell ref="Q19:Q20"/>
    <mergeCell ref="S19:S20"/>
    <mergeCell ref="U19:U20"/>
    <mergeCell ref="A19:B22"/>
    <mergeCell ref="C19:C20"/>
    <mergeCell ref="E19:E20"/>
    <mergeCell ref="G27:G28"/>
    <mergeCell ref="I27:I28"/>
    <mergeCell ref="K27:K28"/>
    <mergeCell ref="C30:AA30"/>
    <mergeCell ref="V23:V24"/>
    <mergeCell ref="X23:X24"/>
    <mergeCell ref="Y23:Y24"/>
    <mergeCell ref="Z23:AA23"/>
    <mergeCell ref="Z24:AA24"/>
    <mergeCell ref="E25:J25"/>
    <mergeCell ref="R25:W25"/>
    <mergeCell ref="X25:AA25"/>
    <mergeCell ref="L23:L24"/>
    <mergeCell ref="N23:N24"/>
    <mergeCell ref="P23:P24"/>
    <mergeCell ref="Q23:Q24"/>
    <mergeCell ref="S23:S24"/>
    <mergeCell ref="U23:U24"/>
    <mergeCell ref="G19:G20"/>
    <mergeCell ref="I19:I20"/>
    <mergeCell ref="K19:K20"/>
    <mergeCell ref="A31:B34"/>
    <mergeCell ref="C31:C32"/>
    <mergeCell ref="E31:E32"/>
    <mergeCell ref="G31:G32"/>
    <mergeCell ref="I31:I32"/>
    <mergeCell ref="K31:K32"/>
    <mergeCell ref="C34:AA34"/>
    <mergeCell ref="V27:V28"/>
    <mergeCell ref="X27:X28"/>
    <mergeCell ref="Y27:Y28"/>
    <mergeCell ref="Z27:AA27"/>
    <mergeCell ref="Z28:AA28"/>
    <mergeCell ref="E29:J29"/>
    <mergeCell ref="R29:W29"/>
    <mergeCell ref="X29:AA29"/>
    <mergeCell ref="L27:L28"/>
    <mergeCell ref="N27:N28"/>
    <mergeCell ref="P27:P28"/>
    <mergeCell ref="Q27:Q28"/>
    <mergeCell ref="S27:S28"/>
    <mergeCell ref="U27:U28"/>
    <mergeCell ref="A27:B30"/>
    <mergeCell ref="C27:C28"/>
    <mergeCell ref="E27:E28"/>
    <mergeCell ref="G35:G36"/>
    <mergeCell ref="I35:I36"/>
    <mergeCell ref="K35:K36"/>
    <mergeCell ref="C38:AA38"/>
    <mergeCell ref="V31:V32"/>
    <mergeCell ref="X31:X32"/>
    <mergeCell ref="Y31:Y32"/>
    <mergeCell ref="Z31:AA31"/>
    <mergeCell ref="Z32:AA32"/>
    <mergeCell ref="E33:J33"/>
    <mergeCell ref="R33:W33"/>
    <mergeCell ref="X33:AA33"/>
    <mergeCell ref="L31:L32"/>
    <mergeCell ref="N31:N32"/>
    <mergeCell ref="P31:P32"/>
    <mergeCell ref="Q31:Q32"/>
    <mergeCell ref="S31:S32"/>
    <mergeCell ref="U31:U32"/>
    <mergeCell ref="A39:B42"/>
    <mergeCell ref="C39:C40"/>
    <mergeCell ref="E39:E40"/>
    <mergeCell ref="G39:G40"/>
    <mergeCell ref="I39:I40"/>
    <mergeCell ref="K39:K40"/>
    <mergeCell ref="C42:AA42"/>
    <mergeCell ref="V35:V36"/>
    <mergeCell ref="X35:X36"/>
    <mergeCell ref="Y35:Y36"/>
    <mergeCell ref="Z35:AA35"/>
    <mergeCell ref="Z36:AA36"/>
    <mergeCell ref="E37:J37"/>
    <mergeCell ref="R37:W37"/>
    <mergeCell ref="X37:AA37"/>
    <mergeCell ref="L35:L36"/>
    <mergeCell ref="N35:N36"/>
    <mergeCell ref="P35:P36"/>
    <mergeCell ref="Q35:Q36"/>
    <mergeCell ref="S35:S36"/>
    <mergeCell ref="U35:U36"/>
    <mergeCell ref="A35:B38"/>
    <mergeCell ref="C35:C36"/>
    <mergeCell ref="E35:E36"/>
    <mergeCell ref="G43:G44"/>
    <mergeCell ref="I43:I44"/>
    <mergeCell ref="K43:K44"/>
    <mergeCell ref="C46:AA46"/>
    <mergeCell ref="V39:V40"/>
    <mergeCell ref="X39:X40"/>
    <mergeCell ref="Y39:Y40"/>
    <mergeCell ref="Z39:AA39"/>
    <mergeCell ref="Z40:AA40"/>
    <mergeCell ref="E41:J41"/>
    <mergeCell ref="R41:W41"/>
    <mergeCell ref="X41:AA41"/>
    <mergeCell ref="L39:L40"/>
    <mergeCell ref="N39:N40"/>
    <mergeCell ref="P39:P40"/>
    <mergeCell ref="Q39:Q40"/>
    <mergeCell ref="S39:S40"/>
    <mergeCell ref="U39:U40"/>
    <mergeCell ref="A47:B50"/>
    <mergeCell ref="C47:C48"/>
    <mergeCell ref="E47:E48"/>
    <mergeCell ref="G47:G48"/>
    <mergeCell ref="I47:I48"/>
    <mergeCell ref="K47:K48"/>
    <mergeCell ref="C50:AA50"/>
    <mergeCell ref="V43:V44"/>
    <mergeCell ref="X43:X44"/>
    <mergeCell ref="Y43:Y44"/>
    <mergeCell ref="Z43:AA43"/>
    <mergeCell ref="Z44:AA44"/>
    <mergeCell ref="E45:J45"/>
    <mergeCell ref="R45:W45"/>
    <mergeCell ref="X45:AA45"/>
    <mergeCell ref="L43:L44"/>
    <mergeCell ref="N43:N44"/>
    <mergeCell ref="P43:P44"/>
    <mergeCell ref="Q43:Q44"/>
    <mergeCell ref="S43:S44"/>
    <mergeCell ref="U43:U44"/>
    <mergeCell ref="A43:B46"/>
    <mergeCell ref="C43:C44"/>
    <mergeCell ref="E43:E44"/>
    <mergeCell ref="G51:G52"/>
    <mergeCell ref="I51:I52"/>
    <mergeCell ref="K51:K52"/>
    <mergeCell ref="C54:AA54"/>
    <mergeCell ref="V47:V48"/>
    <mergeCell ref="X47:X48"/>
    <mergeCell ref="Y47:Y48"/>
    <mergeCell ref="Z47:AA47"/>
    <mergeCell ref="Z48:AA48"/>
    <mergeCell ref="E49:J49"/>
    <mergeCell ref="R49:W49"/>
    <mergeCell ref="X49:AA49"/>
    <mergeCell ref="L47:L48"/>
    <mergeCell ref="N47:N48"/>
    <mergeCell ref="P47:P48"/>
    <mergeCell ref="Q47:Q48"/>
    <mergeCell ref="S47:S48"/>
    <mergeCell ref="U47:U48"/>
    <mergeCell ref="A55:B58"/>
    <mergeCell ref="C55:C56"/>
    <mergeCell ref="E55:E56"/>
    <mergeCell ref="G55:G56"/>
    <mergeCell ref="I55:I56"/>
    <mergeCell ref="K55:K56"/>
    <mergeCell ref="C58:AA58"/>
    <mergeCell ref="V51:V52"/>
    <mergeCell ref="X51:X52"/>
    <mergeCell ref="Y51:Y52"/>
    <mergeCell ref="Z51:AA51"/>
    <mergeCell ref="Z52:AA52"/>
    <mergeCell ref="E53:J53"/>
    <mergeCell ref="R53:W53"/>
    <mergeCell ref="X53:AA53"/>
    <mergeCell ref="L51:L52"/>
    <mergeCell ref="N51:N52"/>
    <mergeCell ref="P51:P52"/>
    <mergeCell ref="Q51:Q52"/>
    <mergeCell ref="S51:S52"/>
    <mergeCell ref="U51:U52"/>
    <mergeCell ref="A51:B54"/>
    <mergeCell ref="C51:C52"/>
    <mergeCell ref="E51:E52"/>
    <mergeCell ref="G59:G60"/>
    <mergeCell ref="I59:I60"/>
    <mergeCell ref="K59:K60"/>
    <mergeCell ref="C62:AA62"/>
    <mergeCell ref="V55:V56"/>
    <mergeCell ref="X55:X56"/>
    <mergeCell ref="Y55:Y56"/>
    <mergeCell ref="Z55:AA55"/>
    <mergeCell ref="Z56:AA56"/>
    <mergeCell ref="E57:J57"/>
    <mergeCell ref="R57:W57"/>
    <mergeCell ref="X57:AA57"/>
    <mergeCell ref="L55:L56"/>
    <mergeCell ref="N55:N56"/>
    <mergeCell ref="P55:P56"/>
    <mergeCell ref="Q55:Q56"/>
    <mergeCell ref="S55:S56"/>
    <mergeCell ref="U55:U56"/>
    <mergeCell ref="A63:B66"/>
    <mergeCell ref="C63:C64"/>
    <mergeCell ref="E63:E64"/>
    <mergeCell ref="G63:G64"/>
    <mergeCell ref="I63:I64"/>
    <mergeCell ref="K63:K64"/>
    <mergeCell ref="C66:AA66"/>
    <mergeCell ref="V59:V60"/>
    <mergeCell ref="X59:X60"/>
    <mergeCell ref="Y59:Y60"/>
    <mergeCell ref="Z59:AA59"/>
    <mergeCell ref="Z60:AA60"/>
    <mergeCell ref="E61:J61"/>
    <mergeCell ref="R61:W61"/>
    <mergeCell ref="X61:AA61"/>
    <mergeCell ref="L59:L60"/>
    <mergeCell ref="N59:N60"/>
    <mergeCell ref="P59:P60"/>
    <mergeCell ref="Q59:Q60"/>
    <mergeCell ref="S59:S60"/>
    <mergeCell ref="U59:U60"/>
    <mergeCell ref="A59:B62"/>
    <mergeCell ref="C59:C60"/>
    <mergeCell ref="E59:E60"/>
    <mergeCell ref="V63:V64"/>
    <mergeCell ref="X63:X64"/>
    <mergeCell ref="Y63:Y64"/>
    <mergeCell ref="Z63:AA63"/>
    <mergeCell ref="Z64:AA64"/>
    <mergeCell ref="E65:J65"/>
    <mergeCell ref="R65:W65"/>
    <mergeCell ref="X65:AA65"/>
    <mergeCell ref="L63:L64"/>
    <mergeCell ref="N63:N64"/>
    <mergeCell ref="P63:P64"/>
    <mergeCell ref="Q63:Q64"/>
    <mergeCell ref="S63:S64"/>
    <mergeCell ref="U63:U64"/>
    <mergeCell ref="A69:B72"/>
    <mergeCell ref="C69:C70"/>
    <mergeCell ref="E69:E70"/>
    <mergeCell ref="G69:G70"/>
    <mergeCell ref="I69:I70"/>
    <mergeCell ref="K69:K70"/>
    <mergeCell ref="C72:AA72"/>
    <mergeCell ref="C67:D67"/>
    <mergeCell ref="F67:G67"/>
    <mergeCell ref="I67:J67"/>
    <mergeCell ref="L67:M67"/>
    <mergeCell ref="L68:Q68"/>
    <mergeCell ref="V68:AA68"/>
    <mergeCell ref="G73:G74"/>
    <mergeCell ref="I73:I74"/>
    <mergeCell ref="K73:K74"/>
    <mergeCell ref="C76:AA76"/>
    <mergeCell ref="V69:V70"/>
    <mergeCell ref="X69:X70"/>
    <mergeCell ref="Y69:Y70"/>
    <mergeCell ref="Z69:AA69"/>
    <mergeCell ref="Z70:AA70"/>
    <mergeCell ref="E71:J71"/>
    <mergeCell ref="R71:W71"/>
    <mergeCell ref="X71:AA71"/>
    <mergeCell ref="L69:L70"/>
    <mergeCell ref="N69:N70"/>
    <mergeCell ref="P69:P70"/>
    <mergeCell ref="Q69:Q70"/>
    <mergeCell ref="S69:S70"/>
    <mergeCell ref="U69:U70"/>
    <mergeCell ref="A77:B80"/>
    <mergeCell ref="C77:C78"/>
    <mergeCell ref="E77:E78"/>
    <mergeCell ref="G77:G78"/>
    <mergeCell ref="I77:I78"/>
    <mergeCell ref="K77:K78"/>
    <mergeCell ref="C80:AA80"/>
    <mergeCell ref="V73:V74"/>
    <mergeCell ref="X73:X74"/>
    <mergeCell ref="Y73:Y74"/>
    <mergeCell ref="Z73:AA73"/>
    <mergeCell ref="Z74:AA74"/>
    <mergeCell ref="E75:J75"/>
    <mergeCell ref="R75:W75"/>
    <mergeCell ref="X75:AA75"/>
    <mergeCell ref="L73:L74"/>
    <mergeCell ref="N73:N74"/>
    <mergeCell ref="P73:P74"/>
    <mergeCell ref="Q73:Q74"/>
    <mergeCell ref="S73:S74"/>
    <mergeCell ref="U73:U74"/>
    <mergeCell ref="A73:B76"/>
    <mergeCell ref="C73:C74"/>
    <mergeCell ref="E73:E74"/>
    <mergeCell ref="G81:G82"/>
    <mergeCell ref="I81:I82"/>
    <mergeCell ref="K81:K82"/>
    <mergeCell ref="C84:AA84"/>
    <mergeCell ref="V77:V78"/>
    <mergeCell ref="X77:X78"/>
    <mergeCell ref="Y77:Y78"/>
    <mergeCell ref="Z77:AA77"/>
    <mergeCell ref="Z78:AA78"/>
    <mergeCell ref="E79:J79"/>
    <mergeCell ref="R79:W79"/>
    <mergeCell ref="X79:AA79"/>
    <mergeCell ref="L77:L78"/>
    <mergeCell ref="N77:N78"/>
    <mergeCell ref="P77:P78"/>
    <mergeCell ref="Q77:Q78"/>
    <mergeCell ref="S77:S78"/>
    <mergeCell ref="U77:U78"/>
    <mergeCell ref="A85:B88"/>
    <mergeCell ref="C85:C86"/>
    <mergeCell ref="E85:E86"/>
    <mergeCell ref="G85:G86"/>
    <mergeCell ref="I85:I86"/>
    <mergeCell ref="K85:K86"/>
    <mergeCell ref="C88:AA88"/>
    <mergeCell ref="V81:V82"/>
    <mergeCell ref="X81:X82"/>
    <mergeCell ref="Y81:Y82"/>
    <mergeCell ref="Z81:AA81"/>
    <mergeCell ref="Z82:AA82"/>
    <mergeCell ref="E83:J83"/>
    <mergeCell ref="R83:W83"/>
    <mergeCell ref="X83:AA83"/>
    <mergeCell ref="L81:L82"/>
    <mergeCell ref="N81:N82"/>
    <mergeCell ref="P81:P82"/>
    <mergeCell ref="Q81:Q82"/>
    <mergeCell ref="S81:S82"/>
    <mergeCell ref="U81:U82"/>
    <mergeCell ref="A81:B84"/>
    <mergeCell ref="C81:C82"/>
    <mergeCell ref="E81:E82"/>
    <mergeCell ref="G89:G90"/>
    <mergeCell ref="I89:I90"/>
    <mergeCell ref="K89:K90"/>
    <mergeCell ref="C92:AA92"/>
    <mergeCell ref="V85:V86"/>
    <mergeCell ref="X85:X86"/>
    <mergeCell ref="Y85:Y86"/>
    <mergeCell ref="Z85:AA85"/>
    <mergeCell ref="Z86:AA86"/>
    <mergeCell ref="E87:J87"/>
    <mergeCell ref="R87:W87"/>
    <mergeCell ref="X87:AA87"/>
    <mergeCell ref="L85:L86"/>
    <mergeCell ref="N85:N86"/>
    <mergeCell ref="P85:P86"/>
    <mergeCell ref="Q85:Q86"/>
    <mergeCell ref="S85:S86"/>
    <mergeCell ref="U85:U86"/>
    <mergeCell ref="A93:B96"/>
    <mergeCell ref="C93:C94"/>
    <mergeCell ref="E93:E94"/>
    <mergeCell ref="G93:G94"/>
    <mergeCell ref="I93:I94"/>
    <mergeCell ref="K93:K94"/>
    <mergeCell ref="C96:AA96"/>
    <mergeCell ref="V89:V90"/>
    <mergeCell ref="X89:X90"/>
    <mergeCell ref="Y89:Y90"/>
    <mergeCell ref="Z89:AA89"/>
    <mergeCell ref="Z90:AA90"/>
    <mergeCell ref="E91:J91"/>
    <mergeCell ref="R91:W91"/>
    <mergeCell ref="X91:AA91"/>
    <mergeCell ref="L89:L90"/>
    <mergeCell ref="N89:N90"/>
    <mergeCell ref="P89:P90"/>
    <mergeCell ref="Q89:Q90"/>
    <mergeCell ref="S89:S90"/>
    <mergeCell ref="U89:U90"/>
    <mergeCell ref="A89:B92"/>
    <mergeCell ref="C89:C90"/>
    <mergeCell ref="E89:E90"/>
    <mergeCell ref="G97:G98"/>
    <mergeCell ref="I97:I98"/>
    <mergeCell ref="K97:K98"/>
    <mergeCell ref="C100:AA100"/>
    <mergeCell ref="V93:V94"/>
    <mergeCell ref="X93:X94"/>
    <mergeCell ref="Y93:Y94"/>
    <mergeCell ref="Z93:AA93"/>
    <mergeCell ref="Z94:AA94"/>
    <mergeCell ref="E95:J95"/>
    <mergeCell ref="R95:W95"/>
    <mergeCell ref="X95:AA95"/>
    <mergeCell ref="L93:L94"/>
    <mergeCell ref="N93:N94"/>
    <mergeCell ref="P93:P94"/>
    <mergeCell ref="Q93:Q94"/>
    <mergeCell ref="S93:S94"/>
    <mergeCell ref="U93:U94"/>
    <mergeCell ref="A101:B104"/>
    <mergeCell ref="C101:C102"/>
    <mergeCell ref="E101:E102"/>
    <mergeCell ref="G101:G102"/>
    <mergeCell ref="I101:I102"/>
    <mergeCell ref="K101:K102"/>
    <mergeCell ref="C104:AA104"/>
    <mergeCell ref="V97:V98"/>
    <mergeCell ref="X97:X98"/>
    <mergeCell ref="Y97:Y98"/>
    <mergeCell ref="Z97:AA97"/>
    <mergeCell ref="Z98:AA98"/>
    <mergeCell ref="E99:J99"/>
    <mergeCell ref="R99:W99"/>
    <mergeCell ref="X99:AA99"/>
    <mergeCell ref="L97:L98"/>
    <mergeCell ref="N97:N98"/>
    <mergeCell ref="P97:P98"/>
    <mergeCell ref="Q97:Q98"/>
    <mergeCell ref="S97:S98"/>
    <mergeCell ref="U97:U98"/>
    <mergeCell ref="A97:B100"/>
    <mergeCell ref="C97:C98"/>
    <mergeCell ref="E97:E98"/>
    <mergeCell ref="G105:G106"/>
    <mergeCell ref="I105:I106"/>
    <mergeCell ref="K105:K106"/>
    <mergeCell ref="C108:AA108"/>
    <mergeCell ref="V101:V102"/>
    <mergeCell ref="X101:X102"/>
    <mergeCell ref="Y101:Y102"/>
    <mergeCell ref="Z101:AA101"/>
    <mergeCell ref="Z102:AA102"/>
    <mergeCell ref="E103:J103"/>
    <mergeCell ref="R103:W103"/>
    <mergeCell ref="X103:AA103"/>
    <mergeCell ref="L101:L102"/>
    <mergeCell ref="N101:N102"/>
    <mergeCell ref="P101:P102"/>
    <mergeCell ref="Q101:Q102"/>
    <mergeCell ref="S101:S102"/>
    <mergeCell ref="U101:U102"/>
    <mergeCell ref="A109:B112"/>
    <mergeCell ref="C109:C110"/>
    <mergeCell ref="E109:E110"/>
    <mergeCell ref="G109:G110"/>
    <mergeCell ref="I109:I110"/>
    <mergeCell ref="K109:K110"/>
    <mergeCell ref="C112:AA112"/>
    <mergeCell ref="V105:V106"/>
    <mergeCell ref="X105:X106"/>
    <mergeCell ref="Y105:Y106"/>
    <mergeCell ref="Z105:AA105"/>
    <mergeCell ref="Z106:AA106"/>
    <mergeCell ref="E107:J107"/>
    <mergeCell ref="R107:W107"/>
    <mergeCell ref="X107:AA107"/>
    <mergeCell ref="L105:L106"/>
    <mergeCell ref="N105:N106"/>
    <mergeCell ref="P105:P106"/>
    <mergeCell ref="Q105:Q106"/>
    <mergeCell ref="S105:S106"/>
    <mergeCell ref="U105:U106"/>
    <mergeCell ref="A105:B108"/>
    <mergeCell ref="C105:C106"/>
    <mergeCell ref="E105:E106"/>
    <mergeCell ref="G113:G114"/>
    <mergeCell ref="I113:I114"/>
    <mergeCell ref="K113:K114"/>
    <mergeCell ref="C116:AA116"/>
    <mergeCell ref="V109:V110"/>
    <mergeCell ref="X109:X110"/>
    <mergeCell ref="Y109:Y110"/>
    <mergeCell ref="Z109:AA109"/>
    <mergeCell ref="Z110:AA110"/>
    <mergeCell ref="E111:J111"/>
    <mergeCell ref="R111:W111"/>
    <mergeCell ref="X111:AA111"/>
    <mergeCell ref="L109:L110"/>
    <mergeCell ref="N109:N110"/>
    <mergeCell ref="P109:P110"/>
    <mergeCell ref="Q109:Q110"/>
    <mergeCell ref="S109:S110"/>
    <mergeCell ref="U109:U110"/>
    <mergeCell ref="A117:B120"/>
    <mergeCell ref="C117:C118"/>
    <mergeCell ref="E117:E118"/>
    <mergeCell ref="G117:G118"/>
    <mergeCell ref="I117:I118"/>
    <mergeCell ref="K117:K118"/>
    <mergeCell ref="C120:AA120"/>
    <mergeCell ref="V113:V114"/>
    <mergeCell ref="X113:X114"/>
    <mergeCell ref="Y113:Y114"/>
    <mergeCell ref="Z113:AA113"/>
    <mergeCell ref="Z114:AA114"/>
    <mergeCell ref="E115:J115"/>
    <mergeCell ref="R115:W115"/>
    <mergeCell ref="X115:AA115"/>
    <mergeCell ref="L113:L114"/>
    <mergeCell ref="N113:N114"/>
    <mergeCell ref="P113:P114"/>
    <mergeCell ref="Q113:Q114"/>
    <mergeCell ref="S113:S114"/>
    <mergeCell ref="U113:U114"/>
    <mergeCell ref="A113:B116"/>
    <mergeCell ref="C113:C114"/>
    <mergeCell ref="E113:E114"/>
    <mergeCell ref="G121:G122"/>
    <mergeCell ref="I121:I122"/>
    <mergeCell ref="K121:K122"/>
    <mergeCell ref="C124:AA124"/>
    <mergeCell ref="V117:V118"/>
    <mergeCell ref="X117:X118"/>
    <mergeCell ref="Y117:Y118"/>
    <mergeCell ref="Z117:AA117"/>
    <mergeCell ref="Z118:AA118"/>
    <mergeCell ref="E119:J119"/>
    <mergeCell ref="R119:W119"/>
    <mergeCell ref="X119:AA119"/>
    <mergeCell ref="L117:L118"/>
    <mergeCell ref="N117:N118"/>
    <mergeCell ref="P117:P118"/>
    <mergeCell ref="Q117:Q118"/>
    <mergeCell ref="S117:S118"/>
    <mergeCell ref="U117:U118"/>
    <mergeCell ref="A125:B128"/>
    <mergeCell ref="C125:C126"/>
    <mergeCell ref="E125:E126"/>
    <mergeCell ref="G125:G126"/>
    <mergeCell ref="I125:I126"/>
    <mergeCell ref="K125:K126"/>
    <mergeCell ref="C128:AA128"/>
    <mergeCell ref="V121:V122"/>
    <mergeCell ref="X121:X122"/>
    <mergeCell ref="Y121:Y122"/>
    <mergeCell ref="Z121:AA121"/>
    <mergeCell ref="Z122:AA122"/>
    <mergeCell ref="E123:J123"/>
    <mergeCell ref="R123:W123"/>
    <mergeCell ref="X123:AA123"/>
    <mergeCell ref="L121:L122"/>
    <mergeCell ref="N121:N122"/>
    <mergeCell ref="P121:P122"/>
    <mergeCell ref="Q121:Q122"/>
    <mergeCell ref="S121:S122"/>
    <mergeCell ref="U121:U122"/>
    <mergeCell ref="A121:B124"/>
    <mergeCell ref="C121:C122"/>
    <mergeCell ref="E121:E122"/>
    <mergeCell ref="I129:I130"/>
    <mergeCell ref="K129:K130"/>
    <mergeCell ref="C132:AA132"/>
    <mergeCell ref="V125:V126"/>
    <mergeCell ref="X125:X126"/>
    <mergeCell ref="Y125:Y126"/>
    <mergeCell ref="Z125:AA125"/>
    <mergeCell ref="Z126:AA126"/>
    <mergeCell ref="E127:J127"/>
    <mergeCell ref="R127:W127"/>
    <mergeCell ref="X127:AA127"/>
    <mergeCell ref="L125:L126"/>
    <mergeCell ref="N125:N126"/>
    <mergeCell ref="P125:P126"/>
    <mergeCell ref="Q125:Q126"/>
    <mergeCell ref="S125:S126"/>
    <mergeCell ref="U125:U126"/>
    <mergeCell ref="C133:D133"/>
    <mergeCell ref="F133:G133"/>
    <mergeCell ref="I133:J133"/>
    <mergeCell ref="L133:M133"/>
    <mergeCell ref="S134:Y134"/>
    <mergeCell ref="A135:AA135"/>
    <mergeCell ref="V129:V130"/>
    <mergeCell ref="X129:X130"/>
    <mergeCell ref="Y129:Y130"/>
    <mergeCell ref="Z129:AA129"/>
    <mergeCell ref="Z130:AA130"/>
    <mergeCell ref="E131:J131"/>
    <mergeCell ref="R131:W131"/>
    <mergeCell ref="X131:AA131"/>
    <mergeCell ref="L129:L130"/>
    <mergeCell ref="N129:N130"/>
    <mergeCell ref="P129:P130"/>
    <mergeCell ref="Q129:Q130"/>
    <mergeCell ref="S129:S130"/>
    <mergeCell ref="U129:U130"/>
    <mergeCell ref="A129:B132"/>
    <mergeCell ref="C129:C130"/>
    <mergeCell ref="E129:E130"/>
    <mergeCell ref="G129:G130"/>
    <mergeCell ref="A149:D149"/>
    <mergeCell ref="E149:L149"/>
    <mergeCell ref="M149:Q149"/>
    <mergeCell ref="R149:Z149"/>
    <mergeCell ref="A150:D150"/>
    <mergeCell ref="E150:L150"/>
    <mergeCell ref="M150:Q150"/>
    <mergeCell ref="R150:Z150"/>
    <mergeCell ref="A137:AA137"/>
    <mergeCell ref="D138:E138"/>
    <mergeCell ref="D140:E140"/>
    <mergeCell ref="A147:D148"/>
    <mergeCell ref="E147:L148"/>
    <mergeCell ref="M147:Q148"/>
    <mergeCell ref="R147:AA148"/>
    <mergeCell ref="A154:F154"/>
    <mergeCell ref="G154:V154"/>
    <mergeCell ref="Y154:Z154"/>
    <mergeCell ref="A155:C155"/>
    <mergeCell ref="E155:F155"/>
    <mergeCell ref="G155:U155"/>
    <mergeCell ref="V155:Z155"/>
    <mergeCell ref="A151:D151"/>
    <mergeCell ref="E151:L151"/>
    <mergeCell ref="M151:Q151"/>
    <mergeCell ref="R151:Z151"/>
    <mergeCell ref="A152:D152"/>
    <mergeCell ref="E152:L152"/>
    <mergeCell ref="M152:Q152"/>
    <mergeCell ref="R152:Z152"/>
    <mergeCell ref="F168:H168"/>
    <mergeCell ref="A159:Z159"/>
    <mergeCell ref="C160:L160"/>
    <mergeCell ref="M160:Y160"/>
    <mergeCell ref="C161:Z163"/>
    <mergeCell ref="C164:L164"/>
    <mergeCell ref="M164:Y164"/>
    <mergeCell ref="A156:C156"/>
    <mergeCell ref="E156:F156"/>
    <mergeCell ref="G156:U156"/>
    <mergeCell ref="V156:Z156"/>
    <mergeCell ref="A157:C157"/>
    <mergeCell ref="E157:F157"/>
    <mergeCell ref="G157:U157"/>
    <mergeCell ref="V157:Z157"/>
  </mergeCells>
  <phoneticPr fontId="2"/>
  <dataValidations count="5">
    <dataValidation imeMode="halfAlpha" allowBlank="1" showInputMessage="1" sqref="T7:T8 T117:T118 T113:T114 T121:T122 T109:T110 T105:T106 T101:T102 T97:T98 T93:T94 T89:T90 T85:T86 T81:T82 T77:T78 T73:T74 T69:T70 T63:T64 T59:T60 T55:T56 T51:T52 T47:T48 T43:T44 T39:T40 T35:T36 T31:T32 T27:T28 T23:T24 T19:T20 T15:T16 T11:T12 T125:T126 T129:T130"/>
    <dataValidation allowBlank="1" showInputMessage="1" sqref="M7:M8 R7:R8 M15:M16 R11:R12 M11:M12 R125:R126 M19:M20 R15:R16 M23:M24 R19:R20 M27:M28 R23:R24 M31:M32 R27:R28 M35:M36 R31:R32 M39:M40 R35:R36 M43:M44 R39:R40 M47:M48 R43:R44 M51:M52 R47:R48 M55:M56 R51:R52 M59:M60 R55:R56 M63:M64 R59:R60 M69:M70 R63:R64 M73:M74 R69:R70 M77:M78 R73:R74 M81:M82 R77:R78 M85:M86 R81:R82 M89:M90 R85:R86 M93:M94 R89:R90 M97:M98 R93:R94 M101:M102 R97:R98 M105:M106 R101:R102 M109:M110 R105:R106 M113:M114 R109:R110 M125:M126 R117:R118 M117:M118 R113:R114 M121:M122 R121:R122 M129:M130 R129:R130"/>
    <dataValidation type="whole" allowBlank="1" showInputMessage="1" showErrorMessage="1" errorTitle="無効な入力" error="入力は 1～3 のみ" sqref="W7:W8 W121:W122 W15:W16 W11:W12 W19:W20 W23:W24 W27:W28 W31:W32 W35:W36 W39:W40 W43:W44 W47:W48 W51:W52 W55:W56 W59:W60 W63:W64 W69:W70 W73:W74 W77:W78 W81:W82 W85:W86 W89:W90 W93:W94 W97:W98 W101:W102 W105:W106 W109:W110 W113:W114 W125:W126 W117:W118 W129:W130">
      <formula1>1</formula1>
      <formula2>3</formula2>
    </dataValidation>
    <dataValidation type="list" imeMode="halfAlpha" allowBlank="1" showInputMessage="1" showErrorMessage="1" errorTitle="15分単位で入力" error="00、15、30、45 から選択してください" sqref="O121:O122 O125:O126 O117:O118 O11:O12 F121:F122 O15:O16 O19:O20 F19:F20 F15:F16 O23:O24 F11:F12 O27:O28 O31:O32 F31:F32 F23:F24 O35:O36 F27:F28 O39:O40 O43:O44 F43:F44 F35:F36 O47:O48 F39:F40 O51:O52 O55:O56 F55:F56 F47:F48 O59:O60 F51:F52 O63:O64 O69:O70 F69:F70 F59:F60 O73:O74 F63:F64 O77:O78 O81:O82 F81:F82 F73:F74 O85:O86 F77:F78 O89:O90 O93:O94 F93:F94 F85:F86 O97:O98 F89:F90 O101:O102 O105:O106 F105:F106 F97:F98 O109:O110 F101:F102 O113:O114 F125:F126 J125:J126 F113:F114 F117:F118 F109:F110 J121:J122 J35:J36 O7:O8 F7:F8 J7:J8 J117:J118 J15:J16 J11:J12 J19:J20 J23:J24 J27:J28 J31:J32 J39:J40 J43:J44 J47:J48 J51:J52 J55:J56 J59:J60 J63:J64 J69:J70 J73:J74 J77:J78 J81:J82 J85:J86 J89:J90 J93:J94 J97:J98 J101:J102 J105:J106 J109:J110 J113:J114 O129:O130 F129:F130 J129:J13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7:H48 D47:D48 H51:H52 D51:D52 H55:H56 D55:D56 H59:H60 D59:D60 H63:H64 D63:D64 H69:H70 D69:D70 H73:H74 D73:D74 H77:H78 D77:D78 H81:H82 D81:D82 H85:H86 D85:D86 H89:H90 D89:D90 H93:H94 D93:D94 H97:H98 D97:D98 H101:H102 D101:D102 H105:H106 D105:D106 H109:H110 D109:D110 H113:H114 D113:D114 H125:H126 D125:D126 H117:H118 D117:D118 H121:H122 D121:D122 H129:H130 D129:D130">
      <formula1>0</formula1>
      <formula2>23</formula2>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2" manualBreakCount="2">
    <brk id="67" max="24" man="1"/>
    <brk id="133" max="2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D9"/>
  </sheetPr>
  <dimension ref="A1:BA168"/>
  <sheetViews>
    <sheetView showGridLines="0" view="pageBreakPreview" zoomScale="70" zoomScaleNormal="70" zoomScaleSheetLayoutView="70" workbookViewId="0">
      <selection activeCell="E3" sqref="E3"/>
    </sheetView>
  </sheetViews>
  <sheetFormatPr defaultRowHeight="13.5"/>
  <cols>
    <col min="1" max="2" width="3.125" style="11" customWidth="1"/>
    <col min="3" max="3" width="5" style="11" customWidth="1"/>
    <col min="4" max="4" width="3.5" style="11" customWidth="1"/>
    <col min="5" max="5" width="3.625" style="11" customWidth="1"/>
    <col min="6" max="6" width="3.5" style="11" customWidth="1"/>
    <col min="7" max="7" width="5" style="11" customWidth="1"/>
    <col min="8" max="8" width="3.5" style="11" customWidth="1"/>
    <col min="9" max="9" width="3.625" style="11" customWidth="1"/>
    <col min="10" max="10" width="3.5" style="11" customWidth="1"/>
    <col min="11" max="11" width="3.625" style="11" customWidth="1"/>
    <col min="12" max="12" width="5" style="11" customWidth="1"/>
    <col min="13" max="16" width="3.625" style="11" customWidth="1"/>
    <col min="17" max="17" width="9.5" style="11" customWidth="1"/>
    <col min="18" max="21" width="3.625" style="11" customWidth="1"/>
    <col min="22" max="22" width="4.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2.375" style="17" hidden="1" customWidth="1"/>
    <col min="33" max="33" width="15.5" style="218" hidden="1" customWidth="1"/>
    <col min="34" max="35" width="9.25" style="219" hidden="1" customWidth="1"/>
    <col min="36" max="36" width="15.625" style="219" hidden="1" customWidth="1"/>
    <col min="37" max="37" width="9.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501"/>
      <c r="AG2" s="502"/>
      <c r="AH2" s="503"/>
      <c r="AI2" s="503"/>
      <c r="AJ2" s="503"/>
      <c r="AK2" s="503"/>
      <c r="AL2" s="501"/>
    </row>
    <row r="3" spans="1:48" ht="17.25" customHeight="1">
      <c r="A3" s="164"/>
      <c r="B3" s="164"/>
      <c r="C3" s="544"/>
      <c r="D3" s="136"/>
      <c r="E3" s="136"/>
      <c r="F3" s="136"/>
      <c r="G3" s="208"/>
      <c r="H3" s="137"/>
      <c r="I3" s="138"/>
      <c r="J3" s="138"/>
      <c r="K3" s="138"/>
      <c r="L3" s="138"/>
      <c r="M3" s="138"/>
      <c r="N3" s="208"/>
      <c r="O3" s="138"/>
      <c r="P3" s="208"/>
      <c r="Q3" s="138"/>
      <c r="R3" s="138"/>
      <c r="S3" s="208"/>
      <c r="T3" s="138"/>
      <c r="U3" s="208"/>
      <c r="V3" s="208"/>
      <c r="W3" s="208"/>
      <c r="X3" s="208"/>
      <c r="Y3" s="208"/>
      <c r="Z3" s="139"/>
      <c r="AA3" s="510" t="str">
        <f>'10号'!$P$3</f>
        <v>〈平成２９年度第２回〉</v>
      </c>
      <c r="AG3" s="500" t="str">
        <f>IF('10号'!$J$4="","",'10号'!$T$26)</f>
        <v/>
      </c>
      <c r="AH3" s="506" t="e">
        <f>YEAR(L5)</f>
        <v>#VALUE!</v>
      </c>
      <c r="AI3" s="506"/>
      <c r="AJ3" s="17" t="e">
        <f>MONTH(AG3)</f>
        <v>#VALUE!</v>
      </c>
      <c r="AK3" s="516" t="s">
        <v>302</v>
      </c>
    </row>
    <row r="4" spans="1:48" ht="21">
      <c r="A4" s="164"/>
      <c r="B4" s="164"/>
      <c r="C4" s="87" t="s">
        <v>144</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16" t="s">
        <v>303</v>
      </c>
    </row>
    <row r="5" spans="1:48" ht="17.25" customHeight="1">
      <c r="A5" s="164"/>
      <c r="B5" s="164"/>
      <c r="C5" s="203" t="s">
        <v>304</v>
      </c>
      <c r="D5" s="204"/>
      <c r="E5" s="204"/>
      <c r="F5" s="204"/>
      <c r="G5" s="204"/>
      <c r="H5" s="208"/>
      <c r="I5" s="494"/>
      <c r="J5" s="494"/>
      <c r="K5" s="494"/>
      <c r="L5" s="853" t="str">
        <f>IF(AG3="","（ 平成　　年　　月 ）",AG3)</f>
        <v>（ 平成　　年　　月 ）</v>
      </c>
      <c r="M5" s="853"/>
      <c r="N5" s="853"/>
      <c r="O5" s="853"/>
      <c r="P5" s="853"/>
      <c r="Q5" s="853"/>
      <c r="R5" s="545" t="s">
        <v>305</v>
      </c>
      <c r="S5" s="541"/>
      <c r="T5" s="541"/>
      <c r="U5" s="541"/>
      <c r="V5" s="854" t="str">
        <f>IF('10号'!E18="","",'10号'!E18)</f>
        <v/>
      </c>
      <c r="W5" s="854"/>
      <c r="X5" s="854"/>
      <c r="Y5" s="854"/>
      <c r="Z5" s="854"/>
      <c r="AA5" s="854"/>
      <c r="AG5" s="546" t="s">
        <v>306</v>
      </c>
      <c r="AH5" s="540" t="s">
        <v>307</v>
      </c>
      <c r="AI5" s="540" t="s">
        <v>308</v>
      </c>
      <c r="AJ5" s="540" t="s">
        <v>291</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16"/>
    </row>
    <row r="7" spans="1:48" ht="15.75" customHeight="1">
      <c r="A7" s="837">
        <f>IF(AG3="",1,AG3)</f>
        <v>1</v>
      </c>
      <c r="B7" s="838"/>
      <c r="C7" s="843" t="s">
        <v>282</v>
      </c>
      <c r="D7" s="518"/>
      <c r="E7" s="845" t="s">
        <v>226</v>
      </c>
      <c r="F7" s="518"/>
      <c r="G7" s="845" t="s">
        <v>285</v>
      </c>
      <c r="H7" s="518"/>
      <c r="I7" s="845" t="s">
        <v>226</v>
      </c>
      <c r="J7" s="518"/>
      <c r="K7" s="847" t="s">
        <v>286</v>
      </c>
      <c r="L7" s="833" t="s">
        <v>227</v>
      </c>
      <c r="M7" s="519"/>
      <c r="N7" s="835" t="s">
        <v>287</v>
      </c>
      <c r="O7" s="518"/>
      <c r="P7" s="835" t="s">
        <v>286</v>
      </c>
      <c r="Q7" s="833" t="s">
        <v>288</v>
      </c>
      <c r="R7" s="534" t="str">
        <f>IF(OR(D7="",A7=""),"",HOUR(AJ7))</f>
        <v/>
      </c>
      <c r="S7" s="835" t="s">
        <v>287</v>
      </c>
      <c r="T7" s="521" t="str">
        <f>IF(OR(D7="",A7=""),"",MINUTE(AJ7))</f>
        <v/>
      </c>
      <c r="U7" s="835" t="s">
        <v>286</v>
      </c>
      <c r="V7" s="819" t="s">
        <v>309</v>
      </c>
      <c r="W7" s="522"/>
      <c r="X7" s="821" t="s">
        <v>148</v>
      </c>
      <c r="Y7" s="823" t="s">
        <v>289</v>
      </c>
      <c r="Z7" s="825"/>
      <c r="AA7" s="826"/>
      <c r="AC7" s="505"/>
      <c r="AD7" s="504"/>
      <c r="AG7" s="504">
        <f>IF(OR(D7="",F7=""),0,TIME(D7,F7,0))</f>
        <v>0</v>
      </c>
      <c r="AH7" s="504">
        <f>IF(OR(H7="",J7=""),0,TIME(H7,J7,0))</f>
        <v>0</v>
      </c>
      <c r="AI7" s="504">
        <f>TIME(M7,O7,0)</f>
        <v>0</v>
      </c>
      <c r="AJ7" s="515">
        <f>AH7-AG7-AI7</f>
        <v>0</v>
      </c>
      <c r="AK7" s="517" t="str">
        <f>IF(A7="",IF(OR(D7&lt;&gt;"",F7&lt;&gt;"",H7&lt;&gt;"",J7&lt;&gt;""),"ERR",""),IF(A7&lt;&gt;"",IF(AND(D7="",F7="",H7="",J7=""),"",IF(OR(AND(D7&lt;&gt;"",F7=""),AND(D7="",F7&lt;&gt;""),AND(H7&lt;&gt;"",J7=""),AND(H7="",J7&lt;&gt;""),AG7&gt;=AH7,AH7-AG7-AI7&lt;0),"ERR",""))))</f>
        <v/>
      </c>
    </row>
    <row r="8" spans="1:48" ht="14.25" customHeight="1">
      <c r="A8" s="839"/>
      <c r="B8" s="840"/>
      <c r="C8" s="844"/>
      <c r="D8" s="523"/>
      <c r="E8" s="846"/>
      <c r="F8" s="523"/>
      <c r="G8" s="846"/>
      <c r="H8" s="523"/>
      <c r="I8" s="846"/>
      <c r="J8" s="523"/>
      <c r="K8" s="848"/>
      <c r="L8" s="834"/>
      <c r="M8" s="524"/>
      <c r="N8" s="836"/>
      <c r="O8" s="523"/>
      <c r="P8" s="836"/>
      <c r="Q8" s="834"/>
      <c r="R8" s="533" t="str">
        <f>IF(OR(D8="",A7=""),"",HOUR(AJ8))</f>
        <v/>
      </c>
      <c r="S8" s="836"/>
      <c r="T8" s="525" t="str">
        <f>IF(OR(D8="",A7=""),"",MINUTE(AJ8))</f>
        <v/>
      </c>
      <c r="U8" s="836"/>
      <c r="V8" s="820"/>
      <c r="W8" s="526"/>
      <c r="X8" s="822"/>
      <c r="Y8" s="824"/>
      <c r="Z8" s="827"/>
      <c r="AA8" s="828"/>
      <c r="AG8" s="504">
        <f>IF(OR(D8="",F8=""),0,TIME(D8,F8,0))</f>
        <v>0</v>
      </c>
      <c r="AH8" s="504">
        <f>IF(OR(H8="",J8=""),0,TIME(H8,J8,0))</f>
        <v>0</v>
      </c>
      <c r="AI8" s="504">
        <f>TIME(M8,O8,0)</f>
        <v>0</v>
      </c>
      <c r="AJ8" s="515">
        <f>AH8-AG8-AI8</f>
        <v>0</v>
      </c>
      <c r="AK8" s="517" t="str">
        <f>IF(A7="",IF(OR(D8&lt;&gt;"",F8&lt;&gt;"",H8&lt;&gt;"",J8&lt;&gt;""),"ERR",""),IF(A7&lt;&gt;"",IF(AND(D8="",F8="",H8="",J8=""),"",IF(OR(AND(D8&lt;&gt;"",F8=""),AND(D8="",F8&lt;&gt;""),AND(H8&lt;&gt;"",J8=""),AND(H8="",J8&lt;&gt;""),AG8&gt;=AH8,AH8-AG8-AI8&lt;0),"ERR",""))))</f>
        <v/>
      </c>
    </row>
    <row r="9" spans="1:48" ht="15" customHeight="1">
      <c r="A9" s="839"/>
      <c r="B9" s="840"/>
      <c r="C9" s="527" t="s">
        <v>283</v>
      </c>
      <c r="D9" s="528"/>
      <c r="E9" s="829"/>
      <c r="F9" s="829"/>
      <c r="G9" s="829"/>
      <c r="H9" s="829"/>
      <c r="I9" s="829"/>
      <c r="J9" s="829"/>
      <c r="K9" s="529"/>
      <c r="L9" s="529"/>
      <c r="M9" s="529"/>
      <c r="N9" s="529"/>
      <c r="O9" s="529"/>
      <c r="P9" s="529"/>
      <c r="Q9" s="529"/>
      <c r="R9" s="830" t="str">
        <f>IF(OR(AK7="ERR",AK8="ERR"),"研修時間が誤っています","")</f>
        <v/>
      </c>
      <c r="S9" s="831"/>
      <c r="T9" s="831"/>
      <c r="U9" s="831"/>
      <c r="V9" s="831"/>
      <c r="W9" s="831"/>
      <c r="X9" s="831" t="str">
        <f>IF(ISERROR(OR(AG7,AJ7,AJ8)),"研修人数を入力してください",IF(AG7&lt;&gt;"",IF(OR(AND(AJ7&gt;0,W7=""),AND(AJ8&gt;0,W8="")),"研修人数を入力してください",""),""))</f>
        <v/>
      </c>
      <c r="Y9" s="831"/>
      <c r="Z9" s="831"/>
      <c r="AA9" s="832"/>
      <c r="AE9" s="215"/>
      <c r="AF9" s="222"/>
      <c r="AG9" s="224"/>
      <c r="AH9" s="224"/>
      <c r="AI9" s="224"/>
      <c r="AJ9" s="221"/>
      <c r="AK9" s="517"/>
      <c r="AM9" s="139"/>
      <c r="AO9" s="225"/>
      <c r="AP9" s="226"/>
      <c r="AQ9" s="225"/>
      <c r="AS9" s="227"/>
    </row>
    <row r="10" spans="1:48" ht="20.25" customHeight="1">
      <c r="A10" s="841"/>
      <c r="B10" s="842"/>
      <c r="C10" s="849"/>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1"/>
      <c r="AE10" s="215"/>
      <c r="AF10" s="222"/>
      <c r="AG10" s="224"/>
      <c r="AH10" s="224"/>
      <c r="AI10" s="224"/>
      <c r="AJ10" s="221"/>
      <c r="AK10" s="517"/>
      <c r="AO10" s="225"/>
      <c r="AP10" s="226"/>
      <c r="AQ10" s="225"/>
      <c r="AS10" s="227"/>
    </row>
    <row r="11" spans="1:48" ht="15.75" customHeight="1">
      <c r="A11" s="837">
        <f>IF(A7="","",A7+1)</f>
        <v>2</v>
      </c>
      <c r="B11" s="838"/>
      <c r="C11" s="843" t="s">
        <v>282</v>
      </c>
      <c r="D11" s="518"/>
      <c r="E11" s="845" t="s">
        <v>226</v>
      </c>
      <c r="F11" s="518"/>
      <c r="G11" s="845" t="s">
        <v>285</v>
      </c>
      <c r="H11" s="518"/>
      <c r="I11" s="845" t="s">
        <v>226</v>
      </c>
      <c r="J11" s="518"/>
      <c r="K11" s="847" t="s">
        <v>286</v>
      </c>
      <c r="L11" s="833" t="s">
        <v>227</v>
      </c>
      <c r="M11" s="519"/>
      <c r="N11" s="835" t="s">
        <v>287</v>
      </c>
      <c r="O11" s="518"/>
      <c r="P11" s="835" t="s">
        <v>286</v>
      </c>
      <c r="Q11" s="833" t="s">
        <v>288</v>
      </c>
      <c r="R11" s="534" t="str">
        <f>IF(OR(D11="",A11=""),"",HOUR(AJ11))</f>
        <v/>
      </c>
      <c r="S11" s="835" t="s">
        <v>287</v>
      </c>
      <c r="T11" s="521" t="str">
        <f>IF(OR(D11="",A11=""),"",MINUTE(AJ11))</f>
        <v/>
      </c>
      <c r="U11" s="835" t="s">
        <v>286</v>
      </c>
      <c r="V11" s="819" t="s">
        <v>309</v>
      </c>
      <c r="W11" s="522"/>
      <c r="X11" s="821" t="s">
        <v>148</v>
      </c>
      <c r="Y11" s="823" t="s">
        <v>289</v>
      </c>
      <c r="Z11" s="825"/>
      <c r="AA11" s="826"/>
      <c r="AG11" s="504">
        <f>IF(OR(D11="",F11=""),0,TIME(D11,F11,0))</f>
        <v>0</v>
      </c>
      <c r="AH11" s="504">
        <f>IF(OR(H11="",J11=""),0,TIME(H11,J11,0))</f>
        <v>0</v>
      </c>
      <c r="AI11" s="504">
        <f>TIME(M11,O11,0)</f>
        <v>0</v>
      </c>
      <c r="AJ11" s="515">
        <f>AH11-AG11-AI11</f>
        <v>0</v>
      </c>
      <c r="AK11" s="517" t="str">
        <f>IF(A11="",IF(OR(D11&lt;&gt;"",F11&lt;&gt;"",H11&lt;&gt;"",J11&lt;&gt;""),"ERR",""),IF(A11&lt;&gt;"",IF(AND(D11="",F11="",H11="",J11=""),"",IF(OR(AND(D11&lt;&gt;"",F11=""),AND(D11="",F11&lt;&gt;""),AND(H11&lt;&gt;"",J11=""),AND(H11="",J11&lt;&gt;""),AG11&gt;=AH11,AH11-AG11-AI11&lt;0),"ERR",""))))</f>
        <v/>
      </c>
    </row>
    <row r="12" spans="1:48" ht="14.25" customHeight="1">
      <c r="A12" s="839"/>
      <c r="B12" s="840"/>
      <c r="C12" s="844"/>
      <c r="D12" s="523"/>
      <c r="E12" s="846"/>
      <c r="F12" s="523"/>
      <c r="G12" s="846"/>
      <c r="H12" s="523"/>
      <c r="I12" s="846"/>
      <c r="J12" s="523"/>
      <c r="K12" s="848"/>
      <c r="L12" s="834"/>
      <c r="M12" s="524"/>
      <c r="N12" s="836"/>
      <c r="O12" s="523"/>
      <c r="P12" s="836"/>
      <c r="Q12" s="834"/>
      <c r="R12" s="533" t="str">
        <f>IF(OR(D12="",A11=""),"",HOUR(AJ12))</f>
        <v/>
      </c>
      <c r="S12" s="836"/>
      <c r="T12" s="525" t="str">
        <f>IF(OR(D12="",A11=""),"",MINUTE(AJ12))</f>
        <v/>
      </c>
      <c r="U12" s="836"/>
      <c r="V12" s="820"/>
      <c r="W12" s="526"/>
      <c r="X12" s="822"/>
      <c r="Y12" s="824"/>
      <c r="Z12" s="827"/>
      <c r="AA12" s="828"/>
      <c r="AG12" s="504">
        <f>IF(OR(D12="",F12=""),0,TIME(D12,F12,0))</f>
        <v>0</v>
      </c>
      <c r="AH12" s="504">
        <f>IF(OR(H12="",J12=""),0,TIME(H12,J12,0))</f>
        <v>0</v>
      </c>
      <c r="AI12" s="504">
        <f>TIME(M12,O12,0)</f>
        <v>0</v>
      </c>
      <c r="AJ12" s="515">
        <f>AH12-AG12-AI12</f>
        <v>0</v>
      </c>
      <c r="AK12" s="517" t="str">
        <f>IF(A11="",IF(OR(D12&lt;&gt;"",F12&lt;&gt;"",H12&lt;&gt;"",J12&lt;&gt;""),"ERR",""),IF(A11&lt;&gt;"",IF(AND(D12="",F12="",H12="",J12=""),"",IF(OR(AND(D12&lt;&gt;"",F12=""),AND(D12="",F12&lt;&gt;""),AND(H12&lt;&gt;"",J12=""),AND(H12="",J12&lt;&gt;""),AG12&gt;=AH12,AH12-AG12-AI12&lt;0),"ERR",""))))</f>
        <v/>
      </c>
    </row>
    <row r="13" spans="1:48" ht="15" customHeight="1">
      <c r="A13" s="839"/>
      <c r="B13" s="840"/>
      <c r="C13" s="527" t="s">
        <v>283</v>
      </c>
      <c r="D13" s="528"/>
      <c r="E13" s="829"/>
      <c r="F13" s="829"/>
      <c r="G13" s="829"/>
      <c r="H13" s="829"/>
      <c r="I13" s="829"/>
      <c r="J13" s="829"/>
      <c r="K13" s="529"/>
      <c r="L13" s="529"/>
      <c r="M13" s="529"/>
      <c r="N13" s="529"/>
      <c r="O13" s="529"/>
      <c r="P13" s="529"/>
      <c r="Q13" s="529"/>
      <c r="R13" s="830" t="str">
        <f>IF(OR(AK11="ERR",AK12="ERR"),"研修時間が誤っています","")</f>
        <v/>
      </c>
      <c r="S13" s="831"/>
      <c r="T13" s="831"/>
      <c r="U13" s="831"/>
      <c r="V13" s="831"/>
      <c r="W13" s="831"/>
      <c r="X13" s="831" t="str">
        <f>IF(ISERROR(OR(AG11,AJ11,AJ12)),"研修人数を入力してください",IF(AG11&lt;&gt;"",IF(OR(AND(AJ11&gt;0,W11=""),AND(AJ12&gt;0,W12="")),"研修人数を入力してください",""),""))</f>
        <v/>
      </c>
      <c r="Y13" s="831"/>
      <c r="Z13" s="831"/>
      <c r="AA13" s="832"/>
      <c r="AE13" s="215"/>
      <c r="AF13" s="222"/>
      <c r="AG13" s="224"/>
      <c r="AH13" s="224"/>
      <c r="AI13" s="224"/>
      <c r="AJ13" s="221"/>
      <c r="AK13" s="517"/>
      <c r="AM13" s="139"/>
      <c r="AO13" s="225"/>
      <c r="AP13" s="226"/>
      <c r="AQ13" s="225"/>
      <c r="AS13" s="227"/>
    </row>
    <row r="14" spans="1:48" ht="20.25" customHeight="1">
      <c r="A14" s="841"/>
      <c r="B14" s="842"/>
      <c r="C14" s="849"/>
      <c r="D14" s="850"/>
      <c r="E14" s="850"/>
      <c r="F14" s="850"/>
      <c r="G14" s="850"/>
      <c r="H14" s="850"/>
      <c r="I14" s="850"/>
      <c r="J14" s="850"/>
      <c r="K14" s="850"/>
      <c r="L14" s="850"/>
      <c r="M14" s="850"/>
      <c r="N14" s="850"/>
      <c r="O14" s="850"/>
      <c r="P14" s="850"/>
      <c r="Q14" s="850"/>
      <c r="R14" s="850"/>
      <c r="S14" s="850"/>
      <c r="T14" s="850"/>
      <c r="U14" s="850"/>
      <c r="V14" s="850"/>
      <c r="W14" s="850"/>
      <c r="X14" s="850"/>
      <c r="Y14" s="850"/>
      <c r="Z14" s="850"/>
      <c r="AA14" s="851"/>
      <c r="AE14" s="215"/>
      <c r="AF14" s="222"/>
      <c r="AG14" s="224"/>
      <c r="AH14" s="224"/>
      <c r="AI14" s="224"/>
      <c r="AJ14" s="221"/>
      <c r="AK14" s="517"/>
      <c r="AO14" s="225"/>
      <c r="AP14" s="226"/>
      <c r="AQ14" s="225"/>
      <c r="AS14" s="227"/>
    </row>
    <row r="15" spans="1:48" ht="15.75" customHeight="1">
      <c r="A15" s="837">
        <f>IF(A11="","",A11+1)</f>
        <v>3</v>
      </c>
      <c r="B15" s="838"/>
      <c r="C15" s="843" t="s">
        <v>282</v>
      </c>
      <c r="D15" s="518"/>
      <c r="E15" s="845" t="s">
        <v>226</v>
      </c>
      <c r="F15" s="518"/>
      <c r="G15" s="845" t="s">
        <v>285</v>
      </c>
      <c r="H15" s="518"/>
      <c r="I15" s="845" t="s">
        <v>226</v>
      </c>
      <c r="J15" s="518"/>
      <c r="K15" s="847" t="s">
        <v>286</v>
      </c>
      <c r="L15" s="833" t="s">
        <v>227</v>
      </c>
      <c r="M15" s="519"/>
      <c r="N15" s="835" t="s">
        <v>287</v>
      </c>
      <c r="O15" s="518"/>
      <c r="P15" s="835" t="s">
        <v>286</v>
      </c>
      <c r="Q15" s="833" t="s">
        <v>288</v>
      </c>
      <c r="R15" s="534" t="str">
        <f>IF(OR(D15="",A15=""),"",HOUR(AJ15))</f>
        <v/>
      </c>
      <c r="S15" s="835" t="s">
        <v>287</v>
      </c>
      <c r="T15" s="521" t="str">
        <f>IF(OR(D15="",A15=""),"",MINUTE(AJ15))</f>
        <v/>
      </c>
      <c r="U15" s="835" t="s">
        <v>286</v>
      </c>
      <c r="V15" s="819" t="s">
        <v>309</v>
      </c>
      <c r="W15" s="522"/>
      <c r="X15" s="821" t="s">
        <v>148</v>
      </c>
      <c r="Y15" s="823" t="s">
        <v>289</v>
      </c>
      <c r="Z15" s="825"/>
      <c r="AA15" s="826"/>
      <c r="AG15" s="504">
        <f>IF(OR(D15="",F15=""),0,TIME(D15,F15,0))</f>
        <v>0</v>
      </c>
      <c r="AH15" s="504">
        <f>IF(OR(H15="",J15=""),0,TIME(H15,J15,0))</f>
        <v>0</v>
      </c>
      <c r="AI15" s="504">
        <f>TIME(M15,O15,0)</f>
        <v>0</v>
      </c>
      <c r="AJ15" s="515">
        <f>AH15-AG15-AI15</f>
        <v>0</v>
      </c>
      <c r="AK15" s="517" t="str">
        <f>IF(A15="",IF(OR(D15&lt;&gt;"",F15&lt;&gt;"",H15&lt;&gt;"",J15&lt;&gt;""),"ERR",""),IF(A15&lt;&gt;"",IF(AND(D15="",F15="",H15="",J15=""),"",IF(OR(AND(D15&lt;&gt;"",F15=""),AND(D15="",F15&lt;&gt;""),AND(H15&lt;&gt;"",J15=""),AND(H15="",J15&lt;&gt;""),AG15&gt;=AH15,AH15-AG15-AI15&lt;0),"ERR",""))))</f>
        <v/>
      </c>
    </row>
    <row r="16" spans="1:48" ht="14.25" customHeight="1">
      <c r="A16" s="839"/>
      <c r="B16" s="840"/>
      <c r="C16" s="844"/>
      <c r="D16" s="523"/>
      <c r="E16" s="846"/>
      <c r="F16" s="523"/>
      <c r="G16" s="846"/>
      <c r="H16" s="523"/>
      <c r="I16" s="846"/>
      <c r="J16" s="523"/>
      <c r="K16" s="848"/>
      <c r="L16" s="834"/>
      <c r="M16" s="524"/>
      <c r="N16" s="836"/>
      <c r="O16" s="523"/>
      <c r="P16" s="836"/>
      <c r="Q16" s="834"/>
      <c r="R16" s="533" t="str">
        <f>IF(OR(D16="",A15=""),"",HOUR(AJ16))</f>
        <v/>
      </c>
      <c r="S16" s="836"/>
      <c r="T16" s="525" t="str">
        <f>IF(OR(D16="",A15=""),"",MINUTE(AJ16))</f>
        <v/>
      </c>
      <c r="U16" s="836"/>
      <c r="V16" s="820"/>
      <c r="W16" s="526"/>
      <c r="X16" s="822"/>
      <c r="Y16" s="824"/>
      <c r="Z16" s="827"/>
      <c r="AA16" s="828"/>
      <c r="AG16" s="504">
        <f>IF(OR(D16="",F16=""),0,TIME(D16,F16,0))</f>
        <v>0</v>
      </c>
      <c r="AH16" s="504">
        <f>IF(OR(H16="",J16=""),0,TIME(H16,J16,0))</f>
        <v>0</v>
      </c>
      <c r="AI16" s="504">
        <f>TIME(M16,O16,0)</f>
        <v>0</v>
      </c>
      <c r="AJ16" s="515">
        <f>AH16-AG16-AI16</f>
        <v>0</v>
      </c>
      <c r="AK16" s="517" t="str">
        <f>IF(A15="",IF(OR(D16&lt;&gt;"",F16&lt;&gt;"",H16&lt;&gt;"",J16&lt;&gt;""),"ERR",""),IF(A15&lt;&gt;"",IF(AND(D16="",F16="",H16="",J16=""),"",IF(OR(AND(D16&lt;&gt;"",F16=""),AND(D16="",F16&lt;&gt;""),AND(H16&lt;&gt;"",J16=""),AND(H16="",J16&lt;&gt;""),AG16&gt;=AH16,AH16-AG16-AI16&lt;0),"ERR",""))))</f>
        <v/>
      </c>
    </row>
    <row r="17" spans="1:45" ht="15" customHeight="1">
      <c r="A17" s="839"/>
      <c r="B17" s="840"/>
      <c r="C17" s="527" t="s">
        <v>283</v>
      </c>
      <c r="D17" s="528"/>
      <c r="E17" s="829"/>
      <c r="F17" s="829"/>
      <c r="G17" s="829"/>
      <c r="H17" s="829"/>
      <c r="I17" s="829"/>
      <c r="J17" s="829"/>
      <c r="K17" s="529"/>
      <c r="L17" s="529"/>
      <c r="M17" s="529"/>
      <c r="N17" s="529"/>
      <c r="O17" s="529"/>
      <c r="P17" s="529"/>
      <c r="Q17" s="529"/>
      <c r="R17" s="830" t="str">
        <f>IF(OR(AK15="ERR",AK16="ERR"),"研修時間が誤っています","")</f>
        <v/>
      </c>
      <c r="S17" s="831"/>
      <c r="T17" s="831"/>
      <c r="U17" s="831"/>
      <c r="V17" s="831"/>
      <c r="W17" s="831"/>
      <c r="X17" s="831" t="str">
        <f>IF(ISERROR(OR(AG15,AJ15,AJ16)),"研修人数を入力してください",IF(AG15&lt;&gt;"",IF(OR(AND(AJ15&gt;0,W15=""),AND(AJ16&gt;0,W16="")),"研修人数を入力してください",""),""))</f>
        <v/>
      </c>
      <c r="Y17" s="831"/>
      <c r="Z17" s="831"/>
      <c r="AA17" s="832"/>
      <c r="AE17" s="215"/>
      <c r="AF17" s="222"/>
      <c r="AG17" s="224"/>
      <c r="AH17" s="224"/>
      <c r="AI17" s="224"/>
      <c r="AJ17" s="221"/>
      <c r="AK17" s="517"/>
      <c r="AM17" s="139"/>
      <c r="AO17" s="225"/>
      <c r="AP17" s="226"/>
      <c r="AQ17" s="225"/>
      <c r="AS17" s="227"/>
    </row>
    <row r="18" spans="1:45" ht="20.25" customHeight="1">
      <c r="A18" s="841"/>
      <c r="B18" s="842"/>
      <c r="C18" s="849"/>
      <c r="D18" s="850"/>
      <c r="E18" s="850"/>
      <c r="F18" s="850"/>
      <c r="G18" s="850"/>
      <c r="H18" s="850"/>
      <c r="I18" s="850"/>
      <c r="J18" s="850"/>
      <c r="K18" s="850"/>
      <c r="L18" s="850"/>
      <c r="M18" s="850"/>
      <c r="N18" s="850"/>
      <c r="O18" s="850"/>
      <c r="P18" s="850"/>
      <c r="Q18" s="850"/>
      <c r="R18" s="850"/>
      <c r="S18" s="850"/>
      <c r="T18" s="850"/>
      <c r="U18" s="850"/>
      <c r="V18" s="850"/>
      <c r="W18" s="850"/>
      <c r="X18" s="850"/>
      <c r="Y18" s="850"/>
      <c r="Z18" s="850"/>
      <c r="AA18" s="851"/>
      <c r="AE18" s="215"/>
      <c r="AF18" s="222"/>
      <c r="AG18" s="224"/>
      <c r="AH18" s="224"/>
      <c r="AI18" s="224"/>
      <c r="AJ18" s="221"/>
      <c r="AK18" s="517"/>
      <c r="AO18" s="225"/>
      <c r="AP18" s="226"/>
      <c r="AQ18" s="225"/>
      <c r="AS18" s="227"/>
    </row>
    <row r="19" spans="1:45" ht="15.75" customHeight="1">
      <c r="A19" s="837">
        <f>IF(A15="","",A15+1)</f>
        <v>4</v>
      </c>
      <c r="B19" s="838"/>
      <c r="C19" s="843" t="s">
        <v>282</v>
      </c>
      <c r="D19" s="518"/>
      <c r="E19" s="845" t="s">
        <v>226</v>
      </c>
      <c r="F19" s="518"/>
      <c r="G19" s="845" t="s">
        <v>285</v>
      </c>
      <c r="H19" s="518"/>
      <c r="I19" s="845" t="s">
        <v>226</v>
      </c>
      <c r="J19" s="518"/>
      <c r="K19" s="847" t="s">
        <v>286</v>
      </c>
      <c r="L19" s="833" t="s">
        <v>227</v>
      </c>
      <c r="M19" s="519"/>
      <c r="N19" s="835" t="s">
        <v>287</v>
      </c>
      <c r="O19" s="518"/>
      <c r="P19" s="835" t="s">
        <v>286</v>
      </c>
      <c r="Q19" s="833" t="s">
        <v>288</v>
      </c>
      <c r="R19" s="534" t="str">
        <f>IF(OR(D19="",A19=""),"",HOUR(AJ19))</f>
        <v/>
      </c>
      <c r="S19" s="835" t="s">
        <v>287</v>
      </c>
      <c r="T19" s="521" t="str">
        <f>IF(OR(D19="",A19=""),"",MINUTE(AJ19))</f>
        <v/>
      </c>
      <c r="U19" s="835" t="s">
        <v>286</v>
      </c>
      <c r="V19" s="819" t="s">
        <v>309</v>
      </c>
      <c r="W19" s="522"/>
      <c r="X19" s="821" t="s">
        <v>148</v>
      </c>
      <c r="Y19" s="823" t="s">
        <v>289</v>
      </c>
      <c r="Z19" s="825"/>
      <c r="AA19" s="826"/>
      <c r="AG19" s="504">
        <f>IF(OR(D19="",F19=""),0,TIME(D19,F19,0))</f>
        <v>0</v>
      </c>
      <c r="AH19" s="504">
        <f>IF(OR(H19="",J19=""),0,TIME(H19,J19,0))</f>
        <v>0</v>
      </c>
      <c r="AI19" s="504">
        <f>TIME(M19,O19,0)</f>
        <v>0</v>
      </c>
      <c r="AJ19" s="515">
        <f>AH19-AG19-AI19</f>
        <v>0</v>
      </c>
      <c r="AK19" s="517" t="str">
        <f>IF(A19="",IF(OR(D19&lt;&gt;"",F19&lt;&gt;"",H19&lt;&gt;"",J19&lt;&gt;""),"ERR",""),IF(A19&lt;&gt;"",IF(AND(D19="",F19="",H19="",J19=""),"",IF(OR(AND(D19&lt;&gt;"",F19=""),AND(D19="",F19&lt;&gt;""),AND(H19&lt;&gt;"",J19=""),AND(H19="",J19&lt;&gt;""),AG19&gt;=AH19,AH19-AG19-AI19&lt;0),"ERR",""))))</f>
        <v/>
      </c>
    </row>
    <row r="20" spans="1:45" ht="14.25" customHeight="1">
      <c r="A20" s="839"/>
      <c r="B20" s="840"/>
      <c r="C20" s="844"/>
      <c r="D20" s="523"/>
      <c r="E20" s="846"/>
      <c r="F20" s="523"/>
      <c r="G20" s="846"/>
      <c r="H20" s="523"/>
      <c r="I20" s="846"/>
      <c r="J20" s="523"/>
      <c r="K20" s="848"/>
      <c r="L20" s="834"/>
      <c r="M20" s="524"/>
      <c r="N20" s="836"/>
      <c r="O20" s="523"/>
      <c r="P20" s="836"/>
      <c r="Q20" s="834"/>
      <c r="R20" s="533" t="str">
        <f>IF(OR(D20="",A19=""),"",HOUR(AJ20))</f>
        <v/>
      </c>
      <c r="S20" s="836"/>
      <c r="T20" s="525" t="str">
        <f>IF(OR(D20="",A19=""),"",MINUTE(AJ20))</f>
        <v/>
      </c>
      <c r="U20" s="836"/>
      <c r="V20" s="820"/>
      <c r="W20" s="526"/>
      <c r="X20" s="822"/>
      <c r="Y20" s="824"/>
      <c r="Z20" s="827"/>
      <c r="AA20" s="828"/>
      <c r="AG20" s="504">
        <f>IF(OR(D20="",F20=""),0,TIME(D20,F20,0))</f>
        <v>0</v>
      </c>
      <c r="AH20" s="504">
        <f>IF(OR(H20="",J20=""),0,TIME(H20,J20,0))</f>
        <v>0</v>
      </c>
      <c r="AI20" s="504">
        <f>TIME(M20,O20,0)</f>
        <v>0</v>
      </c>
      <c r="AJ20" s="515">
        <f>AH20-AG20-AI20</f>
        <v>0</v>
      </c>
      <c r="AK20" s="517" t="str">
        <f>IF(A19="",IF(OR(D20&lt;&gt;"",F20&lt;&gt;"",H20&lt;&gt;"",J20&lt;&gt;""),"ERR",""),IF(A19&lt;&gt;"",IF(AND(D20="",F20="",H20="",J20=""),"",IF(OR(AND(D20&lt;&gt;"",F20=""),AND(D20="",F20&lt;&gt;""),AND(H20&lt;&gt;"",J20=""),AND(H20="",J20&lt;&gt;""),AG20&gt;=AH20,AH20-AG20-AI20&lt;0),"ERR",""))))</f>
        <v/>
      </c>
    </row>
    <row r="21" spans="1:45" ht="15" customHeight="1">
      <c r="A21" s="839"/>
      <c r="B21" s="840"/>
      <c r="C21" s="527" t="s">
        <v>283</v>
      </c>
      <c r="D21" s="528"/>
      <c r="E21" s="829"/>
      <c r="F21" s="829"/>
      <c r="G21" s="829"/>
      <c r="H21" s="829"/>
      <c r="I21" s="829"/>
      <c r="J21" s="829"/>
      <c r="K21" s="529"/>
      <c r="L21" s="529"/>
      <c r="M21" s="529"/>
      <c r="N21" s="529"/>
      <c r="O21" s="529"/>
      <c r="P21" s="529"/>
      <c r="Q21" s="529"/>
      <c r="R21" s="830" t="str">
        <f>IF(OR(AK19="ERR",AK20="ERR"),"研修時間が誤っています","")</f>
        <v/>
      </c>
      <c r="S21" s="831"/>
      <c r="T21" s="831"/>
      <c r="U21" s="831"/>
      <c r="V21" s="831"/>
      <c r="W21" s="831"/>
      <c r="X21" s="831" t="str">
        <f>IF(ISERROR(OR(AG19,AJ19,AJ20)),"研修人数を入力してください",IF(AG19&lt;&gt;"",IF(OR(AND(AJ19&gt;0,W19=""),AND(AJ20&gt;0,W20="")),"研修人数を入力してください",""),""))</f>
        <v/>
      </c>
      <c r="Y21" s="831"/>
      <c r="Z21" s="831"/>
      <c r="AA21" s="832"/>
      <c r="AE21" s="215"/>
      <c r="AF21" s="222"/>
      <c r="AG21" s="224"/>
      <c r="AH21" s="224"/>
      <c r="AI21" s="224"/>
      <c r="AJ21" s="221"/>
      <c r="AK21" s="517"/>
      <c r="AM21" s="139"/>
      <c r="AO21" s="225"/>
      <c r="AP21" s="226"/>
      <c r="AQ21" s="225"/>
      <c r="AS21" s="227"/>
    </row>
    <row r="22" spans="1:45" ht="20.25" customHeight="1">
      <c r="A22" s="841"/>
      <c r="B22" s="842"/>
      <c r="C22" s="849"/>
      <c r="D22" s="850"/>
      <c r="E22" s="850"/>
      <c r="F22" s="850"/>
      <c r="G22" s="850"/>
      <c r="H22" s="850"/>
      <c r="I22" s="850"/>
      <c r="J22" s="850"/>
      <c r="K22" s="850"/>
      <c r="L22" s="850"/>
      <c r="M22" s="850"/>
      <c r="N22" s="850"/>
      <c r="O22" s="850"/>
      <c r="P22" s="850"/>
      <c r="Q22" s="850"/>
      <c r="R22" s="850"/>
      <c r="S22" s="850"/>
      <c r="T22" s="850"/>
      <c r="U22" s="850"/>
      <c r="V22" s="850"/>
      <c r="W22" s="850"/>
      <c r="X22" s="850"/>
      <c r="Y22" s="850"/>
      <c r="Z22" s="850"/>
      <c r="AA22" s="851"/>
      <c r="AE22" s="215"/>
      <c r="AF22" s="222"/>
      <c r="AG22" s="224"/>
      <c r="AH22" s="224"/>
      <c r="AI22" s="224"/>
      <c r="AJ22" s="221"/>
      <c r="AK22" s="517"/>
      <c r="AO22" s="225"/>
      <c r="AP22" s="226"/>
      <c r="AQ22" s="225"/>
      <c r="AS22" s="227"/>
    </row>
    <row r="23" spans="1:45" ht="15.75" customHeight="1">
      <c r="A23" s="837">
        <f>IF(A19="","",A19+1)</f>
        <v>5</v>
      </c>
      <c r="B23" s="838"/>
      <c r="C23" s="843" t="s">
        <v>282</v>
      </c>
      <c r="D23" s="518"/>
      <c r="E23" s="845" t="s">
        <v>226</v>
      </c>
      <c r="F23" s="518"/>
      <c r="G23" s="845" t="s">
        <v>285</v>
      </c>
      <c r="H23" s="518"/>
      <c r="I23" s="845" t="s">
        <v>226</v>
      </c>
      <c r="J23" s="518"/>
      <c r="K23" s="847" t="s">
        <v>286</v>
      </c>
      <c r="L23" s="833" t="s">
        <v>227</v>
      </c>
      <c r="M23" s="519"/>
      <c r="N23" s="835" t="s">
        <v>287</v>
      </c>
      <c r="O23" s="518"/>
      <c r="P23" s="835" t="s">
        <v>286</v>
      </c>
      <c r="Q23" s="833" t="s">
        <v>288</v>
      </c>
      <c r="R23" s="534" t="str">
        <f>IF(OR(D23="",A23=""),"",HOUR(AJ23))</f>
        <v/>
      </c>
      <c r="S23" s="835" t="s">
        <v>287</v>
      </c>
      <c r="T23" s="521" t="str">
        <f>IF(OR(D23="",A23=""),"",MINUTE(AJ23))</f>
        <v/>
      </c>
      <c r="U23" s="835" t="s">
        <v>286</v>
      </c>
      <c r="V23" s="819" t="s">
        <v>309</v>
      </c>
      <c r="W23" s="522"/>
      <c r="X23" s="821" t="s">
        <v>148</v>
      </c>
      <c r="Y23" s="823" t="s">
        <v>289</v>
      </c>
      <c r="Z23" s="825"/>
      <c r="AA23" s="826"/>
      <c r="AG23" s="504">
        <f>IF(OR(D23="",F23=""),0,TIME(D23,F23,0))</f>
        <v>0</v>
      </c>
      <c r="AH23" s="504">
        <f>IF(OR(H23="",J23=""),0,TIME(H23,J23,0))</f>
        <v>0</v>
      </c>
      <c r="AI23" s="504">
        <f>TIME(M23,O23,0)</f>
        <v>0</v>
      </c>
      <c r="AJ23" s="515">
        <f>AH23-AG23-AI23</f>
        <v>0</v>
      </c>
      <c r="AK23" s="517" t="str">
        <f>IF(A23="",IF(OR(D23&lt;&gt;"",F23&lt;&gt;"",H23&lt;&gt;"",J23&lt;&gt;""),"ERR",""),IF(A23&lt;&gt;"",IF(AND(D23="",F23="",H23="",J23=""),"",IF(OR(AND(D23&lt;&gt;"",F23=""),AND(D23="",F23&lt;&gt;""),AND(H23&lt;&gt;"",J23=""),AND(H23="",J23&lt;&gt;""),AG23&gt;=AH23,AH23-AG23-AI23&lt;0),"ERR",""))))</f>
        <v/>
      </c>
    </row>
    <row r="24" spans="1:45" ht="14.25" customHeight="1">
      <c r="A24" s="839"/>
      <c r="B24" s="840"/>
      <c r="C24" s="844"/>
      <c r="D24" s="523"/>
      <c r="E24" s="846"/>
      <c r="F24" s="523"/>
      <c r="G24" s="846"/>
      <c r="H24" s="523"/>
      <c r="I24" s="846"/>
      <c r="J24" s="523"/>
      <c r="K24" s="848"/>
      <c r="L24" s="834"/>
      <c r="M24" s="524"/>
      <c r="N24" s="836"/>
      <c r="O24" s="523"/>
      <c r="P24" s="836"/>
      <c r="Q24" s="834"/>
      <c r="R24" s="533" t="str">
        <f>IF(OR(D24="",A23=""),"",HOUR(AJ24))</f>
        <v/>
      </c>
      <c r="S24" s="836"/>
      <c r="T24" s="525" t="str">
        <f>IF(OR(D24="",A23=""),"",MINUTE(AJ24))</f>
        <v/>
      </c>
      <c r="U24" s="836"/>
      <c r="V24" s="820"/>
      <c r="W24" s="526"/>
      <c r="X24" s="822"/>
      <c r="Y24" s="824"/>
      <c r="Z24" s="827"/>
      <c r="AA24" s="828"/>
      <c r="AG24" s="504">
        <f>IF(OR(D24="",F24=""),0,TIME(D24,F24,0))</f>
        <v>0</v>
      </c>
      <c r="AH24" s="504">
        <f>IF(OR(H24="",J24=""),0,TIME(H24,J24,0))</f>
        <v>0</v>
      </c>
      <c r="AI24" s="504">
        <f>TIME(M24,O24,0)</f>
        <v>0</v>
      </c>
      <c r="AJ24" s="515">
        <f>AH24-AG24-AI24</f>
        <v>0</v>
      </c>
      <c r="AK24" s="517" t="str">
        <f>IF(A23="",IF(OR(D24&lt;&gt;"",F24&lt;&gt;"",H24&lt;&gt;"",J24&lt;&gt;""),"ERR",""),IF(A23&lt;&gt;"",IF(AND(D24="",F24="",H24="",J24=""),"",IF(OR(AND(D24&lt;&gt;"",F24=""),AND(D24="",F24&lt;&gt;""),AND(H24&lt;&gt;"",J24=""),AND(H24="",J24&lt;&gt;""),AG24&gt;=AH24,AH24-AG24-AI24&lt;0),"ERR",""))))</f>
        <v/>
      </c>
    </row>
    <row r="25" spans="1:45" ht="15" customHeight="1">
      <c r="A25" s="839"/>
      <c r="B25" s="840"/>
      <c r="C25" s="527" t="s">
        <v>283</v>
      </c>
      <c r="D25" s="528"/>
      <c r="E25" s="829"/>
      <c r="F25" s="829"/>
      <c r="G25" s="829"/>
      <c r="H25" s="829"/>
      <c r="I25" s="829"/>
      <c r="J25" s="829"/>
      <c r="K25" s="529"/>
      <c r="L25" s="529"/>
      <c r="M25" s="529"/>
      <c r="N25" s="529"/>
      <c r="O25" s="529"/>
      <c r="P25" s="529"/>
      <c r="Q25" s="529"/>
      <c r="R25" s="830" t="str">
        <f>IF(OR(AK23="ERR",AK24="ERR"),"研修時間が誤っています","")</f>
        <v/>
      </c>
      <c r="S25" s="831"/>
      <c r="T25" s="831"/>
      <c r="U25" s="831"/>
      <c r="V25" s="831"/>
      <c r="W25" s="831"/>
      <c r="X25" s="831" t="str">
        <f>IF(ISERROR(OR(AG23,AJ23,AJ24)),"研修人数を入力してください",IF(AG23&lt;&gt;"",IF(OR(AND(AJ23&gt;0,W23=""),AND(AJ24&gt;0,W24="")),"研修人数を入力してください",""),""))</f>
        <v/>
      </c>
      <c r="Y25" s="831"/>
      <c r="Z25" s="831"/>
      <c r="AA25" s="832"/>
      <c r="AE25" s="215"/>
      <c r="AF25" s="222"/>
      <c r="AG25" s="224"/>
      <c r="AH25" s="224"/>
      <c r="AI25" s="224"/>
      <c r="AJ25" s="221"/>
      <c r="AK25" s="517"/>
      <c r="AM25" s="139"/>
      <c r="AO25" s="225"/>
      <c r="AP25" s="226"/>
      <c r="AQ25" s="225"/>
      <c r="AS25" s="227"/>
    </row>
    <row r="26" spans="1:45" ht="20.25" customHeight="1">
      <c r="A26" s="841"/>
      <c r="B26" s="842"/>
      <c r="C26" s="849"/>
      <c r="D26" s="850"/>
      <c r="E26" s="850"/>
      <c r="F26" s="850"/>
      <c r="G26" s="850"/>
      <c r="H26" s="850"/>
      <c r="I26" s="850"/>
      <c r="J26" s="850"/>
      <c r="K26" s="850"/>
      <c r="L26" s="850"/>
      <c r="M26" s="850"/>
      <c r="N26" s="850"/>
      <c r="O26" s="850"/>
      <c r="P26" s="850"/>
      <c r="Q26" s="850"/>
      <c r="R26" s="850"/>
      <c r="S26" s="850"/>
      <c r="T26" s="850"/>
      <c r="U26" s="850"/>
      <c r="V26" s="850"/>
      <c r="W26" s="850"/>
      <c r="X26" s="850"/>
      <c r="Y26" s="850"/>
      <c r="Z26" s="850"/>
      <c r="AA26" s="851"/>
      <c r="AE26" s="215"/>
      <c r="AF26" s="222"/>
      <c r="AG26" s="224"/>
      <c r="AH26" s="224"/>
      <c r="AI26" s="224"/>
      <c r="AJ26" s="221"/>
      <c r="AK26" s="517"/>
      <c r="AO26" s="225"/>
      <c r="AP26" s="226"/>
      <c r="AQ26" s="225"/>
      <c r="AS26" s="227"/>
    </row>
    <row r="27" spans="1:45" ht="15.75" customHeight="1">
      <c r="A27" s="837">
        <f>IF(A23="","",A23+1)</f>
        <v>6</v>
      </c>
      <c r="B27" s="838"/>
      <c r="C27" s="843" t="s">
        <v>282</v>
      </c>
      <c r="D27" s="518"/>
      <c r="E27" s="845" t="s">
        <v>226</v>
      </c>
      <c r="F27" s="518"/>
      <c r="G27" s="845" t="s">
        <v>285</v>
      </c>
      <c r="H27" s="518"/>
      <c r="I27" s="845" t="s">
        <v>226</v>
      </c>
      <c r="J27" s="518"/>
      <c r="K27" s="847" t="s">
        <v>286</v>
      </c>
      <c r="L27" s="833" t="s">
        <v>227</v>
      </c>
      <c r="M27" s="519"/>
      <c r="N27" s="835" t="s">
        <v>287</v>
      </c>
      <c r="O27" s="518"/>
      <c r="P27" s="835" t="s">
        <v>286</v>
      </c>
      <c r="Q27" s="833" t="s">
        <v>288</v>
      </c>
      <c r="R27" s="534" t="str">
        <f>IF(OR(D27="",A27=""),"",HOUR(AJ27))</f>
        <v/>
      </c>
      <c r="S27" s="835" t="s">
        <v>287</v>
      </c>
      <c r="T27" s="521" t="str">
        <f>IF(OR(D27="",A27=""),"",MINUTE(AJ27))</f>
        <v/>
      </c>
      <c r="U27" s="835" t="s">
        <v>286</v>
      </c>
      <c r="V27" s="819" t="s">
        <v>309</v>
      </c>
      <c r="W27" s="522"/>
      <c r="X27" s="821" t="s">
        <v>148</v>
      </c>
      <c r="Y27" s="823" t="s">
        <v>289</v>
      </c>
      <c r="Z27" s="825"/>
      <c r="AA27" s="826"/>
      <c r="AG27" s="504">
        <f>IF(OR(D27="",F27=""),0,TIME(D27,F27,0))</f>
        <v>0</v>
      </c>
      <c r="AH27" s="504">
        <f>IF(OR(H27="",J27=""),0,TIME(H27,J27,0))</f>
        <v>0</v>
      </c>
      <c r="AI27" s="504">
        <f>TIME(M27,O27,0)</f>
        <v>0</v>
      </c>
      <c r="AJ27" s="515">
        <f>AH27-AG27-AI27</f>
        <v>0</v>
      </c>
      <c r="AK27" s="517" t="str">
        <f>IF(A27="",IF(OR(D27&lt;&gt;"",F27&lt;&gt;"",H27&lt;&gt;"",J27&lt;&gt;""),"ERR",""),IF(A27&lt;&gt;"",IF(AND(D27="",F27="",H27="",J27=""),"",IF(OR(AND(D27&lt;&gt;"",F27=""),AND(D27="",F27&lt;&gt;""),AND(H27&lt;&gt;"",J27=""),AND(H27="",J27&lt;&gt;""),AG27&gt;=AH27,AH27-AG27-AI27&lt;0),"ERR",""))))</f>
        <v/>
      </c>
    </row>
    <row r="28" spans="1:45" ht="14.25" customHeight="1">
      <c r="A28" s="839"/>
      <c r="B28" s="840"/>
      <c r="C28" s="844"/>
      <c r="D28" s="523"/>
      <c r="E28" s="846"/>
      <c r="F28" s="523"/>
      <c r="G28" s="846"/>
      <c r="H28" s="523"/>
      <c r="I28" s="846"/>
      <c r="J28" s="523"/>
      <c r="K28" s="848"/>
      <c r="L28" s="834"/>
      <c r="M28" s="524"/>
      <c r="N28" s="836"/>
      <c r="O28" s="523"/>
      <c r="P28" s="836"/>
      <c r="Q28" s="834"/>
      <c r="R28" s="533" t="str">
        <f>IF(OR(D28="",A27=""),"",HOUR(AJ28))</f>
        <v/>
      </c>
      <c r="S28" s="836"/>
      <c r="T28" s="525" t="str">
        <f>IF(OR(D28="",A27=""),"",MINUTE(AJ28))</f>
        <v/>
      </c>
      <c r="U28" s="836"/>
      <c r="V28" s="820"/>
      <c r="W28" s="526"/>
      <c r="X28" s="822"/>
      <c r="Y28" s="824"/>
      <c r="Z28" s="827"/>
      <c r="AA28" s="828"/>
      <c r="AG28" s="504">
        <f>IF(OR(D28="",F28=""),0,TIME(D28,F28,0))</f>
        <v>0</v>
      </c>
      <c r="AH28" s="504">
        <f>IF(OR(H28="",J28=""),0,TIME(H28,J28,0))</f>
        <v>0</v>
      </c>
      <c r="AI28" s="504">
        <f>TIME(M28,O28,0)</f>
        <v>0</v>
      </c>
      <c r="AJ28" s="515">
        <f>AH28-AG28-AI28</f>
        <v>0</v>
      </c>
      <c r="AK28" s="517" t="str">
        <f>IF(A27="",IF(OR(D28&lt;&gt;"",F28&lt;&gt;"",H28&lt;&gt;"",J28&lt;&gt;""),"ERR",""),IF(A27&lt;&gt;"",IF(AND(D28="",F28="",H28="",J28=""),"",IF(OR(AND(D28&lt;&gt;"",F28=""),AND(D28="",F28&lt;&gt;""),AND(H28&lt;&gt;"",J28=""),AND(H28="",J28&lt;&gt;""),AG28&gt;=AH28,AH28-AG28-AI28&lt;0),"ERR",""))))</f>
        <v/>
      </c>
    </row>
    <row r="29" spans="1:45" ht="15" customHeight="1">
      <c r="A29" s="839"/>
      <c r="B29" s="840"/>
      <c r="C29" s="527" t="s">
        <v>283</v>
      </c>
      <c r="D29" s="528"/>
      <c r="E29" s="829"/>
      <c r="F29" s="829"/>
      <c r="G29" s="829"/>
      <c r="H29" s="829"/>
      <c r="I29" s="829"/>
      <c r="J29" s="829"/>
      <c r="K29" s="529"/>
      <c r="L29" s="529"/>
      <c r="M29" s="529"/>
      <c r="N29" s="529"/>
      <c r="O29" s="529"/>
      <c r="P29" s="529"/>
      <c r="Q29" s="529"/>
      <c r="R29" s="830" t="str">
        <f>IF(OR(AK27="ERR",AK28="ERR"),"研修時間が誤っています","")</f>
        <v/>
      </c>
      <c r="S29" s="831"/>
      <c r="T29" s="831"/>
      <c r="U29" s="831"/>
      <c r="V29" s="831"/>
      <c r="W29" s="831"/>
      <c r="X29" s="831" t="str">
        <f>IF(ISERROR(OR(AG27,AJ27,AJ28)),"研修人数を入力してください",IF(AG27&lt;&gt;"",IF(OR(AND(AJ27&gt;0,W27=""),AND(AJ28&gt;0,W28="")),"研修人数を入力してください",""),""))</f>
        <v/>
      </c>
      <c r="Y29" s="831"/>
      <c r="Z29" s="831"/>
      <c r="AA29" s="832"/>
      <c r="AE29" s="215"/>
      <c r="AF29" s="222"/>
      <c r="AG29" s="224"/>
      <c r="AH29" s="224"/>
      <c r="AI29" s="224"/>
      <c r="AJ29" s="221"/>
      <c r="AK29" s="517"/>
      <c r="AM29" s="139"/>
      <c r="AO29" s="225"/>
      <c r="AP29" s="226"/>
      <c r="AQ29" s="225"/>
      <c r="AS29" s="227"/>
    </row>
    <row r="30" spans="1:45" ht="20.25" customHeight="1">
      <c r="A30" s="841"/>
      <c r="B30" s="842"/>
      <c r="C30" s="849"/>
      <c r="D30" s="850"/>
      <c r="E30" s="850"/>
      <c r="F30" s="850"/>
      <c r="G30" s="850"/>
      <c r="H30" s="850"/>
      <c r="I30" s="850"/>
      <c r="J30" s="850"/>
      <c r="K30" s="850"/>
      <c r="L30" s="850"/>
      <c r="M30" s="850"/>
      <c r="N30" s="850"/>
      <c r="O30" s="850"/>
      <c r="P30" s="850"/>
      <c r="Q30" s="850"/>
      <c r="R30" s="850"/>
      <c r="S30" s="850"/>
      <c r="T30" s="850"/>
      <c r="U30" s="850"/>
      <c r="V30" s="850"/>
      <c r="W30" s="850"/>
      <c r="X30" s="850"/>
      <c r="Y30" s="850"/>
      <c r="Z30" s="850"/>
      <c r="AA30" s="851"/>
      <c r="AE30" s="215"/>
      <c r="AF30" s="222"/>
      <c r="AG30" s="224"/>
      <c r="AH30" s="224"/>
      <c r="AI30" s="224"/>
      <c r="AJ30" s="221"/>
      <c r="AK30" s="517"/>
      <c r="AO30" s="225"/>
      <c r="AP30" s="226"/>
      <c r="AQ30" s="225"/>
      <c r="AS30" s="227"/>
    </row>
    <row r="31" spans="1:45" ht="15.75" customHeight="1">
      <c r="A31" s="837">
        <f>IF(A27="","",A27+1)</f>
        <v>7</v>
      </c>
      <c r="B31" s="838"/>
      <c r="C31" s="843" t="s">
        <v>282</v>
      </c>
      <c r="D31" s="518"/>
      <c r="E31" s="845" t="s">
        <v>226</v>
      </c>
      <c r="F31" s="518"/>
      <c r="G31" s="845" t="s">
        <v>285</v>
      </c>
      <c r="H31" s="518"/>
      <c r="I31" s="845" t="s">
        <v>226</v>
      </c>
      <c r="J31" s="518"/>
      <c r="K31" s="847" t="s">
        <v>286</v>
      </c>
      <c r="L31" s="833" t="s">
        <v>227</v>
      </c>
      <c r="M31" s="519"/>
      <c r="N31" s="835" t="s">
        <v>287</v>
      </c>
      <c r="O31" s="518"/>
      <c r="P31" s="835" t="s">
        <v>286</v>
      </c>
      <c r="Q31" s="833" t="s">
        <v>288</v>
      </c>
      <c r="R31" s="534" t="str">
        <f>IF(OR(D31="",A31=""),"",HOUR(AJ31))</f>
        <v/>
      </c>
      <c r="S31" s="835" t="s">
        <v>287</v>
      </c>
      <c r="T31" s="521" t="str">
        <f>IF(OR(D31="",A31=""),"",MINUTE(AJ31))</f>
        <v/>
      </c>
      <c r="U31" s="835" t="s">
        <v>286</v>
      </c>
      <c r="V31" s="819" t="s">
        <v>309</v>
      </c>
      <c r="W31" s="522"/>
      <c r="X31" s="821" t="s">
        <v>148</v>
      </c>
      <c r="Y31" s="823" t="s">
        <v>289</v>
      </c>
      <c r="Z31" s="825"/>
      <c r="AA31" s="826"/>
      <c r="AG31" s="504">
        <f>IF(OR(D31="",F31=""),0,TIME(D31,F31,0))</f>
        <v>0</v>
      </c>
      <c r="AH31" s="504">
        <f>IF(OR(H31="",J31=""),0,TIME(H31,J31,0))</f>
        <v>0</v>
      </c>
      <c r="AI31" s="504">
        <f>TIME(M31,O31,0)</f>
        <v>0</v>
      </c>
      <c r="AJ31" s="515">
        <f>AH31-AG31-AI31</f>
        <v>0</v>
      </c>
      <c r="AK31" s="517" t="str">
        <f>IF(A31="",IF(OR(D31&lt;&gt;"",F31&lt;&gt;"",H31&lt;&gt;"",J31&lt;&gt;""),"ERR",""),IF(A31&lt;&gt;"",IF(AND(D31="",F31="",H31="",J31=""),"",IF(OR(AND(D31&lt;&gt;"",F31=""),AND(D31="",F31&lt;&gt;""),AND(H31&lt;&gt;"",J31=""),AND(H31="",J31&lt;&gt;""),AG31&gt;=AH31,AH31-AG31-AI31&lt;0),"ERR",""))))</f>
        <v/>
      </c>
    </row>
    <row r="32" spans="1:45" ht="14.25" customHeight="1">
      <c r="A32" s="839"/>
      <c r="B32" s="840"/>
      <c r="C32" s="844"/>
      <c r="D32" s="523"/>
      <c r="E32" s="846"/>
      <c r="F32" s="523"/>
      <c r="G32" s="846"/>
      <c r="H32" s="523"/>
      <c r="I32" s="846"/>
      <c r="J32" s="523"/>
      <c r="K32" s="848"/>
      <c r="L32" s="834"/>
      <c r="M32" s="524"/>
      <c r="N32" s="836"/>
      <c r="O32" s="523"/>
      <c r="P32" s="836"/>
      <c r="Q32" s="834"/>
      <c r="R32" s="533" t="str">
        <f>IF(OR(D32="",A31=""),"",HOUR(AJ32))</f>
        <v/>
      </c>
      <c r="S32" s="836"/>
      <c r="T32" s="525" t="str">
        <f>IF(OR(D32="",A31=""),"",MINUTE(AJ32))</f>
        <v/>
      </c>
      <c r="U32" s="836"/>
      <c r="V32" s="820"/>
      <c r="W32" s="526"/>
      <c r="X32" s="822"/>
      <c r="Y32" s="824"/>
      <c r="Z32" s="827"/>
      <c r="AA32" s="828"/>
      <c r="AG32" s="504">
        <f>IF(OR(D32="",F32=""),0,TIME(D32,F32,0))</f>
        <v>0</v>
      </c>
      <c r="AH32" s="504">
        <f>IF(OR(H32="",J32=""),0,TIME(H32,J32,0))</f>
        <v>0</v>
      </c>
      <c r="AI32" s="504">
        <f>TIME(M32,O32,0)</f>
        <v>0</v>
      </c>
      <c r="AJ32" s="515">
        <f>AH32-AG32-AI32</f>
        <v>0</v>
      </c>
      <c r="AK32" s="517" t="str">
        <f>IF(A31="",IF(OR(D32&lt;&gt;"",F32&lt;&gt;"",H32&lt;&gt;"",J32&lt;&gt;""),"ERR",""),IF(A31&lt;&gt;"",IF(AND(D32="",F32="",H32="",J32=""),"",IF(OR(AND(D32&lt;&gt;"",F32=""),AND(D32="",F32&lt;&gt;""),AND(H32&lt;&gt;"",J32=""),AND(H32="",J32&lt;&gt;""),AG32&gt;=AH32,AH32-AG32-AI32&lt;0),"ERR",""))))</f>
        <v/>
      </c>
    </row>
    <row r="33" spans="1:45" ht="15.75" customHeight="1">
      <c r="A33" s="839"/>
      <c r="B33" s="840"/>
      <c r="C33" s="527" t="s">
        <v>283</v>
      </c>
      <c r="D33" s="528"/>
      <c r="E33" s="829"/>
      <c r="F33" s="829"/>
      <c r="G33" s="829"/>
      <c r="H33" s="829"/>
      <c r="I33" s="829"/>
      <c r="J33" s="829"/>
      <c r="K33" s="529"/>
      <c r="L33" s="529"/>
      <c r="M33" s="529"/>
      <c r="N33" s="529"/>
      <c r="O33" s="529"/>
      <c r="P33" s="529"/>
      <c r="Q33" s="529"/>
      <c r="R33" s="830" t="str">
        <f>IF(OR(AK31="ERR",AK32="ERR"),"研修時間が誤っています","")</f>
        <v/>
      </c>
      <c r="S33" s="831"/>
      <c r="T33" s="831"/>
      <c r="U33" s="831"/>
      <c r="V33" s="831"/>
      <c r="W33" s="831"/>
      <c r="X33" s="831" t="str">
        <f>IF(ISERROR(OR(AG31,AJ31,AJ32)),"研修人数を入力してください",IF(AG31&lt;&gt;"",IF(OR(AND(AJ31&gt;0,W31=""),AND(AJ32&gt;0,W32="")),"研修人数を入力してください",""),""))</f>
        <v/>
      </c>
      <c r="Y33" s="831"/>
      <c r="Z33" s="831"/>
      <c r="AA33" s="832"/>
      <c r="AE33" s="215"/>
      <c r="AF33" s="222"/>
      <c r="AG33" s="224"/>
      <c r="AH33" s="224"/>
      <c r="AI33" s="224"/>
      <c r="AJ33" s="221"/>
      <c r="AK33" s="517"/>
      <c r="AM33" s="139"/>
      <c r="AO33" s="225"/>
      <c r="AP33" s="226"/>
      <c r="AQ33" s="225"/>
      <c r="AS33" s="227"/>
    </row>
    <row r="34" spans="1:45" ht="20.25" customHeight="1">
      <c r="A34" s="841"/>
      <c r="B34" s="842"/>
      <c r="C34" s="849"/>
      <c r="D34" s="850"/>
      <c r="E34" s="850"/>
      <c r="F34" s="850"/>
      <c r="G34" s="850"/>
      <c r="H34" s="850"/>
      <c r="I34" s="850"/>
      <c r="J34" s="850"/>
      <c r="K34" s="850"/>
      <c r="L34" s="850"/>
      <c r="M34" s="850"/>
      <c r="N34" s="850"/>
      <c r="O34" s="850"/>
      <c r="P34" s="850"/>
      <c r="Q34" s="850"/>
      <c r="R34" s="850"/>
      <c r="S34" s="850"/>
      <c r="T34" s="850"/>
      <c r="U34" s="850"/>
      <c r="V34" s="850"/>
      <c r="W34" s="850"/>
      <c r="X34" s="850"/>
      <c r="Y34" s="850"/>
      <c r="Z34" s="850"/>
      <c r="AA34" s="851"/>
      <c r="AE34" s="215"/>
      <c r="AF34" s="222"/>
      <c r="AG34" s="224"/>
      <c r="AH34" s="224"/>
      <c r="AI34" s="224"/>
      <c r="AJ34" s="221"/>
      <c r="AK34" s="517"/>
      <c r="AO34" s="225"/>
      <c r="AP34" s="226"/>
      <c r="AQ34" s="225"/>
      <c r="AS34" s="227"/>
    </row>
    <row r="35" spans="1:45" ht="15.75" customHeight="1">
      <c r="A35" s="837">
        <f>IF(A31="","",A31+1)</f>
        <v>8</v>
      </c>
      <c r="B35" s="838"/>
      <c r="C35" s="843" t="s">
        <v>282</v>
      </c>
      <c r="D35" s="518"/>
      <c r="E35" s="845" t="s">
        <v>226</v>
      </c>
      <c r="F35" s="518"/>
      <c r="G35" s="845" t="s">
        <v>285</v>
      </c>
      <c r="H35" s="518"/>
      <c r="I35" s="845" t="s">
        <v>226</v>
      </c>
      <c r="J35" s="518"/>
      <c r="K35" s="847" t="s">
        <v>286</v>
      </c>
      <c r="L35" s="833" t="s">
        <v>227</v>
      </c>
      <c r="M35" s="519"/>
      <c r="N35" s="835" t="s">
        <v>287</v>
      </c>
      <c r="O35" s="518"/>
      <c r="P35" s="835" t="s">
        <v>286</v>
      </c>
      <c r="Q35" s="833" t="s">
        <v>288</v>
      </c>
      <c r="R35" s="534" t="str">
        <f>IF(OR(D35="",A35=""),"",HOUR(AJ35))</f>
        <v/>
      </c>
      <c r="S35" s="835" t="s">
        <v>287</v>
      </c>
      <c r="T35" s="521" t="str">
        <f>IF(OR(D35="",A35=""),"",MINUTE(AJ35))</f>
        <v/>
      </c>
      <c r="U35" s="835" t="s">
        <v>286</v>
      </c>
      <c r="V35" s="819" t="s">
        <v>309</v>
      </c>
      <c r="W35" s="522"/>
      <c r="X35" s="821" t="s">
        <v>148</v>
      </c>
      <c r="Y35" s="823" t="s">
        <v>289</v>
      </c>
      <c r="Z35" s="825"/>
      <c r="AA35" s="826"/>
      <c r="AG35" s="504">
        <f>IF(OR(D35="",F35=""),0,TIME(D35,F35,0))</f>
        <v>0</v>
      </c>
      <c r="AH35" s="504">
        <f>IF(OR(H35="",J35=""),0,TIME(H35,J35,0))</f>
        <v>0</v>
      </c>
      <c r="AI35" s="504">
        <f>TIME(M35,O35,0)</f>
        <v>0</v>
      </c>
      <c r="AJ35" s="515">
        <f>AH35-AG35-AI35</f>
        <v>0</v>
      </c>
      <c r="AK35" s="517" t="str">
        <f>IF(A35="",IF(OR(D35&lt;&gt;"",F35&lt;&gt;"",H35&lt;&gt;"",J35&lt;&gt;""),"ERR",""),IF(A35&lt;&gt;"",IF(AND(D35="",F35="",H35="",J35=""),"",IF(OR(AND(D35&lt;&gt;"",F35=""),AND(D35="",F35&lt;&gt;""),AND(H35&lt;&gt;"",J35=""),AND(H35="",J35&lt;&gt;""),AG35&gt;=AH35,AH35-AG35-AI35&lt;0),"ERR",""))))</f>
        <v/>
      </c>
    </row>
    <row r="36" spans="1:45" ht="14.25" customHeight="1">
      <c r="A36" s="839"/>
      <c r="B36" s="840"/>
      <c r="C36" s="844"/>
      <c r="D36" s="523"/>
      <c r="E36" s="846"/>
      <c r="F36" s="523"/>
      <c r="G36" s="846"/>
      <c r="H36" s="523"/>
      <c r="I36" s="846"/>
      <c r="J36" s="523"/>
      <c r="K36" s="848"/>
      <c r="L36" s="834"/>
      <c r="M36" s="524"/>
      <c r="N36" s="836"/>
      <c r="O36" s="523"/>
      <c r="P36" s="836"/>
      <c r="Q36" s="834"/>
      <c r="R36" s="533" t="str">
        <f>IF(OR(D36="",A35=""),"",HOUR(AJ36))</f>
        <v/>
      </c>
      <c r="S36" s="836"/>
      <c r="T36" s="525" t="str">
        <f>IF(OR(D36="",A35=""),"",MINUTE(AJ36))</f>
        <v/>
      </c>
      <c r="U36" s="836"/>
      <c r="V36" s="820"/>
      <c r="W36" s="526"/>
      <c r="X36" s="822"/>
      <c r="Y36" s="824"/>
      <c r="Z36" s="827"/>
      <c r="AA36" s="828"/>
      <c r="AG36" s="504">
        <f>IF(OR(D36="",F36=""),0,TIME(D36,F36,0))</f>
        <v>0</v>
      </c>
      <c r="AH36" s="504">
        <f>IF(OR(H36="",J36=""),0,TIME(H36,J36,0))</f>
        <v>0</v>
      </c>
      <c r="AI36" s="504">
        <f>TIME(M36,O36,0)</f>
        <v>0</v>
      </c>
      <c r="AJ36" s="515">
        <f>AH36-AG36-AI36</f>
        <v>0</v>
      </c>
      <c r="AK36" s="517" t="str">
        <f>IF(A35="",IF(OR(D36&lt;&gt;"",F36&lt;&gt;"",H36&lt;&gt;"",J36&lt;&gt;""),"ERR",""),IF(A35&lt;&gt;"",IF(AND(D36="",F36="",H36="",J36=""),"",IF(OR(AND(D36&lt;&gt;"",F36=""),AND(D36="",F36&lt;&gt;""),AND(H36&lt;&gt;"",J36=""),AND(H36="",J36&lt;&gt;""),AG36&gt;=AH36,AH36-AG36-AI36&lt;0),"ERR",""))))</f>
        <v/>
      </c>
    </row>
    <row r="37" spans="1:45" ht="15" customHeight="1">
      <c r="A37" s="839"/>
      <c r="B37" s="840"/>
      <c r="C37" s="527" t="s">
        <v>283</v>
      </c>
      <c r="D37" s="528"/>
      <c r="E37" s="829"/>
      <c r="F37" s="829"/>
      <c r="G37" s="829"/>
      <c r="H37" s="829"/>
      <c r="I37" s="829"/>
      <c r="J37" s="829"/>
      <c r="K37" s="529"/>
      <c r="L37" s="529"/>
      <c r="M37" s="529"/>
      <c r="N37" s="529"/>
      <c r="O37" s="529"/>
      <c r="P37" s="529"/>
      <c r="Q37" s="529"/>
      <c r="R37" s="830" t="str">
        <f>IF(OR(AK35="ERR",AK36="ERR"),"研修時間が誤っています","")</f>
        <v/>
      </c>
      <c r="S37" s="831"/>
      <c r="T37" s="831"/>
      <c r="U37" s="831"/>
      <c r="V37" s="831"/>
      <c r="W37" s="831"/>
      <c r="X37" s="831" t="str">
        <f>IF(ISERROR(OR(AG35,AJ35,AJ36)),"研修人数を入力してください",IF(AG35&lt;&gt;"",IF(OR(AND(AJ35&gt;0,W35=""),AND(AJ36&gt;0,W36="")),"研修人数を入力してください",""),""))</f>
        <v/>
      </c>
      <c r="Y37" s="831"/>
      <c r="Z37" s="831"/>
      <c r="AA37" s="832"/>
      <c r="AE37" s="215"/>
      <c r="AF37" s="222"/>
      <c r="AG37" s="224"/>
      <c r="AH37" s="224"/>
      <c r="AI37" s="224"/>
      <c r="AJ37" s="221"/>
      <c r="AK37" s="517"/>
      <c r="AM37" s="139"/>
      <c r="AO37" s="225"/>
      <c r="AP37" s="226"/>
      <c r="AQ37" s="225"/>
      <c r="AS37" s="227"/>
    </row>
    <row r="38" spans="1:45" ht="20.25" customHeight="1">
      <c r="A38" s="841"/>
      <c r="B38" s="842"/>
      <c r="C38" s="849"/>
      <c r="D38" s="850"/>
      <c r="E38" s="850"/>
      <c r="F38" s="850"/>
      <c r="G38" s="850"/>
      <c r="H38" s="850"/>
      <c r="I38" s="850"/>
      <c r="J38" s="850"/>
      <c r="K38" s="850"/>
      <c r="L38" s="850"/>
      <c r="M38" s="850"/>
      <c r="N38" s="850"/>
      <c r="O38" s="850"/>
      <c r="P38" s="850"/>
      <c r="Q38" s="850"/>
      <c r="R38" s="850"/>
      <c r="S38" s="850"/>
      <c r="T38" s="850"/>
      <c r="U38" s="850"/>
      <c r="V38" s="850"/>
      <c r="W38" s="850"/>
      <c r="X38" s="850"/>
      <c r="Y38" s="850"/>
      <c r="Z38" s="850"/>
      <c r="AA38" s="851"/>
      <c r="AE38" s="215"/>
      <c r="AF38" s="222"/>
      <c r="AG38" s="224"/>
      <c r="AH38" s="224"/>
      <c r="AI38" s="224"/>
      <c r="AJ38" s="221"/>
      <c r="AK38" s="517"/>
      <c r="AO38" s="225"/>
      <c r="AP38" s="226"/>
      <c r="AQ38" s="225"/>
      <c r="AS38" s="227"/>
    </row>
    <row r="39" spans="1:45" ht="15.75" customHeight="1">
      <c r="A39" s="837">
        <f>IF(A35="","",A35+1)</f>
        <v>9</v>
      </c>
      <c r="B39" s="838"/>
      <c r="C39" s="843" t="s">
        <v>282</v>
      </c>
      <c r="D39" s="518"/>
      <c r="E39" s="845" t="s">
        <v>226</v>
      </c>
      <c r="F39" s="518"/>
      <c r="G39" s="845" t="s">
        <v>285</v>
      </c>
      <c r="H39" s="518"/>
      <c r="I39" s="845" t="s">
        <v>226</v>
      </c>
      <c r="J39" s="518"/>
      <c r="K39" s="847" t="s">
        <v>286</v>
      </c>
      <c r="L39" s="833" t="s">
        <v>227</v>
      </c>
      <c r="M39" s="519"/>
      <c r="N39" s="835" t="s">
        <v>287</v>
      </c>
      <c r="O39" s="518"/>
      <c r="P39" s="835" t="s">
        <v>286</v>
      </c>
      <c r="Q39" s="833" t="s">
        <v>288</v>
      </c>
      <c r="R39" s="534" t="str">
        <f>IF(OR(D39="",A39=""),"",HOUR(AJ39))</f>
        <v/>
      </c>
      <c r="S39" s="835" t="s">
        <v>287</v>
      </c>
      <c r="T39" s="521" t="str">
        <f>IF(OR(D39="",A39=""),"",MINUTE(AJ39))</f>
        <v/>
      </c>
      <c r="U39" s="835" t="s">
        <v>286</v>
      </c>
      <c r="V39" s="819" t="s">
        <v>309</v>
      </c>
      <c r="W39" s="522"/>
      <c r="X39" s="821" t="s">
        <v>148</v>
      </c>
      <c r="Y39" s="823" t="s">
        <v>289</v>
      </c>
      <c r="Z39" s="825"/>
      <c r="AA39" s="826"/>
      <c r="AG39" s="504">
        <f>IF(OR(D39="",F39=""),0,TIME(D39,F39,0))</f>
        <v>0</v>
      </c>
      <c r="AH39" s="504">
        <f>IF(OR(H39="",J39=""),0,TIME(H39,J39,0))</f>
        <v>0</v>
      </c>
      <c r="AI39" s="504">
        <f>TIME(M39,O39,0)</f>
        <v>0</v>
      </c>
      <c r="AJ39" s="515">
        <f>AH39-AG39-AI39</f>
        <v>0</v>
      </c>
      <c r="AK39" s="517" t="str">
        <f>IF(A39="",IF(OR(D39&lt;&gt;"",F39&lt;&gt;"",H39&lt;&gt;"",J39&lt;&gt;""),"ERR",""),IF(A39&lt;&gt;"",IF(AND(D39="",F39="",H39="",J39=""),"",IF(OR(AND(D39&lt;&gt;"",F39=""),AND(D39="",F39&lt;&gt;""),AND(H39&lt;&gt;"",J39=""),AND(H39="",J39&lt;&gt;""),AG39&gt;=AH39,AH39-AG39-AI39&lt;0),"ERR",""))))</f>
        <v/>
      </c>
    </row>
    <row r="40" spans="1:45" ht="14.25" customHeight="1">
      <c r="A40" s="839"/>
      <c r="B40" s="840"/>
      <c r="C40" s="844"/>
      <c r="D40" s="523"/>
      <c r="E40" s="846"/>
      <c r="F40" s="523"/>
      <c r="G40" s="846"/>
      <c r="H40" s="523"/>
      <c r="I40" s="846"/>
      <c r="J40" s="523"/>
      <c r="K40" s="848"/>
      <c r="L40" s="834"/>
      <c r="M40" s="524"/>
      <c r="N40" s="836"/>
      <c r="O40" s="523"/>
      <c r="P40" s="836"/>
      <c r="Q40" s="834"/>
      <c r="R40" s="533" t="str">
        <f>IF(OR(D40="",A39=""),"",HOUR(AJ40))</f>
        <v/>
      </c>
      <c r="S40" s="836"/>
      <c r="T40" s="525" t="str">
        <f>IF(OR(D40="",A39=""),"",MINUTE(AJ40))</f>
        <v/>
      </c>
      <c r="U40" s="836"/>
      <c r="V40" s="820"/>
      <c r="W40" s="526"/>
      <c r="X40" s="822"/>
      <c r="Y40" s="824"/>
      <c r="Z40" s="827"/>
      <c r="AA40" s="828"/>
      <c r="AG40" s="504">
        <f>IF(OR(D40="",F40=""),0,TIME(D40,F40,0))</f>
        <v>0</v>
      </c>
      <c r="AH40" s="504">
        <f>IF(OR(H40="",J40=""),0,TIME(H40,J40,0))</f>
        <v>0</v>
      </c>
      <c r="AI40" s="504">
        <f>TIME(M40,O40,0)</f>
        <v>0</v>
      </c>
      <c r="AJ40" s="515">
        <f>AH40-AG40-AI40</f>
        <v>0</v>
      </c>
      <c r="AK40" s="517" t="str">
        <f>IF(A39="",IF(OR(D40&lt;&gt;"",F40&lt;&gt;"",H40&lt;&gt;"",J40&lt;&gt;""),"ERR",""),IF(A39&lt;&gt;"",IF(AND(D40="",F40="",H40="",J40=""),"",IF(OR(AND(D40&lt;&gt;"",F40=""),AND(D40="",F40&lt;&gt;""),AND(H40&lt;&gt;"",J40=""),AND(H40="",J40&lt;&gt;""),AG40&gt;=AH40,AH40-AG40-AI40&lt;0),"ERR",""))))</f>
        <v/>
      </c>
    </row>
    <row r="41" spans="1:45" ht="15" customHeight="1">
      <c r="A41" s="839"/>
      <c r="B41" s="840"/>
      <c r="C41" s="527" t="s">
        <v>283</v>
      </c>
      <c r="D41" s="528"/>
      <c r="E41" s="829"/>
      <c r="F41" s="829"/>
      <c r="G41" s="829"/>
      <c r="H41" s="829"/>
      <c r="I41" s="829"/>
      <c r="J41" s="829"/>
      <c r="K41" s="529"/>
      <c r="L41" s="529"/>
      <c r="M41" s="529"/>
      <c r="N41" s="529"/>
      <c r="O41" s="529"/>
      <c r="P41" s="529"/>
      <c r="Q41" s="529"/>
      <c r="R41" s="830" t="str">
        <f>IF(OR(AK39="ERR",AK40="ERR"),"研修時間が誤っています","")</f>
        <v/>
      </c>
      <c r="S41" s="831"/>
      <c r="T41" s="831"/>
      <c r="U41" s="831"/>
      <c r="V41" s="831"/>
      <c r="W41" s="831"/>
      <c r="X41" s="831" t="str">
        <f>IF(ISERROR(OR(AG39,AJ39,AJ40)),"研修人数を入力してください",IF(AG39&lt;&gt;"",IF(OR(AND(AJ39&gt;0,W39=""),AND(AJ40&gt;0,W40="")),"研修人数を入力してください",""),""))</f>
        <v/>
      </c>
      <c r="Y41" s="831"/>
      <c r="Z41" s="831"/>
      <c r="AA41" s="832"/>
      <c r="AE41" s="215"/>
      <c r="AF41" s="222"/>
      <c r="AG41" s="224"/>
      <c r="AH41" s="224"/>
      <c r="AI41" s="224"/>
      <c r="AJ41" s="221"/>
      <c r="AK41" s="517"/>
      <c r="AM41" s="139"/>
      <c r="AO41" s="225"/>
      <c r="AP41" s="226"/>
      <c r="AQ41" s="225"/>
      <c r="AS41" s="227"/>
    </row>
    <row r="42" spans="1:45" ht="20.25" customHeight="1">
      <c r="A42" s="841"/>
      <c r="B42" s="842"/>
      <c r="C42" s="849"/>
      <c r="D42" s="850"/>
      <c r="E42" s="850"/>
      <c r="F42" s="850"/>
      <c r="G42" s="850"/>
      <c r="H42" s="850"/>
      <c r="I42" s="850"/>
      <c r="J42" s="850"/>
      <c r="K42" s="850"/>
      <c r="L42" s="850"/>
      <c r="M42" s="850"/>
      <c r="N42" s="850"/>
      <c r="O42" s="850"/>
      <c r="P42" s="850"/>
      <c r="Q42" s="850"/>
      <c r="R42" s="850"/>
      <c r="S42" s="850"/>
      <c r="T42" s="850"/>
      <c r="U42" s="850"/>
      <c r="V42" s="850"/>
      <c r="W42" s="850"/>
      <c r="X42" s="850"/>
      <c r="Y42" s="850"/>
      <c r="Z42" s="850"/>
      <c r="AA42" s="851"/>
      <c r="AE42" s="215"/>
      <c r="AF42" s="222"/>
      <c r="AG42" s="224"/>
      <c r="AH42" s="224"/>
      <c r="AI42" s="224"/>
      <c r="AJ42" s="221"/>
      <c r="AK42" s="517"/>
      <c r="AO42" s="225"/>
      <c r="AP42" s="226"/>
      <c r="AQ42" s="225"/>
      <c r="AS42" s="227"/>
    </row>
    <row r="43" spans="1:45" ht="15.75" customHeight="1">
      <c r="A43" s="837">
        <f>IF(A39="","",A39+1)</f>
        <v>10</v>
      </c>
      <c r="B43" s="838"/>
      <c r="C43" s="843" t="s">
        <v>282</v>
      </c>
      <c r="D43" s="518"/>
      <c r="E43" s="845" t="s">
        <v>226</v>
      </c>
      <c r="F43" s="518"/>
      <c r="G43" s="845" t="s">
        <v>285</v>
      </c>
      <c r="H43" s="518"/>
      <c r="I43" s="845" t="s">
        <v>226</v>
      </c>
      <c r="J43" s="518"/>
      <c r="K43" s="847" t="s">
        <v>286</v>
      </c>
      <c r="L43" s="833" t="s">
        <v>227</v>
      </c>
      <c r="M43" s="519"/>
      <c r="N43" s="835" t="s">
        <v>287</v>
      </c>
      <c r="O43" s="518"/>
      <c r="P43" s="835" t="s">
        <v>286</v>
      </c>
      <c r="Q43" s="833" t="s">
        <v>288</v>
      </c>
      <c r="R43" s="534" t="str">
        <f>IF(OR(D43="",A43=""),"",HOUR(AJ43))</f>
        <v/>
      </c>
      <c r="S43" s="835" t="s">
        <v>287</v>
      </c>
      <c r="T43" s="521" t="str">
        <f>IF(OR(D43="",A43=""),"",MINUTE(AJ43))</f>
        <v/>
      </c>
      <c r="U43" s="835" t="s">
        <v>286</v>
      </c>
      <c r="V43" s="819" t="s">
        <v>309</v>
      </c>
      <c r="W43" s="522"/>
      <c r="X43" s="821" t="s">
        <v>148</v>
      </c>
      <c r="Y43" s="823" t="s">
        <v>289</v>
      </c>
      <c r="Z43" s="825"/>
      <c r="AA43" s="826"/>
      <c r="AG43" s="504">
        <f>IF(OR(D43="",F43=""),0,TIME(D43,F43,0))</f>
        <v>0</v>
      </c>
      <c r="AH43" s="504">
        <f>IF(OR(H43="",J43=""),0,TIME(H43,J43,0))</f>
        <v>0</v>
      </c>
      <c r="AI43" s="504">
        <f>TIME(M43,O43,0)</f>
        <v>0</v>
      </c>
      <c r="AJ43" s="515">
        <f>AH43-AG43-AI43</f>
        <v>0</v>
      </c>
      <c r="AK43" s="517" t="str">
        <f>IF(A43="",IF(OR(D43&lt;&gt;"",F43&lt;&gt;"",H43&lt;&gt;"",J43&lt;&gt;""),"ERR",""),IF(A43&lt;&gt;"",IF(AND(D43="",F43="",H43="",J43=""),"",IF(OR(AND(D43&lt;&gt;"",F43=""),AND(D43="",F43&lt;&gt;""),AND(H43&lt;&gt;"",J43=""),AND(H43="",J43&lt;&gt;""),AG43&gt;=AH43,AH43-AG43-AI43&lt;0),"ERR",""))))</f>
        <v/>
      </c>
    </row>
    <row r="44" spans="1:45" ht="14.25" customHeight="1">
      <c r="A44" s="839"/>
      <c r="B44" s="840"/>
      <c r="C44" s="844"/>
      <c r="D44" s="523"/>
      <c r="E44" s="846"/>
      <c r="F44" s="523"/>
      <c r="G44" s="846"/>
      <c r="H44" s="523"/>
      <c r="I44" s="846"/>
      <c r="J44" s="523"/>
      <c r="K44" s="848"/>
      <c r="L44" s="834"/>
      <c r="M44" s="524"/>
      <c r="N44" s="836"/>
      <c r="O44" s="523"/>
      <c r="P44" s="836"/>
      <c r="Q44" s="834"/>
      <c r="R44" s="533" t="str">
        <f>IF(OR(D44="",A43=""),"",HOUR(AJ44))</f>
        <v/>
      </c>
      <c r="S44" s="836"/>
      <c r="T44" s="525" t="str">
        <f>IF(OR(D44="",A43=""),"",MINUTE(AJ44))</f>
        <v/>
      </c>
      <c r="U44" s="836"/>
      <c r="V44" s="820"/>
      <c r="W44" s="526"/>
      <c r="X44" s="822"/>
      <c r="Y44" s="824"/>
      <c r="Z44" s="827"/>
      <c r="AA44" s="828"/>
      <c r="AG44" s="504">
        <f>IF(OR(D44="",F44=""),0,TIME(D44,F44,0))</f>
        <v>0</v>
      </c>
      <c r="AH44" s="504">
        <f>IF(OR(H44="",J44=""),0,TIME(H44,J44,0))</f>
        <v>0</v>
      </c>
      <c r="AI44" s="504">
        <f>TIME(M44,O44,0)</f>
        <v>0</v>
      </c>
      <c r="AJ44" s="515">
        <f>AH44-AG44-AI44</f>
        <v>0</v>
      </c>
      <c r="AK44" s="517" t="str">
        <f>IF(A43="",IF(OR(D44&lt;&gt;"",F44&lt;&gt;"",H44&lt;&gt;"",J44&lt;&gt;""),"ERR",""),IF(A43&lt;&gt;"",IF(AND(D44="",F44="",H44="",J44=""),"",IF(OR(AND(D44&lt;&gt;"",F44=""),AND(D44="",F44&lt;&gt;""),AND(H44&lt;&gt;"",J44=""),AND(H44="",J44&lt;&gt;""),AG44&gt;=AH44,AH44-AG44-AI44&lt;0),"ERR",""))))</f>
        <v/>
      </c>
    </row>
    <row r="45" spans="1:45" ht="15" customHeight="1">
      <c r="A45" s="839"/>
      <c r="B45" s="840"/>
      <c r="C45" s="527" t="s">
        <v>283</v>
      </c>
      <c r="D45" s="528"/>
      <c r="E45" s="829"/>
      <c r="F45" s="829"/>
      <c r="G45" s="829"/>
      <c r="H45" s="829"/>
      <c r="I45" s="829"/>
      <c r="J45" s="829"/>
      <c r="K45" s="529"/>
      <c r="L45" s="529"/>
      <c r="M45" s="529"/>
      <c r="N45" s="529"/>
      <c r="O45" s="529"/>
      <c r="P45" s="529"/>
      <c r="Q45" s="529"/>
      <c r="R45" s="830" t="str">
        <f>IF(OR(AK43="ERR",AK44="ERR"),"研修時間が誤っています","")</f>
        <v/>
      </c>
      <c r="S45" s="831"/>
      <c r="T45" s="831"/>
      <c r="U45" s="831"/>
      <c r="V45" s="831"/>
      <c r="W45" s="831"/>
      <c r="X45" s="831" t="str">
        <f>IF(ISERROR(OR(AG43,AJ43,AJ44)),"研修人数を入力してください",IF(AG43&lt;&gt;"",IF(OR(AND(AJ43&gt;0,W43=""),AND(AJ44&gt;0,W44="")),"研修人数を入力してください",""),""))</f>
        <v/>
      </c>
      <c r="Y45" s="831"/>
      <c r="Z45" s="831"/>
      <c r="AA45" s="832"/>
      <c r="AE45" s="215"/>
      <c r="AF45" s="222"/>
      <c r="AG45" s="224"/>
      <c r="AH45" s="224"/>
      <c r="AI45" s="224"/>
      <c r="AJ45" s="221"/>
      <c r="AK45" s="517"/>
      <c r="AM45" s="139"/>
      <c r="AO45" s="225"/>
      <c r="AP45" s="226"/>
      <c r="AQ45" s="225"/>
      <c r="AS45" s="227"/>
    </row>
    <row r="46" spans="1:45" ht="20.25" customHeight="1">
      <c r="A46" s="841"/>
      <c r="B46" s="842"/>
      <c r="C46" s="849"/>
      <c r="D46" s="850"/>
      <c r="E46" s="850"/>
      <c r="F46" s="850"/>
      <c r="G46" s="850"/>
      <c r="H46" s="850"/>
      <c r="I46" s="850"/>
      <c r="J46" s="850"/>
      <c r="K46" s="850"/>
      <c r="L46" s="850"/>
      <c r="M46" s="850"/>
      <c r="N46" s="850"/>
      <c r="O46" s="850"/>
      <c r="P46" s="850"/>
      <c r="Q46" s="850"/>
      <c r="R46" s="850"/>
      <c r="S46" s="850"/>
      <c r="T46" s="850"/>
      <c r="U46" s="850"/>
      <c r="V46" s="850"/>
      <c r="W46" s="850"/>
      <c r="X46" s="850"/>
      <c r="Y46" s="850"/>
      <c r="Z46" s="850"/>
      <c r="AA46" s="851"/>
      <c r="AE46" s="215"/>
      <c r="AF46" s="222"/>
      <c r="AG46" s="224"/>
      <c r="AH46" s="224"/>
      <c r="AI46" s="224"/>
      <c r="AJ46" s="221"/>
      <c r="AK46" s="517"/>
      <c r="AO46" s="225"/>
      <c r="AP46" s="226"/>
      <c r="AQ46" s="225"/>
      <c r="AS46" s="227"/>
    </row>
    <row r="47" spans="1:45" ht="15.75" customHeight="1">
      <c r="A47" s="837">
        <f>IF(A43="","",A43+1)</f>
        <v>11</v>
      </c>
      <c r="B47" s="838"/>
      <c r="C47" s="843" t="s">
        <v>282</v>
      </c>
      <c r="D47" s="518"/>
      <c r="E47" s="845" t="s">
        <v>226</v>
      </c>
      <c r="F47" s="518"/>
      <c r="G47" s="845" t="s">
        <v>285</v>
      </c>
      <c r="H47" s="518"/>
      <c r="I47" s="845" t="s">
        <v>226</v>
      </c>
      <c r="J47" s="518"/>
      <c r="K47" s="847" t="s">
        <v>286</v>
      </c>
      <c r="L47" s="833" t="s">
        <v>227</v>
      </c>
      <c r="M47" s="519"/>
      <c r="N47" s="835" t="s">
        <v>287</v>
      </c>
      <c r="O47" s="518"/>
      <c r="P47" s="835" t="s">
        <v>286</v>
      </c>
      <c r="Q47" s="833" t="s">
        <v>288</v>
      </c>
      <c r="R47" s="534" t="str">
        <f>IF(OR(D47="",A47=""),"",HOUR(AJ47))</f>
        <v/>
      </c>
      <c r="S47" s="835" t="s">
        <v>287</v>
      </c>
      <c r="T47" s="521" t="str">
        <f>IF(OR(D47="",A47=""),"",MINUTE(AJ47))</f>
        <v/>
      </c>
      <c r="U47" s="835" t="s">
        <v>286</v>
      </c>
      <c r="V47" s="819" t="s">
        <v>309</v>
      </c>
      <c r="W47" s="522"/>
      <c r="X47" s="821" t="s">
        <v>148</v>
      </c>
      <c r="Y47" s="823" t="s">
        <v>289</v>
      </c>
      <c r="Z47" s="825"/>
      <c r="AA47" s="826"/>
      <c r="AG47" s="504">
        <f>IF(OR(D47="",F47=""),0,TIME(D47,F47,0))</f>
        <v>0</v>
      </c>
      <c r="AH47" s="504">
        <f>IF(OR(H47="",J47=""),0,TIME(H47,J47,0))</f>
        <v>0</v>
      </c>
      <c r="AI47" s="504">
        <f>TIME(M47,O47,0)</f>
        <v>0</v>
      </c>
      <c r="AJ47" s="515">
        <f>AH47-AG47-AI47</f>
        <v>0</v>
      </c>
      <c r="AK47" s="517" t="str">
        <f>IF(A47="",IF(OR(D47&lt;&gt;"",F47&lt;&gt;"",H47&lt;&gt;"",J47&lt;&gt;""),"ERR",""),IF(A47&lt;&gt;"",IF(AND(D47="",F47="",H47="",J47=""),"",IF(OR(AND(D47&lt;&gt;"",F47=""),AND(D47="",F47&lt;&gt;""),AND(H47&lt;&gt;"",J47=""),AND(H47="",J47&lt;&gt;""),AG47&gt;=AH47,AH47-AG47-AI47&lt;0),"ERR",""))))</f>
        <v/>
      </c>
      <c r="AO47" s="508"/>
    </row>
    <row r="48" spans="1:45" ht="14.25" customHeight="1">
      <c r="A48" s="839"/>
      <c r="B48" s="840"/>
      <c r="C48" s="844"/>
      <c r="D48" s="523"/>
      <c r="E48" s="846"/>
      <c r="F48" s="523"/>
      <c r="G48" s="846"/>
      <c r="H48" s="523"/>
      <c r="I48" s="846"/>
      <c r="J48" s="523"/>
      <c r="K48" s="848"/>
      <c r="L48" s="834"/>
      <c r="M48" s="524"/>
      <c r="N48" s="836"/>
      <c r="O48" s="523"/>
      <c r="P48" s="836"/>
      <c r="Q48" s="834"/>
      <c r="R48" s="533" t="str">
        <f>IF(OR(D48="",A47=""),"",HOUR(AJ48))</f>
        <v/>
      </c>
      <c r="S48" s="836"/>
      <c r="T48" s="525" t="str">
        <f>IF(OR(D48="",A47=""),"",MINUTE(AJ48))</f>
        <v/>
      </c>
      <c r="U48" s="836"/>
      <c r="V48" s="820"/>
      <c r="W48" s="526"/>
      <c r="X48" s="822"/>
      <c r="Y48" s="824"/>
      <c r="Z48" s="827"/>
      <c r="AA48" s="828"/>
      <c r="AG48" s="504">
        <f>IF(OR(D48="",F48=""),0,TIME(D48,F48,0))</f>
        <v>0</v>
      </c>
      <c r="AH48" s="504">
        <f>IF(OR(H48="",J48=""),0,TIME(H48,J48,0))</f>
        <v>0</v>
      </c>
      <c r="AI48" s="504">
        <f>TIME(M48,O48,0)</f>
        <v>0</v>
      </c>
      <c r="AJ48" s="515">
        <f>AH48-AG48-AI48</f>
        <v>0</v>
      </c>
      <c r="AK48" s="517" t="str">
        <f>IF(A47="",IF(OR(D48&lt;&gt;"",F48&lt;&gt;"",H48&lt;&gt;"",J48&lt;&gt;""),"ERR",""),IF(A47&lt;&gt;"",IF(AND(D48="",F48="",H48="",J48=""),"",IF(OR(AND(D48&lt;&gt;"",F48=""),AND(D48="",F48&lt;&gt;""),AND(H48&lt;&gt;"",J48=""),AND(H48="",J48&lt;&gt;""),AG48&gt;=AH48,AH48-AG48-AI48&lt;0),"ERR",""))))</f>
        <v/>
      </c>
    </row>
    <row r="49" spans="1:45" ht="15" customHeight="1">
      <c r="A49" s="839"/>
      <c r="B49" s="840"/>
      <c r="C49" s="527" t="s">
        <v>283</v>
      </c>
      <c r="D49" s="528"/>
      <c r="E49" s="829"/>
      <c r="F49" s="829"/>
      <c r="G49" s="829"/>
      <c r="H49" s="829"/>
      <c r="I49" s="829"/>
      <c r="J49" s="829"/>
      <c r="K49" s="529"/>
      <c r="L49" s="529"/>
      <c r="M49" s="529"/>
      <c r="N49" s="529"/>
      <c r="O49" s="529"/>
      <c r="P49" s="529"/>
      <c r="Q49" s="529"/>
      <c r="R49" s="830" t="str">
        <f>IF(OR(AK47="ERR",AK48="ERR"),"研修時間が誤っています","")</f>
        <v/>
      </c>
      <c r="S49" s="831"/>
      <c r="T49" s="831"/>
      <c r="U49" s="831"/>
      <c r="V49" s="831"/>
      <c r="W49" s="831"/>
      <c r="X49" s="831" t="str">
        <f>IF(ISERROR(OR(AG47,AJ47,AJ48)),"研修人数を入力してください",IF(AG47&lt;&gt;"",IF(OR(AND(AJ47&gt;0,W47=""),AND(AJ48&gt;0,W48="")),"研修人数を入力してください",""),""))</f>
        <v/>
      </c>
      <c r="Y49" s="831"/>
      <c r="Z49" s="831"/>
      <c r="AA49" s="832"/>
      <c r="AE49" s="215"/>
      <c r="AF49" s="222"/>
      <c r="AG49" s="224"/>
      <c r="AH49" s="224"/>
      <c r="AI49" s="224"/>
      <c r="AJ49" s="221"/>
      <c r="AK49" s="517"/>
      <c r="AM49" s="139"/>
      <c r="AO49" s="509"/>
      <c r="AP49" s="226"/>
      <c r="AQ49" s="225"/>
      <c r="AS49" s="227"/>
    </row>
    <row r="50" spans="1:45" ht="20.25" customHeight="1">
      <c r="A50" s="841"/>
      <c r="B50" s="842"/>
      <c r="C50" s="849"/>
      <c r="D50" s="850"/>
      <c r="E50" s="850"/>
      <c r="F50" s="850"/>
      <c r="G50" s="850"/>
      <c r="H50" s="850"/>
      <c r="I50" s="850"/>
      <c r="J50" s="850"/>
      <c r="K50" s="850"/>
      <c r="L50" s="850"/>
      <c r="M50" s="850"/>
      <c r="N50" s="850"/>
      <c r="O50" s="850"/>
      <c r="P50" s="850"/>
      <c r="Q50" s="850"/>
      <c r="R50" s="850"/>
      <c r="S50" s="850"/>
      <c r="T50" s="850"/>
      <c r="U50" s="850"/>
      <c r="V50" s="850"/>
      <c r="W50" s="850"/>
      <c r="X50" s="850"/>
      <c r="Y50" s="850"/>
      <c r="Z50" s="850"/>
      <c r="AA50" s="851"/>
      <c r="AE50" s="215"/>
      <c r="AF50" s="222"/>
      <c r="AG50" s="224"/>
      <c r="AH50" s="224"/>
      <c r="AI50" s="224"/>
      <c r="AJ50" s="221"/>
      <c r="AK50" s="517"/>
      <c r="AO50" s="225"/>
      <c r="AP50" s="226"/>
      <c r="AQ50" s="225"/>
      <c r="AS50" s="227"/>
    </row>
    <row r="51" spans="1:45" ht="15.75" customHeight="1">
      <c r="A51" s="837">
        <f>IF(A47="","",A47+1)</f>
        <v>12</v>
      </c>
      <c r="B51" s="838"/>
      <c r="C51" s="843" t="s">
        <v>282</v>
      </c>
      <c r="D51" s="518"/>
      <c r="E51" s="845" t="s">
        <v>226</v>
      </c>
      <c r="F51" s="518"/>
      <c r="G51" s="845" t="s">
        <v>285</v>
      </c>
      <c r="H51" s="518"/>
      <c r="I51" s="845" t="s">
        <v>226</v>
      </c>
      <c r="J51" s="518"/>
      <c r="K51" s="847" t="s">
        <v>286</v>
      </c>
      <c r="L51" s="833" t="s">
        <v>227</v>
      </c>
      <c r="M51" s="519"/>
      <c r="N51" s="835" t="s">
        <v>287</v>
      </c>
      <c r="O51" s="518"/>
      <c r="P51" s="835" t="s">
        <v>286</v>
      </c>
      <c r="Q51" s="833" t="s">
        <v>288</v>
      </c>
      <c r="R51" s="534" t="str">
        <f>IF(OR(D51="",A51=""),"",HOUR(AJ51))</f>
        <v/>
      </c>
      <c r="S51" s="835" t="s">
        <v>287</v>
      </c>
      <c r="T51" s="521" t="str">
        <f>IF(OR(D51="",A51=""),"",MINUTE(AJ51))</f>
        <v/>
      </c>
      <c r="U51" s="835" t="s">
        <v>286</v>
      </c>
      <c r="V51" s="819" t="s">
        <v>309</v>
      </c>
      <c r="W51" s="522"/>
      <c r="X51" s="821" t="s">
        <v>148</v>
      </c>
      <c r="Y51" s="823" t="s">
        <v>289</v>
      </c>
      <c r="Z51" s="825"/>
      <c r="AA51" s="826"/>
      <c r="AG51" s="504">
        <f>IF(OR(D51="",F51=""),0,TIME(D51,F51,0))</f>
        <v>0</v>
      </c>
      <c r="AH51" s="504">
        <f>IF(OR(H51="",J51=""),0,TIME(H51,J51,0))</f>
        <v>0</v>
      </c>
      <c r="AI51" s="504">
        <f>TIME(M51,O51,0)</f>
        <v>0</v>
      </c>
      <c r="AJ51" s="515">
        <f>AH51-AG51-AI51</f>
        <v>0</v>
      </c>
      <c r="AK51" s="517" t="str">
        <f>IF(A51="",IF(OR(D51&lt;&gt;"",F51&lt;&gt;"",H51&lt;&gt;"",J51&lt;&gt;""),"ERR",""),IF(A51&lt;&gt;"",IF(AND(D51="",F51="",H51="",J51=""),"",IF(OR(AND(D51&lt;&gt;"",F51=""),AND(D51="",F51&lt;&gt;""),AND(H51&lt;&gt;"",J51=""),AND(H51="",J51&lt;&gt;""),AG51&gt;=AH51,AH51-AG51-AI51&lt;0),"ERR",""))))</f>
        <v/>
      </c>
    </row>
    <row r="52" spans="1:45" ht="14.25" customHeight="1">
      <c r="A52" s="839"/>
      <c r="B52" s="840"/>
      <c r="C52" s="844"/>
      <c r="D52" s="523"/>
      <c r="E52" s="846"/>
      <c r="F52" s="523"/>
      <c r="G52" s="846"/>
      <c r="H52" s="523"/>
      <c r="I52" s="846"/>
      <c r="J52" s="523"/>
      <c r="K52" s="848"/>
      <c r="L52" s="834"/>
      <c r="M52" s="524"/>
      <c r="N52" s="836"/>
      <c r="O52" s="523"/>
      <c r="P52" s="836"/>
      <c r="Q52" s="834"/>
      <c r="R52" s="533" t="str">
        <f>IF(OR(D52="",A51=""),"",HOUR(AJ52))</f>
        <v/>
      </c>
      <c r="S52" s="836"/>
      <c r="T52" s="525" t="str">
        <f>IF(OR(D52="",A51=""),"",MINUTE(AJ52))</f>
        <v/>
      </c>
      <c r="U52" s="836"/>
      <c r="V52" s="820"/>
      <c r="W52" s="526"/>
      <c r="X52" s="822"/>
      <c r="Y52" s="824"/>
      <c r="Z52" s="827"/>
      <c r="AA52" s="828"/>
      <c r="AG52" s="504">
        <f>IF(OR(D52="",F52=""),0,TIME(D52,F52,0))</f>
        <v>0</v>
      </c>
      <c r="AH52" s="504">
        <f>IF(OR(H52="",J52=""),0,TIME(H52,J52,0))</f>
        <v>0</v>
      </c>
      <c r="AI52" s="504">
        <f>TIME(M52,O52,0)</f>
        <v>0</v>
      </c>
      <c r="AJ52" s="515">
        <f>AH52-AG52-AI52</f>
        <v>0</v>
      </c>
      <c r="AK52" s="517" t="str">
        <f>IF(A51="",IF(OR(D52&lt;&gt;"",F52&lt;&gt;"",H52&lt;&gt;"",J52&lt;&gt;""),"ERR",""),IF(A51&lt;&gt;"",IF(AND(D52="",F52="",H52="",J52=""),"",IF(OR(AND(D52&lt;&gt;"",F52=""),AND(D52="",F52&lt;&gt;""),AND(H52&lt;&gt;"",J52=""),AND(H52="",J52&lt;&gt;""),AG52&gt;=AH52,AH52-AG52-AI52&lt;0),"ERR",""))))</f>
        <v/>
      </c>
    </row>
    <row r="53" spans="1:45" ht="15" customHeight="1">
      <c r="A53" s="839"/>
      <c r="B53" s="840"/>
      <c r="C53" s="527" t="s">
        <v>283</v>
      </c>
      <c r="D53" s="528"/>
      <c r="E53" s="829"/>
      <c r="F53" s="829"/>
      <c r="G53" s="829"/>
      <c r="H53" s="829"/>
      <c r="I53" s="829"/>
      <c r="J53" s="829"/>
      <c r="K53" s="529"/>
      <c r="L53" s="529"/>
      <c r="M53" s="529"/>
      <c r="N53" s="529"/>
      <c r="O53" s="529"/>
      <c r="P53" s="529"/>
      <c r="Q53" s="529"/>
      <c r="R53" s="830" t="str">
        <f>IF(OR(AK51="ERR",AK52="ERR"),"研修時間が誤っています","")</f>
        <v/>
      </c>
      <c r="S53" s="831"/>
      <c r="T53" s="831"/>
      <c r="U53" s="831"/>
      <c r="V53" s="831"/>
      <c r="W53" s="831"/>
      <c r="X53" s="831" t="str">
        <f>IF(ISERROR(OR(AG51,AJ51,AJ52)),"研修人数を入力してください",IF(AG51&lt;&gt;"",IF(OR(AND(AJ51&gt;0,W51=""),AND(AJ52&gt;0,W52="")),"研修人数を入力してください",""),""))</f>
        <v/>
      </c>
      <c r="Y53" s="831"/>
      <c r="Z53" s="831"/>
      <c r="AA53" s="832"/>
      <c r="AE53" s="215"/>
      <c r="AF53" s="222"/>
      <c r="AG53" s="224"/>
      <c r="AH53" s="224"/>
      <c r="AI53" s="224"/>
      <c r="AJ53" s="221"/>
      <c r="AK53" s="517"/>
      <c r="AM53" s="139"/>
      <c r="AO53" s="225"/>
      <c r="AP53" s="226"/>
      <c r="AQ53" s="225"/>
      <c r="AS53" s="227"/>
    </row>
    <row r="54" spans="1:45" ht="20.25" customHeight="1">
      <c r="A54" s="841"/>
      <c r="B54" s="842"/>
      <c r="C54" s="849"/>
      <c r="D54" s="850"/>
      <c r="E54" s="850"/>
      <c r="F54" s="850"/>
      <c r="G54" s="850"/>
      <c r="H54" s="850"/>
      <c r="I54" s="850"/>
      <c r="J54" s="850"/>
      <c r="K54" s="850"/>
      <c r="L54" s="850"/>
      <c r="M54" s="850"/>
      <c r="N54" s="850"/>
      <c r="O54" s="850"/>
      <c r="P54" s="850"/>
      <c r="Q54" s="850"/>
      <c r="R54" s="850"/>
      <c r="S54" s="850"/>
      <c r="T54" s="850"/>
      <c r="U54" s="850"/>
      <c r="V54" s="850"/>
      <c r="W54" s="850"/>
      <c r="X54" s="850"/>
      <c r="Y54" s="850"/>
      <c r="Z54" s="850"/>
      <c r="AA54" s="851"/>
      <c r="AE54" s="215"/>
      <c r="AF54" s="222"/>
      <c r="AG54" s="224"/>
      <c r="AH54" s="224"/>
      <c r="AI54" s="224"/>
      <c r="AJ54" s="221"/>
      <c r="AK54" s="517"/>
      <c r="AO54" s="225"/>
      <c r="AP54" s="226"/>
      <c r="AQ54" s="225"/>
      <c r="AS54" s="227"/>
    </row>
    <row r="55" spans="1:45" ht="15.75" customHeight="1">
      <c r="A55" s="837">
        <f>IF(A51="","",A51+1)</f>
        <v>13</v>
      </c>
      <c r="B55" s="838"/>
      <c r="C55" s="843" t="s">
        <v>282</v>
      </c>
      <c r="D55" s="518"/>
      <c r="E55" s="845" t="s">
        <v>226</v>
      </c>
      <c r="F55" s="518"/>
      <c r="G55" s="845" t="s">
        <v>285</v>
      </c>
      <c r="H55" s="518"/>
      <c r="I55" s="845" t="s">
        <v>226</v>
      </c>
      <c r="J55" s="518"/>
      <c r="K55" s="847" t="s">
        <v>286</v>
      </c>
      <c r="L55" s="833" t="s">
        <v>227</v>
      </c>
      <c r="M55" s="519"/>
      <c r="N55" s="835" t="s">
        <v>287</v>
      </c>
      <c r="O55" s="518"/>
      <c r="P55" s="835" t="s">
        <v>286</v>
      </c>
      <c r="Q55" s="833" t="s">
        <v>288</v>
      </c>
      <c r="R55" s="534" t="str">
        <f>IF(OR(D55="",A55=""),"",HOUR(AJ55))</f>
        <v/>
      </c>
      <c r="S55" s="835" t="s">
        <v>287</v>
      </c>
      <c r="T55" s="521" t="str">
        <f>IF(OR(D55="",A55=""),"",MINUTE(AJ55))</f>
        <v/>
      </c>
      <c r="U55" s="835" t="s">
        <v>286</v>
      </c>
      <c r="V55" s="819" t="s">
        <v>309</v>
      </c>
      <c r="W55" s="522"/>
      <c r="X55" s="821" t="s">
        <v>148</v>
      </c>
      <c r="Y55" s="823" t="s">
        <v>289</v>
      </c>
      <c r="Z55" s="825"/>
      <c r="AA55" s="826"/>
      <c r="AG55" s="504">
        <f>IF(OR(D55="",F55=""),0,TIME(D55,F55,0))</f>
        <v>0</v>
      </c>
      <c r="AH55" s="504">
        <f>IF(OR(H55="",J55=""),0,TIME(H55,J55,0))</f>
        <v>0</v>
      </c>
      <c r="AI55" s="504">
        <f>TIME(M55,O55,0)</f>
        <v>0</v>
      </c>
      <c r="AJ55" s="515">
        <f>AH55-AG55-AI55</f>
        <v>0</v>
      </c>
      <c r="AK55" s="517" t="str">
        <f>IF(A55="",IF(OR(D55&lt;&gt;"",F55&lt;&gt;"",H55&lt;&gt;"",J55&lt;&gt;""),"ERR",""),IF(A55&lt;&gt;"",IF(AND(D55="",F55="",H55="",J55=""),"",IF(OR(AND(D55&lt;&gt;"",F55=""),AND(D55="",F55&lt;&gt;""),AND(H55&lt;&gt;"",J55=""),AND(H55="",J55&lt;&gt;""),AG55&gt;=AH55,AH55-AG55-AI55&lt;0),"ERR",""))))</f>
        <v/>
      </c>
    </row>
    <row r="56" spans="1:45" ht="14.25" customHeight="1">
      <c r="A56" s="839"/>
      <c r="B56" s="840"/>
      <c r="C56" s="844"/>
      <c r="D56" s="523"/>
      <c r="E56" s="846"/>
      <c r="F56" s="523"/>
      <c r="G56" s="846"/>
      <c r="H56" s="523"/>
      <c r="I56" s="846"/>
      <c r="J56" s="523"/>
      <c r="K56" s="848"/>
      <c r="L56" s="834"/>
      <c r="M56" s="524"/>
      <c r="N56" s="836"/>
      <c r="O56" s="523"/>
      <c r="P56" s="836"/>
      <c r="Q56" s="834"/>
      <c r="R56" s="533" t="str">
        <f>IF(OR(D56="",A55=""),"",HOUR(AJ56))</f>
        <v/>
      </c>
      <c r="S56" s="836"/>
      <c r="T56" s="525" t="str">
        <f>IF(OR(D56="",A55=""),"",MINUTE(AJ56))</f>
        <v/>
      </c>
      <c r="U56" s="836"/>
      <c r="V56" s="820"/>
      <c r="W56" s="526"/>
      <c r="X56" s="822"/>
      <c r="Y56" s="824"/>
      <c r="Z56" s="827"/>
      <c r="AA56" s="828"/>
      <c r="AG56" s="504">
        <f>IF(OR(D56="",F56=""),0,TIME(D56,F56,0))</f>
        <v>0</v>
      </c>
      <c r="AH56" s="504">
        <f>IF(OR(H56="",J56=""),0,TIME(H56,J56,0))</f>
        <v>0</v>
      </c>
      <c r="AI56" s="504">
        <f>TIME(M56,O56,0)</f>
        <v>0</v>
      </c>
      <c r="AJ56" s="515">
        <f>AH56-AG56-AI56</f>
        <v>0</v>
      </c>
      <c r="AK56" s="517" t="str">
        <f>IF(A55="",IF(OR(D56&lt;&gt;"",F56&lt;&gt;"",H56&lt;&gt;"",J56&lt;&gt;""),"ERR",""),IF(A55&lt;&gt;"",IF(AND(D56="",F56="",H56="",J56=""),"",IF(OR(AND(D56&lt;&gt;"",F56=""),AND(D56="",F56&lt;&gt;""),AND(H56&lt;&gt;"",J56=""),AND(H56="",J56&lt;&gt;""),AG56&gt;=AH56,AH56-AG56-AI56&lt;0),"ERR",""))))</f>
        <v/>
      </c>
    </row>
    <row r="57" spans="1:45" ht="15" customHeight="1">
      <c r="A57" s="839"/>
      <c r="B57" s="840"/>
      <c r="C57" s="527" t="s">
        <v>283</v>
      </c>
      <c r="D57" s="528"/>
      <c r="E57" s="829"/>
      <c r="F57" s="829"/>
      <c r="G57" s="829"/>
      <c r="H57" s="829"/>
      <c r="I57" s="829"/>
      <c r="J57" s="829"/>
      <c r="K57" s="529"/>
      <c r="L57" s="529"/>
      <c r="M57" s="529"/>
      <c r="N57" s="529"/>
      <c r="O57" s="529"/>
      <c r="P57" s="529"/>
      <c r="Q57" s="529"/>
      <c r="R57" s="830" t="str">
        <f>IF(OR(AK55="ERR",AK56="ERR"),"研修時間が誤っています","")</f>
        <v/>
      </c>
      <c r="S57" s="831"/>
      <c r="T57" s="831"/>
      <c r="U57" s="831"/>
      <c r="V57" s="831"/>
      <c r="W57" s="831"/>
      <c r="X57" s="831" t="str">
        <f>IF(ISERROR(OR(AG55,AJ55,AJ56)),"研修人数を入力してください",IF(AG55&lt;&gt;"",IF(OR(AND(AJ55&gt;0,W55=""),AND(AJ56&gt;0,W56="")),"研修人数を入力してください",""),""))</f>
        <v/>
      </c>
      <c r="Y57" s="831"/>
      <c r="Z57" s="831"/>
      <c r="AA57" s="832"/>
      <c r="AE57" s="215"/>
      <c r="AF57" s="222"/>
      <c r="AG57" s="224"/>
      <c r="AH57" s="224"/>
      <c r="AI57" s="224"/>
      <c r="AJ57" s="221"/>
      <c r="AK57" s="517"/>
      <c r="AM57" s="139"/>
      <c r="AO57" s="225"/>
      <c r="AP57" s="226"/>
      <c r="AQ57" s="225"/>
      <c r="AS57" s="227"/>
    </row>
    <row r="58" spans="1:45" ht="20.25" customHeight="1">
      <c r="A58" s="841"/>
      <c r="B58" s="842"/>
      <c r="C58" s="849"/>
      <c r="D58" s="850"/>
      <c r="E58" s="850"/>
      <c r="F58" s="850"/>
      <c r="G58" s="850"/>
      <c r="H58" s="850"/>
      <c r="I58" s="850"/>
      <c r="J58" s="850"/>
      <c r="K58" s="850"/>
      <c r="L58" s="850"/>
      <c r="M58" s="850"/>
      <c r="N58" s="850"/>
      <c r="O58" s="850"/>
      <c r="P58" s="850"/>
      <c r="Q58" s="850"/>
      <c r="R58" s="850"/>
      <c r="S58" s="850"/>
      <c r="T58" s="850"/>
      <c r="U58" s="850"/>
      <c r="V58" s="850"/>
      <c r="W58" s="850"/>
      <c r="X58" s="850"/>
      <c r="Y58" s="850"/>
      <c r="Z58" s="850"/>
      <c r="AA58" s="851"/>
      <c r="AE58" s="215"/>
      <c r="AF58" s="222"/>
      <c r="AG58" s="224"/>
      <c r="AH58" s="224"/>
      <c r="AI58" s="224"/>
      <c r="AJ58" s="221"/>
      <c r="AK58" s="517"/>
      <c r="AO58" s="225"/>
      <c r="AP58" s="226"/>
      <c r="AQ58" s="225"/>
      <c r="AS58" s="227"/>
    </row>
    <row r="59" spans="1:45" ht="15.75" customHeight="1">
      <c r="A59" s="837">
        <f>IF(A55="","",A55+1)</f>
        <v>14</v>
      </c>
      <c r="B59" s="838"/>
      <c r="C59" s="843" t="s">
        <v>282</v>
      </c>
      <c r="D59" s="518"/>
      <c r="E59" s="845" t="s">
        <v>226</v>
      </c>
      <c r="F59" s="518"/>
      <c r="G59" s="845" t="s">
        <v>285</v>
      </c>
      <c r="H59" s="518"/>
      <c r="I59" s="845" t="s">
        <v>226</v>
      </c>
      <c r="J59" s="518"/>
      <c r="K59" s="847" t="s">
        <v>286</v>
      </c>
      <c r="L59" s="833" t="s">
        <v>227</v>
      </c>
      <c r="M59" s="519"/>
      <c r="N59" s="835" t="s">
        <v>287</v>
      </c>
      <c r="O59" s="518"/>
      <c r="P59" s="835" t="s">
        <v>286</v>
      </c>
      <c r="Q59" s="833" t="s">
        <v>288</v>
      </c>
      <c r="R59" s="534" t="str">
        <f>IF(OR(D59="",A59=""),"",HOUR(AJ59))</f>
        <v/>
      </c>
      <c r="S59" s="835" t="s">
        <v>287</v>
      </c>
      <c r="T59" s="521" t="str">
        <f>IF(OR(D59="",A59=""),"",MINUTE(AJ59))</f>
        <v/>
      </c>
      <c r="U59" s="835" t="s">
        <v>286</v>
      </c>
      <c r="V59" s="819" t="s">
        <v>309</v>
      </c>
      <c r="W59" s="522"/>
      <c r="X59" s="821" t="s">
        <v>148</v>
      </c>
      <c r="Y59" s="823" t="s">
        <v>289</v>
      </c>
      <c r="Z59" s="825"/>
      <c r="AA59" s="826"/>
      <c r="AG59" s="504">
        <f>IF(OR(D59="",F59=""),0,TIME(D59,F59,0))</f>
        <v>0</v>
      </c>
      <c r="AH59" s="504">
        <f>IF(OR(H59="",J59=""),0,TIME(H59,J59,0))</f>
        <v>0</v>
      </c>
      <c r="AI59" s="504">
        <f>TIME(M59,O59,0)</f>
        <v>0</v>
      </c>
      <c r="AJ59" s="515">
        <f>AH59-AG59-AI59</f>
        <v>0</v>
      </c>
      <c r="AK59" s="517" t="str">
        <f>IF(A59="",IF(OR(D59&lt;&gt;"",F59&lt;&gt;"",H59&lt;&gt;"",J59&lt;&gt;""),"ERR",""),IF(A59&lt;&gt;"",IF(AND(D59="",F59="",H59="",J59=""),"",IF(OR(AND(D59&lt;&gt;"",F59=""),AND(D59="",F59&lt;&gt;""),AND(H59&lt;&gt;"",J59=""),AND(H59="",J59&lt;&gt;""),AG59&gt;=AH59,AH59-AG59-AI59&lt;0),"ERR",""))))</f>
        <v/>
      </c>
    </row>
    <row r="60" spans="1:45" ht="14.25" customHeight="1">
      <c r="A60" s="839"/>
      <c r="B60" s="840"/>
      <c r="C60" s="844"/>
      <c r="D60" s="523"/>
      <c r="E60" s="846"/>
      <c r="F60" s="523"/>
      <c r="G60" s="846"/>
      <c r="H60" s="523"/>
      <c r="I60" s="846"/>
      <c r="J60" s="523"/>
      <c r="K60" s="848"/>
      <c r="L60" s="834"/>
      <c r="M60" s="524"/>
      <c r="N60" s="836"/>
      <c r="O60" s="523"/>
      <c r="P60" s="836"/>
      <c r="Q60" s="834"/>
      <c r="R60" s="533" t="str">
        <f>IF(OR(D60="",A59=""),"",HOUR(AJ60))</f>
        <v/>
      </c>
      <c r="S60" s="836"/>
      <c r="T60" s="525" t="str">
        <f>IF(OR(D60="",A59=""),"",MINUTE(AJ60))</f>
        <v/>
      </c>
      <c r="U60" s="836"/>
      <c r="V60" s="820"/>
      <c r="W60" s="526"/>
      <c r="X60" s="822"/>
      <c r="Y60" s="824"/>
      <c r="Z60" s="827"/>
      <c r="AA60" s="828"/>
      <c r="AG60" s="504">
        <f>IF(OR(D60="",F60=""),0,TIME(D60,F60,0))</f>
        <v>0</v>
      </c>
      <c r="AH60" s="504">
        <f>IF(OR(H60="",J60=""),0,TIME(H60,J60,0))</f>
        <v>0</v>
      </c>
      <c r="AI60" s="504">
        <f>TIME(M60,O60,0)</f>
        <v>0</v>
      </c>
      <c r="AJ60" s="515">
        <f>AH60-AG60-AI60</f>
        <v>0</v>
      </c>
      <c r="AK60" s="517" t="str">
        <f>IF(A59="",IF(OR(D60&lt;&gt;"",F60&lt;&gt;"",H60&lt;&gt;"",J60&lt;&gt;""),"ERR",""),IF(A59&lt;&gt;"",IF(AND(D60="",F60="",H60="",J60=""),"",IF(OR(AND(D60&lt;&gt;"",F60=""),AND(D60="",F60&lt;&gt;""),AND(H60&lt;&gt;"",J60=""),AND(H60="",J60&lt;&gt;""),AG60&gt;=AH60,AH60-AG60-AI60&lt;0),"ERR",""))))</f>
        <v/>
      </c>
    </row>
    <row r="61" spans="1:45" ht="15" customHeight="1">
      <c r="A61" s="839"/>
      <c r="B61" s="840"/>
      <c r="C61" s="527" t="s">
        <v>283</v>
      </c>
      <c r="D61" s="528"/>
      <c r="E61" s="829"/>
      <c r="F61" s="829"/>
      <c r="G61" s="829"/>
      <c r="H61" s="829"/>
      <c r="I61" s="829"/>
      <c r="J61" s="829"/>
      <c r="K61" s="529"/>
      <c r="L61" s="529"/>
      <c r="M61" s="529"/>
      <c r="N61" s="529"/>
      <c r="O61" s="529"/>
      <c r="P61" s="529"/>
      <c r="Q61" s="529"/>
      <c r="R61" s="830" t="str">
        <f>IF(OR(AK59="ERR",AK60="ERR"),"研修時間が誤っています","")</f>
        <v/>
      </c>
      <c r="S61" s="831"/>
      <c r="T61" s="831"/>
      <c r="U61" s="831"/>
      <c r="V61" s="831"/>
      <c r="W61" s="831"/>
      <c r="X61" s="831" t="str">
        <f>IF(ISERROR(OR(AG59,AJ59,AJ60)),"研修人数を入力してください",IF(AG59&lt;&gt;"",IF(OR(AND(AJ59&gt;0,W59=""),AND(AJ60&gt;0,W60="")),"研修人数を入力してください",""),""))</f>
        <v/>
      </c>
      <c r="Y61" s="831"/>
      <c r="Z61" s="831"/>
      <c r="AA61" s="832"/>
      <c r="AE61" s="215"/>
      <c r="AF61" s="222"/>
      <c r="AG61" s="224"/>
      <c r="AH61" s="224"/>
      <c r="AI61" s="224"/>
      <c r="AJ61" s="221"/>
      <c r="AK61" s="517"/>
      <c r="AM61" s="139"/>
      <c r="AO61" s="225"/>
      <c r="AP61" s="226"/>
      <c r="AQ61" s="225"/>
      <c r="AS61" s="227"/>
    </row>
    <row r="62" spans="1:45" ht="20.25" customHeight="1">
      <c r="A62" s="841"/>
      <c r="B62" s="842"/>
      <c r="C62" s="849"/>
      <c r="D62" s="850"/>
      <c r="E62" s="850"/>
      <c r="F62" s="850"/>
      <c r="G62" s="850"/>
      <c r="H62" s="850"/>
      <c r="I62" s="850"/>
      <c r="J62" s="850"/>
      <c r="K62" s="850"/>
      <c r="L62" s="850"/>
      <c r="M62" s="850"/>
      <c r="N62" s="850"/>
      <c r="O62" s="850"/>
      <c r="P62" s="850"/>
      <c r="Q62" s="850"/>
      <c r="R62" s="850"/>
      <c r="S62" s="850"/>
      <c r="T62" s="850"/>
      <c r="U62" s="850"/>
      <c r="V62" s="850"/>
      <c r="W62" s="850"/>
      <c r="X62" s="850"/>
      <c r="Y62" s="850"/>
      <c r="Z62" s="850"/>
      <c r="AA62" s="851"/>
      <c r="AE62" s="215"/>
      <c r="AF62" s="222"/>
      <c r="AG62" s="224"/>
      <c r="AH62" s="224"/>
      <c r="AI62" s="224"/>
      <c r="AJ62" s="221"/>
      <c r="AK62" s="517"/>
      <c r="AO62" s="225"/>
      <c r="AP62" s="226"/>
      <c r="AQ62" s="225"/>
      <c r="AS62" s="227"/>
    </row>
    <row r="63" spans="1:45" ht="15.75" customHeight="1">
      <c r="A63" s="837">
        <f>IF(A59="","",A59+1)</f>
        <v>15</v>
      </c>
      <c r="B63" s="838"/>
      <c r="C63" s="843" t="s">
        <v>282</v>
      </c>
      <c r="D63" s="518"/>
      <c r="E63" s="845" t="s">
        <v>226</v>
      </c>
      <c r="F63" s="518"/>
      <c r="G63" s="845" t="s">
        <v>285</v>
      </c>
      <c r="H63" s="518"/>
      <c r="I63" s="845" t="s">
        <v>226</v>
      </c>
      <c r="J63" s="518"/>
      <c r="K63" s="847" t="s">
        <v>286</v>
      </c>
      <c r="L63" s="833" t="s">
        <v>227</v>
      </c>
      <c r="M63" s="519"/>
      <c r="N63" s="835" t="s">
        <v>287</v>
      </c>
      <c r="O63" s="518"/>
      <c r="P63" s="835" t="s">
        <v>286</v>
      </c>
      <c r="Q63" s="833" t="s">
        <v>288</v>
      </c>
      <c r="R63" s="534" t="str">
        <f>IF(OR(D63="",A63=""),"",HOUR(AJ63))</f>
        <v/>
      </c>
      <c r="S63" s="835" t="s">
        <v>287</v>
      </c>
      <c r="T63" s="521" t="str">
        <f>IF(OR(D63="",A63=""),"",MINUTE(AJ63))</f>
        <v/>
      </c>
      <c r="U63" s="835" t="s">
        <v>286</v>
      </c>
      <c r="V63" s="819" t="s">
        <v>309</v>
      </c>
      <c r="W63" s="522"/>
      <c r="X63" s="821" t="s">
        <v>148</v>
      </c>
      <c r="Y63" s="823" t="s">
        <v>289</v>
      </c>
      <c r="Z63" s="825"/>
      <c r="AA63" s="826"/>
      <c r="AG63" s="504">
        <f>IF(OR(D63="",F63=""),0,TIME(D63,F63,0))</f>
        <v>0</v>
      </c>
      <c r="AH63" s="504">
        <f>IF(OR(H63="",J63=""),0,TIME(H63,J63,0))</f>
        <v>0</v>
      </c>
      <c r="AI63" s="504">
        <f>TIME(M63,O63,0)</f>
        <v>0</v>
      </c>
      <c r="AJ63" s="515">
        <f>AH63-AG63-AI63</f>
        <v>0</v>
      </c>
      <c r="AK63" s="517" t="str">
        <f>IF(A63="",IF(OR(D63&lt;&gt;"",F63&lt;&gt;"",H63&lt;&gt;"",J63&lt;&gt;""),"ERR",""),IF(A63&lt;&gt;"",IF(AND(D63="",F63="",H63="",J63=""),"",IF(OR(AND(D63&lt;&gt;"",F63=""),AND(D63="",F63&lt;&gt;""),AND(H63&lt;&gt;"",J63=""),AND(H63="",J63&lt;&gt;""),AG63&gt;=AH63,AH63-AG63-AI63&lt;0),"ERR",""))))</f>
        <v/>
      </c>
    </row>
    <row r="64" spans="1:45" ht="14.25" customHeight="1">
      <c r="A64" s="839"/>
      <c r="B64" s="840"/>
      <c r="C64" s="844"/>
      <c r="D64" s="523"/>
      <c r="E64" s="846"/>
      <c r="F64" s="523"/>
      <c r="G64" s="846"/>
      <c r="H64" s="523"/>
      <c r="I64" s="846"/>
      <c r="J64" s="523"/>
      <c r="K64" s="848"/>
      <c r="L64" s="834"/>
      <c r="M64" s="524"/>
      <c r="N64" s="836"/>
      <c r="O64" s="523"/>
      <c r="P64" s="836"/>
      <c r="Q64" s="834"/>
      <c r="R64" s="533" t="str">
        <f>IF(OR(D64="",A63=""),"",HOUR(AJ64))</f>
        <v/>
      </c>
      <c r="S64" s="836"/>
      <c r="T64" s="525" t="str">
        <f>IF(OR(D64="",A63=""),"",MINUTE(AJ64))</f>
        <v/>
      </c>
      <c r="U64" s="836"/>
      <c r="V64" s="820"/>
      <c r="W64" s="526"/>
      <c r="X64" s="822"/>
      <c r="Y64" s="824"/>
      <c r="Z64" s="827"/>
      <c r="AA64" s="828"/>
      <c r="AG64" s="504">
        <f>IF(OR(D64="",F64=""),0,TIME(D64,F64,0))</f>
        <v>0</v>
      </c>
      <c r="AH64" s="504">
        <f>IF(OR(H64="",J64=""),0,TIME(H64,J64,0))</f>
        <v>0</v>
      </c>
      <c r="AI64" s="504">
        <f>TIME(M64,O64,0)</f>
        <v>0</v>
      </c>
      <c r="AJ64" s="515">
        <f>AH64-AG64-AI64</f>
        <v>0</v>
      </c>
      <c r="AK64" s="517" t="str">
        <f>IF(A63="",IF(OR(D64&lt;&gt;"",F64&lt;&gt;"",H64&lt;&gt;"",J64&lt;&gt;""),"ERR",""),IF(A63&lt;&gt;"",IF(AND(D64="",F64="",H64="",J64=""),"",IF(OR(AND(D64&lt;&gt;"",F64=""),AND(D64="",F64&lt;&gt;""),AND(H64&lt;&gt;"",J64=""),AND(H64="",J64&lt;&gt;""),AG64&gt;=AH64,AH64-AG64-AI64&lt;0),"ERR",""))))</f>
        <v/>
      </c>
    </row>
    <row r="65" spans="1:45" ht="15" customHeight="1">
      <c r="A65" s="839"/>
      <c r="B65" s="840"/>
      <c r="C65" s="527" t="s">
        <v>283</v>
      </c>
      <c r="D65" s="528"/>
      <c r="E65" s="829"/>
      <c r="F65" s="829"/>
      <c r="G65" s="829"/>
      <c r="H65" s="829"/>
      <c r="I65" s="829"/>
      <c r="J65" s="829"/>
      <c r="K65" s="529"/>
      <c r="L65" s="529"/>
      <c r="M65" s="529"/>
      <c r="N65" s="529"/>
      <c r="O65" s="529"/>
      <c r="P65" s="529"/>
      <c r="Q65" s="529"/>
      <c r="R65" s="830" t="str">
        <f>IF(OR(AK63="ERR",AK64="ERR"),"研修時間が誤っています","")</f>
        <v/>
      </c>
      <c r="S65" s="831"/>
      <c r="T65" s="831"/>
      <c r="U65" s="831"/>
      <c r="V65" s="831"/>
      <c r="W65" s="831"/>
      <c r="X65" s="831" t="str">
        <f>IF(ISERROR(OR(AG63,AJ63,AJ64)),"研修人数を入力してください",IF(AG63&lt;&gt;"",IF(OR(AND(AJ63&gt;0,W63=""),AND(AJ64&gt;0,W64="")),"研修人数を入力してください",""),""))</f>
        <v/>
      </c>
      <c r="Y65" s="831"/>
      <c r="Z65" s="831"/>
      <c r="AA65" s="832"/>
      <c r="AE65" s="215"/>
      <c r="AF65" s="222"/>
      <c r="AG65" s="224"/>
      <c r="AH65" s="224"/>
      <c r="AI65" s="224"/>
      <c r="AJ65" s="221"/>
      <c r="AK65" s="517"/>
      <c r="AM65" s="139"/>
      <c r="AO65" s="225"/>
      <c r="AP65" s="226"/>
      <c r="AQ65" s="225"/>
      <c r="AS65" s="227"/>
    </row>
    <row r="66" spans="1:45" ht="20.25" customHeight="1">
      <c r="A66" s="841"/>
      <c r="B66" s="842"/>
      <c r="C66" s="849"/>
      <c r="D66" s="850"/>
      <c r="E66" s="850"/>
      <c r="F66" s="850"/>
      <c r="G66" s="850"/>
      <c r="H66" s="850"/>
      <c r="I66" s="850"/>
      <c r="J66" s="850"/>
      <c r="K66" s="850"/>
      <c r="L66" s="850"/>
      <c r="M66" s="850"/>
      <c r="N66" s="850"/>
      <c r="O66" s="850"/>
      <c r="P66" s="850"/>
      <c r="Q66" s="850"/>
      <c r="R66" s="850"/>
      <c r="S66" s="850"/>
      <c r="T66" s="850"/>
      <c r="U66" s="850"/>
      <c r="V66" s="850"/>
      <c r="W66" s="850"/>
      <c r="X66" s="850"/>
      <c r="Y66" s="850"/>
      <c r="Z66" s="850"/>
      <c r="AA66" s="851"/>
      <c r="AE66" s="215"/>
      <c r="AF66" s="222"/>
      <c r="AG66" s="224"/>
      <c r="AH66" s="224"/>
      <c r="AI66" s="224"/>
      <c r="AJ66" s="221"/>
      <c r="AK66" s="517"/>
      <c r="AO66" s="225"/>
      <c r="AP66" s="226"/>
      <c r="AQ66" s="225"/>
      <c r="AS66" s="227"/>
    </row>
    <row r="67" spans="1:45" ht="9" customHeight="1">
      <c r="A67" s="535"/>
      <c r="B67" s="536" t="s">
        <v>299</v>
      </c>
      <c r="C67" s="852">
        <f>IF(SUMIF($W7:$W64,1,$AJ7:$AJ64)=0,0,SUMIF($W7:$W64,1,$AJ7:$AJ64))</f>
        <v>0</v>
      </c>
      <c r="D67" s="852"/>
      <c r="E67" s="537" t="s">
        <v>300</v>
      </c>
      <c r="F67" s="852">
        <f>IF(SUMIF($W7:$W64,2,$AJ7:$AJ64)=0,0,SUMIF($W7:$W64,2,$AJ7:$AJ64))</f>
        <v>0</v>
      </c>
      <c r="G67" s="852"/>
      <c r="H67" s="537" t="s">
        <v>301</v>
      </c>
      <c r="I67" s="852">
        <f>IF(SUMIF($W7:$W64,3,$AJ7:$AJ64)=0,0,SUMIF($W7:$W64,3,$AJ7:$AJ64))</f>
        <v>0</v>
      </c>
      <c r="J67" s="852"/>
      <c r="K67" s="538" t="s">
        <v>31</v>
      </c>
      <c r="L67" s="817">
        <f>SUM(C67,F67,I67)</f>
        <v>0</v>
      </c>
      <c r="M67" s="817"/>
      <c r="N67" s="539"/>
      <c r="O67" s="539"/>
      <c r="P67" s="539"/>
      <c r="Q67" s="539"/>
      <c r="R67" s="539"/>
      <c r="S67" s="539"/>
      <c r="T67" s="539"/>
      <c r="U67" s="539"/>
      <c r="V67" s="539"/>
      <c r="W67" s="539"/>
      <c r="X67" s="539"/>
      <c r="Y67" s="539"/>
      <c r="Z67" s="539"/>
      <c r="AA67" s="539"/>
      <c r="AE67" s="215"/>
      <c r="AF67" s="222"/>
      <c r="AG67" s="224"/>
      <c r="AH67" s="224"/>
      <c r="AI67" s="224"/>
      <c r="AJ67" s="221"/>
      <c r="AK67" s="517"/>
      <c r="AO67" s="225"/>
      <c r="AP67" s="226"/>
      <c r="AQ67" s="225"/>
      <c r="AS67" s="227"/>
    </row>
    <row r="68" spans="1:45" ht="13.5" customHeight="1">
      <c r="A68" s="492"/>
      <c r="B68" s="492"/>
      <c r="C68" s="530"/>
      <c r="D68" s="530"/>
      <c r="E68" s="530"/>
      <c r="F68" s="530"/>
      <c r="G68" s="530"/>
      <c r="H68" s="530"/>
      <c r="I68" s="531"/>
      <c r="J68" s="531"/>
      <c r="K68" s="531"/>
      <c r="L68" s="853" t="str">
        <f>L5</f>
        <v>（ 平成　　年　　月 ）</v>
      </c>
      <c r="M68" s="853"/>
      <c r="N68" s="853"/>
      <c r="O68" s="853"/>
      <c r="P68" s="853"/>
      <c r="Q68" s="853"/>
      <c r="R68" s="545" t="s">
        <v>305</v>
      </c>
      <c r="S68" s="541"/>
      <c r="T68" s="541"/>
      <c r="U68" s="541"/>
      <c r="V68" s="854" t="str">
        <f>V5</f>
        <v/>
      </c>
      <c r="W68" s="854"/>
      <c r="X68" s="854"/>
      <c r="Y68" s="854"/>
      <c r="Z68" s="854"/>
      <c r="AA68" s="854"/>
      <c r="AE68" s="215"/>
      <c r="AF68" s="222"/>
      <c r="AG68" s="224"/>
      <c r="AH68" s="224"/>
      <c r="AI68" s="224"/>
      <c r="AJ68" s="515"/>
      <c r="AK68" s="517"/>
      <c r="AO68" s="225"/>
      <c r="AP68" s="226"/>
      <c r="AQ68" s="225"/>
      <c r="AS68" s="227"/>
    </row>
    <row r="69" spans="1:45" ht="15.75" customHeight="1">
      <c r="A69" s="837">
        <f>IF(A63="","",A63+1)</f>
        <v>16</v>
      </c>
      <c r="B69" s="838"/>
      <c r="C69" s="843" t="s">
        <v>282</v>
      </c>
      <c r="D69" s="518"/>
      <c r="E69" s="845" t="s">
        <v>226</v>
      </c>
      <c r="F69" s="518"/>
      <c r="G69" s="845" t="s">
        <v>285</v>
      </c>
      <c r="H69" s="518"/>
      <c r="I69" s="845" t="s">
        <v>226</v>
      </c>
      <c r="J69" s="518"/>
      <c r="K69" s="847" t="s">
        <v>286</v>
      </c>
      <c r="L69" s="833" t="s">
        <v>227</v>
      </c>
      <c r="M69" s="519"/>
      <c r="N69" s="835" t="s">
        <v>287</v>
      </c>
      <c r="O69" s="518"/>
      <c r="P69" s="835" t="s">
        <v>286</v>
      </c>
      <c r="Q69" s="833" t="s">
        <v>288</v>
      </c>
      <c r="R69" s="534" t="str">
        <f>IF(OR(D69="",A69=""),"",HOUR(AJ69))</f>
        <v/>
      </c>
      <c r="S69" s="835" t="s">
        <v>287</v>
      </c>
      <c r="T69" s="521" t="str">
        <f>IF(OR(D69="",A69=""),"",MINUTE(AJ69))</f>
        <v/>
      </c>
      <c r="U69" s="835" t="s">
        <v>286</v>
      </c>
      <c r="V69" s="819" t="s">
        <v>309</v>
      </c>
      <c r="W69" s="522"/>
      <c r="X69" s="821" t="s">
        <v>148</v>
      </c>
      <c r="Y69" s="823" t="s">
        <v>289</v>
      </c>
      <c r="Z69" s="825"/>
      <c r="AA69" s="826"/>
      <c r="AG69" s="504">
        <f>IF(OR(D69="",F69=""),0,TIME(D69,F69,0))</f>
        <v>0</v>
      </c>
      <c r="AH69" s="504">
        <f>IF(OR(H69="",J69=""),0,TIME(H69,J69,0))</f>
        <v>0</v>
      </c>
      <c r="AI69" s="504">
        <f>TIME(M69,O69,0)</f>
        <v>0</v>
      </c>
      <c r="AJ69" s="515">
        <f>AH69-AG69-AI69</f>
        <v>0</v>
      </c>
      <c r="AK69" s="517" t="str">
        <f>IF(A69="",IF(OR(D69&lt;&gt;"",F69&lt;&gt;"",H69&lt;&gt;"",J69&lt;&gt;""),"ERR",""),IF(A69&lt;&gt;"",IF(AND(D69="",F69="",H69="",J69=""),"",IF(OR(AND(D69&lt;&gt;"",F69=""),AND(D69="",F69&lt;&gt;""),AND(H69&lt;&gt;"",J69=""),AND(H69="",J69&lt;&gt;""),AG69&gt;=AH69,AH69-AG69-AI69&lt;0),"ERR",""))))</f>
        <v/>
      </c>
    </row>
    <row r="70" spans="1:45" ht="14.25" customHeight="1">
      <c r="A70" s="839"/>
      <c r="B70" s="840"/>
      <c r="C70" s="844"/>
      <c r="D70" s="523"/>
      <c r="E70" s="846"/>
      <c r="F70" s="523"/>
      <c r="G70" s="846"/>
      <c r="H70" s="523"/>
      <c r="I70" s="846"/>
      <c r="J70" s="523"/>
      <c r="K70" s="848"/>
      <c r="L70" s="834"/>
      <c r="M70" s="524"/>
      <c r="N70" s="836"/>
      <c r="O70" s="523"/>
      <c r="P70" s="836"/>
      <c r="Q70" s="834"/>
      <c r="R70" s="533" t="str">
        <f>IF(OR(D70="",A69=""),"",HOUR(AJ70))</f>
        <v/>
      </c>
      <c r="S70" s="836"/>
      <c r="T70" s="525" t="str">
        <f>IF(OR(D70="",A69=""),"",MINUTE(AJ70))</f>
        <v/>
      </c>
      <c r="U70" s="836"/>
      <c r="V70" s="820"/>
      <c r="W70" s="526"/>
      <c r="X70" s="822"/>
      <c r="Y70" s="824"/>
      <c r="Z70" s="827"/>
      <c r="AA70" s="828"/>
      <c r="AG70" s="504">
        <f>IF(OR(D70="",F70=""),0,TIME(D70,F70,0))</f>
        <v>0</v>
      </c>
      <c r="AH70" s="504">
        <f>IF(OR(H70="",J70=""),0,TIME(H70,J70,0))</f>
        <v>0</v>
      </c>
      <c r="AI70" s="504">
        <f>TIME(M70,O70,0)</f>
        <v>0</v>
      </c>
      <c r="AJ70" s="515">
        <f>AH70-AG70-AI70</f>
        <v>0</v>
      </c>
      <c r="AK70" s="517" t="str">
        <f>IF(A69="",IF(OR(D70&lt;&gt;"",F70&lt;&gt;"",H70&lt;&gt;"",J70&lt;&gt;""),"ERR",""),IF(A69&lt;&gt;"",IF(AND(D70="",F70="",H70="",J70=""),"",IF(OR(AND(D70&lt;&gt;"",F70=""),AND(D70="",F70&lt;&gt;""),AND(H70&lt;&gt;"",J70=""),AND(H70="",J70&lt;&gt;""),AG70&gt;=AH70,AH70-AG70-AI70&lt;0),"ERR",""))))</f>
        <v/>
      </c>
    </row>
    <row r="71" spans="1:45" ht="14.25" customHeight="1">
      <c r="A71" s="839"/>
      <c r="B71" s="840"/>
      <c r="C71" s="527" t="s">
        <v>283</v>
      </c>
      <c r="D71" s="528"/>
      <c r="E71" s="829"/>
      <c r="F71" s="829"/>
      <c r="G71" s="829"/>
      <c r="H71" s="829"/>
      <c r="I71" s="829"/>
      <c r="J71" s="829"/>
      <c r="K71" s="529"/>
      <c r="L71" s="529"/>
      <c r="M71" s="529"/>
      <c r="N71" s="529"/>
      <c r="O71" s="529"/>
      <c r="P71" s="529"/>
      <c r="Q71" s="529"/>
      <c r="R71" s="830" t="str">
        <f>IF(OR(AK69="ERR",AK70="ERR"),"研修時間が誤っています","")</f>
        <v/>
      </c>
      <c r="S71" s="831"/>
      <c r="T71" s="831"/>
      <c r="U71" s="831"/>
      <c r="V71" s="831"/>
      <c r="W71" s="831"/>
      <c r="X71" s="831" t="str">
        <f>IF(ISERROR(OR(AG69,AJ69,AJ70)),"研修人数を入力してください",IF(AG69&lt;&gt;"",IF(OR(AND(AJ69&gt;0,W69=""),AND(AJ70&gt;0,W70="")),"研修人数を入力してください",""),""))</f>
        <v/>
      </c>
      <c r="Y71" s="831"/>
      <c r="Z71" s="831"/>
      <c r="AA71" s="832"/>
      <c r="AE71" s="215"/>
      <c r="AF71" s="222"/>
      <c r="AG71" s="224"/>
      <c r="AH71" s="224"/>
      <c r="AI71" s="224"/>
      <c r="AJ71" s="221"/>
      <c r="AK71" s="517"/>
      <c r="AM71" s="139"/>
      <c r="AO71" s="225"/>
      <c r="AP71" s="226"/>
      <c r="AQ71" s="225"/>
      <c r="AS71" s="227"/>
    </row>
    <row r="72" spans="1:45" ht="20.25" customHeight="1">
      <c r="A72" s="841"/>
      <c r="B72" s="842"/>
      <c r="C72" s="849"/>
      <c r="D72" s="850"/>
      <c r="E72" s="850"/>
      <c r="F72" s="850"/>
      <c r="G72" s="850"/>
      <c r="H72" s="850"/>
      <c r="I72" s="850"/>
      <c r="J72" s="850"/>
      <c r="K72" s="850"/>
      <c r="L72" s="850"/>
      <c r="M72" s="850"/>
      <c r="N72" s="850"/>
      <c r="O72" s="850"/>
      <c r="P72" s="850"/>
      <c r="Q72" s="850"/>
      <c r="R72" s="850"/>
      <c r="S72" s="850"/>
      <c r="T72" s="850"/>
      <c r="U72" s="850"/>
      <c r="V72" s="850"/>
      <c r="W72" s="850"/>
      <c r="X72" s="850"/>
      <c r="Y72" s="850"/>
      <c r="Z72" s="850"/>
      <c r="AA72" s="851"/>
      <c r="AE72" s="215"/>
      <c r="AF72" s="222"/>
      <c r="AG72" s="224"/>
      <c r="AH72" s="224"/>
      <c r="AI72" s="224"/>
      <c r="AJ72" s="221"/>
      <c r="AK72" s="517"/>
      <c r="AO72" s="225"/>
      <c r="AP72" s="226"/>
      <c r="AQ72" s="225"/>
      <c r="AS72" s="227"/>
    </row>
    <row r="73" spans="1:45" ht="15.75" customHeight="1">
      <c r="A73" s="837">
        <f>IF(A69="","",A69+1)</f>
        <v>17</v>
      </c>
      <c r="B73" s="838"/>
      <c r="C73" s="843" t="s">
        <v>282</v>
      </c>
      <c r="D73" s="518"/>
      <c r="E73" s="845" t="s">
        <v>226</v>
      </c>
      <c r="F73" s="518"/>
      <c r="G73" s="845" t="s">
        <v>285</v>
      </c>
      <c r="H73" s="518"/>
      <c r="I73" s="845" t="s">
        <v>226</v>
      </c>
      <c r="J73" s="518"/>
      <c r="K73" s="847" t="s">
        <v>286</v>
      </c>
      <c r="L73" s="833" t="s">
        <v>227</v>
      </c>
      <c r="M73" s="519"/>
      <c r="N73" s="835" t="s">
        <v>287</v>
      </c>
      <c r="O73" s="518"/>
      <c r="P73" s="835" t="s">
        <v>286</v>
      </c>
      <c r="Q73" s="833" t="s">
        <v>288</v>
      </c>
      <c r="R73" s="534" t="str">
        <f>IF(OR(D73="",A73=""),"",HOUR(AJ73))</f>
        <v/>
      </c>
      <c r="S73" s="835" t="s">
        <v>287</v>
      </c>
      <c r="T73" s="521" t="str">
        <f>IF(OR(D73="",A73=""),"",MINUTE(AJ73))</f>
        <v/>
      </c>
      <c r="U73" s="835" t="s">
        <v>286</v>
      </c>
      <c r="V73" s="819" t="s">
        <v>309</v>
      </c>
      <c r="W73" s="522"/>
      <c r="X73" s="821" t="s">
        <v>148</v>
      </c>
      <c r="Y73" s="823" t="s">
        <v>289</v>
      </c>
      <c r="Z73" s="825"/>
      <c r="AA73" s="826"/>
      <c r="AG73" s="504">
        <f>IF(OR(D73="",F73=""),0,TIME(D73,F73,0))</f>
        <v>0</v>
      </c>
      <c r="AH73" s="504">
        <f>IF(OR(H73="",J73=""),0,TIME(H73,J73,0))</f>
        <v>0</v>
      </c>
      <c r="AI73" s="504">
        <f>TIME(M73,O73,0)</f>
        <v>0</v>
      </c>
      <c r="AJ73" s="515">
        <f>AH73-AG73-AI73</f>
        <v>0</v>
      </c>
      <c r="AK73" s="517" t="str">
        <f>IF(A73="",IF(OR(D73&lt;&gt;"",F73&lt;&gt;"",H73&lt;&gt;"",J73&lt;&gt;""),"ERR",""),IF(A73&lt;&gt;"",IF(AND(D73="",F73="",H73="",J73=""),"",IF(OR(AND(D73&lt;&gt;"",F73=""),AND(D73="",F73&lt;&gt;""),AND(H73&lt;&gt;"",J73=""),AND(H73="",J73&lt;&gt;""),AG73&gt;=AH73,AH73-AG73-AI73&lt;0),"ERR",""))))</f>
        <v/>
      </c>
    </row>
    <row r="74" spans="1:45" ht="14.25" customHeight="1">
      <c r="A74" s="839"/>
      <c r="B74" s="840"/>
      <c r="C74" s="844"/>
      <c r="D74" s="523"/>
      <c r="E74" s="846"/>
      <c r="F74" s="523"/>
      <c r="G74" s="846"/>
      <c r="H74" s="523"/>
      <c r="I74" s="846"/>
      <c r="J74" s="523"/>
      <c r="K74" s="848"/>
      <c r="L74" s="834"/>
      <c r="M74" s="524"/>
      <c r="N74" s="836"/>
      <c r="O74" s="523"/>
      <c r="P74" s="836"/>
      <c r="Q74" s="834"/>
      <c r="R74" s="533" t="str">
        <f>IF(OR(D74="",A73=""),"",HOUR(AJ74))</f>
        <v/>
      </c>
      <c r="S74" s="836"/>
      <c r="T74" s="525" t="str">
        <f>IF(OR(D74="",A73=""),"",MINUTE(AJ74))</f>
        <v/>
      </c>
      <c r="U74" s="836"/>
      <c r="V74" s="820"/>
      <c r="W74" s="526"/>
      <c r="X74" s="822"/>
      <c r="Y74" s="824"/>
      <c r="Z74" s="827"/>
      <c r="AA74" s="828"/>
      <c r="AG74" s="504">
        <f>IF(OR(D74="",F74=""),0,TIME(D74,F74,0))</f>
        <v>0</v>
      </c>
      <c r="AH74" s="504">
        <f>IF(OR(H74="",J74=""),0,TIME(H74,J74,0))</f>
        <v>0</v>
      </c>
      <c r="AI74" s="504">
        <f>TIME(M74,O74,0)</f>
        <v>0</v>
      </c>
      <c r="AJ74" s="515">
        <f>AH74-AG74-AI74</f>
        <v>0</v>
      </c>
      <c r="AK74" s="517" t="str">
        <f>IF(A73="",IF(OR(D74&lt;&gt;"",F74&lt;&gt;"",H74&lt;&gt;"",J74&lt;&gt;""),"ERR",""),IF(A73&lt;&gt;"",IF(AND(D74="",F74="",H74="",J74=""),"",IF(OR(AND(D74&lt;&gt;"",F74=""),AND(D74="",F74&lt;&gt;""),AND(H74&lt;&gt;"",J74=""),AND(H74="",J74&lt;&gt;""),AG74&gt;=AH74,AH74-AG74-AI74&lt;0),"ERR",""))))</f>
        <v/>
      </c>
    </row>
    <row r="75" spans="1:45" ht="14.25" customHeight="1">
      <c r="A75" s="839"/>
      <c r="B75" s="840"/>
      <c r="C75" s="527" t="s">
        <v>283</v>
      </c>
      <c r="D75" s="528"/>
      <c r="E75" s="829"/>
      <c r="F75" s="829"/>
      <c r="G75" s="829"/>
      <c r="H75" s="829"/>
      <c r="I75" s="829"/>
      <c r="J75" s="829"/>
      <c r="K75" s="529"/>
      <c r="L75" s="529"/>
      <c r="M75" s="529"/>
      <c r="N75" s="529"/>
      <c r="O75" s="529"/>
      <c r="P75" s="529"/>
      <c r="Q75" s="529"/>
      <c r="R75" s="830" t="str">
        <f>IF(OR(AK73="ERR",AK74="ERR"),"研修時間が誤っています","")</f>
        <v/>
      </c>
      <c r="S75" s="831"/>
      <c r="T75" s="831"/>
      <c r="U75" s="831"/>
      <c r="V75" s="831"/>
      <c r="W75" s="831"/>
      <c r="X75" s="831" t="str">
        <f>IF(ISERROR(OR(AG73,AJ73,AJ74)),"研修人数を入力してください",IF(AG73&lt;&gt;"",IF(OR(AND(AJ73&gt;0,W73=""),AND(AJ74&gt;0,W74="")),"研修人数を入力してください",""),""))</f>
        <v/>
      </c>
      <c r="Y75" s="831"/>
      <c r="Z75" s="831"/>
      <c r="AA75" s="832"/>
      <c r="AE75" s="215"/>
      <c r="AF75" s="222"/>
      <c r="AG75" s="224"/>
      <c r="AH75" s="224"/>
      <c r="AI75" s="224"/>
      <c r="AJ75" s="221"/>
      <c r="AK75" s="517"/>
      <c r="AM75" s="139"/>
      <c r="AO75" s="225"/>
      <c r="AP75" s="226"/>
      <c r="AQ75" s="225"/>
      <c r="AS75" s="227"/>
    </row>
    <row r="76" spans="1:45" ht="20.25" customHeight="1">
      <c r="A76" s="841"/>
      <c r="B76" s="842"/>
      <c r="C76" s="849"/>
      <c r="D76" s="850"/>
      <c r="E76" s="850"/>
      <c r="F76" s="850"/>
      <c r="G76" s="850"/>
      <c r="H76" s="850"/>
      <c r="I76" s="850"/>
      <c r="J76" s="850"/>
      <c r="K76" s="850"/>
      <c r="L76" s="850"/>
      <c r="M76" s="850"/>
      <c r="N76" s="850"/>
      <c r="O76" s="850"/>
      <c r="P76" s="850"/>
      <c r="Q76" s="850"/>
      <c r="R76" s="850"/>
      <c r="S76" s="850"/>
      <c r="T76" s="850"/>
      <c r="U76" s="850"/>
      <c r="V76" s="850"/>
      <c r="W76" s="850"/>
      <c r="X76" s="850"/>
      <c r="Y76" s="850"/>
      <c r="Z76" s="850"/>
      <c r="AA76" s="851"/>
      <c r="AE76" s="215"/>
      <c r="AF76" s="222"/>
      <c r="AG76" s="224"/>
      <c r="AH76" s="224"/>
      <c r="AI76" s="224"/>
      <c r="AJ76" s="221"/>
      <c r="AK76" s="517"/>
      <c r="AO76" s="225"/>
      <c r="AP76" s="226"/>
      <c r="AQ76" s="225"/>
      <c r="AS76" s="227"/>
    </row>
    <row r="77" spans="1:45" ht="15.75" customHeight="1">
      <c r="A77" s="837">
        <f>IF(A73="","",A73+1)</f>
        <v>18</v>
      </c>
      <c r="B77" s="838"/>
      <c r="C77" s="843" t="s">
        <v>282</v>
      </c>
      <c r="D77" s="518"/>
      <c r="E77" s="845" t="s">
        <v>226</v>
      </c>
      <c r="F77" s="518"/>
      <c r="G77" s="845" t="s">
        <v>285</v>
      </c>
      <c r="H77" s="518"/>
      <c r="I77" s="845" t="s">
        <v>226</v>
      </c>
      <c r="J77" s="518"/>
      <c r="K77" s="847" t="s">
        <v>286</v>
      </c>
      <c r="L77" s="833" t="s">
        <v>227</v>
      </c>
      <c r="M77" s="519"/>
      <c r="N77" s="835" t="s">
        <v>287</v>
      </c>
      <c r="O77" s="518"/>
      <c r="P77" s="835" t="s">
        <v>286</v>
      </c>
      <c r="Q77" s="833" t="s">
        <v>288</v>
      </c>
      <c r="R77" s="534" t="str">
        <f>IF(OR(D77="",A77=""),"",HOUR(AJ77))</f>
        <v/>
      </c>
      <c r="S77" s="835" t="s">
        <v>287</v>
      </c>
      <c r="T77" s="521" t="str">
        <f>IF(OR(D77="",A77=""),"",MINUTE(AJ77))</f>
        <v/>
      </c>
      <c r="U77" s="835" t="s">
        <v>286</v>
      </c>
      <c r="V77" s="819" t="s">
        <v>309</v>
      </c>
      <c r="W77" s="522"/>
      <c r="X77" s="821" t="s">
        <v>148</v>
      </c>
      <c r="Y77" s="823" t="s">
        <v>289</v>
      </c>
      <c r="Z77" s="825"/>
      <c r="AA77" s="826"/>
      <c r="AG77" s="504">
        <f>IF(OR(D77="",F77=""),0,TIME(D77,F77,0))</f>
        <v>0</v>
      </c>
      <c r="AH77" s="504">
        <f>IF(OR(H77="",J77=""),0,TIME(H77,J77,0))</f>
        <v>0</v>
      </c>
      <c r="AI77" s="504">
        <f>TIME(M77,O77,0)</f>
        <v>0</v>
      </c>
      <c r="AJ77" s="515">
        <f>AH77-AG77-AI77</f>
        <v>0</v>
      </c>
      <c r="AK77" s="517" t="str">
        <f>IF(A77="",IF(OR(D77&lt;&gt;"",F77&lt;&gt;"",H77&lt;&gt;"",J77&lt;&gt;""),"ERR",""),IF(A77&lt;&gt;"",IF(AND(D77="",F77="",H77="",J77=""),"",IF(OR(AND(D77&lt;&gt;"",F77=""),AND(D77="",F77&lt;&gt;""),AND(H77&lt;&gt;"",J77=""),AND(H77="",J77&lt;&gt;""),AG77&gt;=AH77,AH77-AG77-AI77&lt;0),"ERR",""))))</f>
        <v/>
      </c>
    </row>
    <row r="78" spans="1:45" ht="14.25" customHeight="1">
      <c r="A78" s="839"/>
      <c r="B78" s="840"/>
      <c r="C78" s="844"/>
      <c r="D78" s="523"/>
      <c r="E78" s="846"/>
      <c r="F78" s="523"/>
      <c r="G78" s="846"/>
      <c r="H78" s="523"/>
      <c r="I78" s="846"/>
      <c r="J78" s="523"/>
      <c r="K78" s="848"/>
      <c r="L78" s="834"/>
      <c r="M78" s="524"/>
      <c r="N78" s="836"/>
      <c r="O78" s="523"/>
      <c r="P78" s="836"/>
      <c r="Q78" s="834"/>
      <c r="R78" s="533" t="str">
        <f>IF(OR(D78="",A77=""),"",HOUR(AJ78))</f>
        <v/>
      </c>
      <c r="S78" s="836"/>
      <c r="T78" s="525" t="str">
        <f>IF(OR(D78="",A77=""),"",MINUTE(AJ78))</f>
        <v/>
      </c>
      <c r="U78" s="836"/>
      <c r="V78" s="820"/>
      <c r="W78" s="526"/>
      <c r="X78" s="822"/>
      <c r="Y78" s="824"/>
      <c r="Z78" s="827"/>
      <c r="AA78" s="828"/>
      <c r="AG78" s="504">
        <f>IF(OR(D78="",F78=""),0,TIME(D78,F78,0))</f>
        <v>0</v>
      </c>
      <c r="AH78" s="504">
        <f>IF(OR(H78="",J78=""),0,TIME(H78,J78,0))</f>
        <v>0</v>
      </c>
      <c r="AI78" s="504">
        <f>TIME(M78,O78,0)</f>
        <v>0</v>
      </c>
      <c r="AJ78" s="515">
        <f>AH78-AG78-AI78</f>
        <v>0</v>
      </c>
      <c r="AK78" s="517" t="str">
        <f>IF(A77="",IF(OR(D78&lt;&gt;"",F78&lt;&gt;"",H78&lt;&gt;"",J78&lt;&gt;""),"ERR",""),IF(A77&lt;&gt;"",IF(AND(D78="",F78="",H78="",J78=""),"",IF(OR(AND(D78&lt;&gt;"",F78=""),AND(D78="",F78&lt;&gt;""),AND(H78&lt;&gt;"",J78=""),AND(H78="",J78&lt;&gt;""),AG78&gt;=AH78,AH78-AG78-AI78&lt;0),"ERR",""))))</f>
        <v/>
      </c>
    </row>
    <row r="79" spans="1:45" ht="14.25" customHeight="1">
      <c r="A79" s="839"/>
      <c r="B79" s="840"/>
      <c r="C79" s="527" t="s">
        <v>283</v>
      </c>
      <c r="D79" s="528"/>
      <c r="E79" s="829"/>
      <c r="F79" s="829"/>
      <c r="G79" s="829"/>
      <c r="H79" s="829"/>
      <c r="I79" s="829"/>
      <c r="J79" s="829"/>
      <c r="K79" s="529"/>
      <c r="L79" s="529"/>
      <c r="M79" s="529"/>
      <c r="N79" s="529"/>
      <c r="O79" s="529"/>
      <c r="P79" s="529"/>
      <c r="Q79" s="529"/>
      <c r="R79" s="830" t="str">
        <f>IF(OR(AK77="ERR",AK78="ERR"),"研修時間が誤っています","")</f>
        <v/>
      </c>
      <c r="S79" s="831"/>
      <c r="T79" s="831"/>
      <c r="U79" s="831"/>
      <c r="V79" s="831"/>
      <c r="W79" s="831"/>
      <c r="X79" s="831" t="str">
        <f>IF(ISERROR(OR(AG77,AJ77,AJ78)),"研修人数を入力してください",IF(AG77&lt;&gt;"",IF(OR(AND(AJ77&gt;0,W77=""),AND(AJ78&gt;0,W78="")),"研修人数を入力してください",""),""))</f>
        <v/>
      </c>
      <c r="Y79" s="831"/>
      <c r="Z79" s="831"/>
      <c r="AA79" s="832"/>
      <c r="AE79" s="215"/>
      <c r="AF79" s="222"/>
      <c r="AG79" s="224"/>
      <c r="AH79" s="224"/>
      <c r="AI79" s="224"/>
      <c r="AJ79" s="221"/>
      <c r="AK79" s="517"/>
      <c r="AM79" s="139"/>
      <c r="AO79" s="225"/>
      <c r="AP79" s="226"/>
      <c r="AQ79" s="225"/>
      <c r="AS79" s="227"/>
    </row>
    <row r="80" spans="1:45" ht="20.25" customHeight="1">
      <c r="A80" s="841"/>
      <c r="B80" s="842"/>
      <c r="C80" s="849"/>
      <c r="D80" s="850"/>
      <c r="E80" s="850"/>
      <c r="F80" s="850"/>
      <c r="G80" s="850"/>
      <c r="H80" s="850"/>
      <c r="I80" s="850"/>
      <c r="J80" s="850"/>
      <c r="K80" s="850"/>
      <c r="L80" s="850"/>
      <c r="M80" s="850"/>
      <c r="N80" s="850"/>
      <c r="O80" s="850"/>
      <c r="P80" s="850"/>
      <c r="Q80" s="850"/>
      <c r="R80" s="850"/>
      <c r="S80" s="850"/>
      <c r="T80" s="850"/>
      <c r="U80" s="850"/>
      <c r="V80" s="850"/>
      <c r="W80" s="850"/>
      <c r="X80" s="850"/>
      <c r="Y80" s="850"/>
      <c r="Z80" s="850"/>
      <c r="AA80" s="851"/>
      <c r="AE80" s="215"/>
      <c r="AF80" s="222"/>
      <c r="AG80" s="224"/>
      <c r="AH80" s="224"/>
      <c r="AI80" s="224"/>
      <c r="AJ80" s="221"/>
      <c r="AK80" s="517"/>
      <c r="AO80" s="225"/>
      <c r="AP80" s="226"/>
      <c r="AQ80" s="225"/>
      <c r="AS80" s="227"/>
    </row>
    <row r="81" spans="1:45" ht="15.75" customHeight="1">
      <c r="A81" s="837">
        <f>IF(A77="","",A77+1)</f>
        <v>19</v>
      </c>
      <c r="B81" s="838"/>
      <c r="C81" s="843" t="s">
        <v>282</v>
      </c>
      <c r="D81" s="518"/>
      <c r="E81" s="845" t="s">
        <v>226</v>
      </c>
      <c r="F81" s="518"/>
      <c r="G81" s="845" t="s">
        <v>285</v>
      </c>
      <c r="H81" s="518"/>
      <c r="I81" s="845" t="s">
        <v>226</v>
      </c>
      <c r="J81" s="518"/>
      <c r="K81" s="847" t="s">
        <v>286</v>
      </c>
      <c r="L81" s="833" t="s">
        <v>227</v>
      </c>
      <c r="M81" s="519"/>
      <c r="N81" s="835" t="s">
        <v>287</v>
      </c>
      <c r="O81" s="518"/>
      <c r="P81" s="835" t="s">
        <v>286</v>
      </c>
      <c r="Q81" s="833" t="s">
        <v>288</v>
      </c>
      <c r="R81" s="534" t="str">
        <f>IF(OR(D81="",A81=""),"",HOUR(AJ81))</f>
        <v/>
      </c>
      <c r="S81" s="835" t="s">
        <v>287</v>
      </c>
      <c r="T81" s="521" t="str">
        <f>IF(OR(D81="",A81=""),"",MINUTE(AJ81))</f>
        <v/>
      </c>
      <c r="U81" s="835" t="s">
        <v>286</v>
      </c>
      <c r="V81" s="819" t="s">
        <v>309</v>
      </c>
      <c r="W81" s="522"/>
      <c r="X81" s="821" t="s">
        <v>148</v>
      </c>
      <c r="Y81" s="823" t="s">
        <v>289</v>
      </c>
      <c r="Z81" s="825"/>
      <c r="AA81" s="826"/>
      <c r="AG81" s="504">
        <f>IF(OR(D81="",F81=""),0,TIME(D81,F81,0))</f>
        <v>0</v>
      </c>
      <c r="AH81" s="504">
        <f>IF(OR(H81="",J81=""),0,TIME(H81,J81,0))</f>
        <v>0</v>
      </c>
      <c r="AI81" s="504">
        <f>TIME(M81,O81,0)</f>
        <v>0</v>
      </c>
      <c r="AJ81" s="515">
        <f>AH81-AG81-AI81</f>
        <v>0</v>
      </c>
      <c r="AK81" s="517" t="str">
        <f>IF(A81="",IF(OR(D81&lt;&gt;"",F81&lt;&gt;"",H81&lt;&gt;"",J81&lt;&gt;""),"ERR",""),IF(A81&lt;&gt;"",IF(AND(D81="",F81="",H81="",J81=""),"",IF(OR(AND(D81&lt;&gt;"",F81=""),AND(D81="",F81&lt;&gt;""),AND(H81&lt;&gt;"",J81=""),AND(H81="",J81&lt;&gt;""),AG81&gt;=AH81,AH81-AG81-AI81&lt;0),"ERR",""))))</f>
        <v/>
      </c>
    </row>
    <row r="82" spans="1:45" ht="14.25" customHeight="1">
      <c r="A82" s="839"/>
      <c r="B82" s="840"/>
      <c r="C82" s="844"/>
      <c r="D82" s="523"/>
      <c r="E82" s="846"/>
      <c r="F82" s="523"/>
      <c r="G82" s="846"/>
      <c r="H82" s="523"/>
      <c r="I82" s="846"/>
      <c r="J82" s="523"/>
      <c r="K82" s="848"/>
      <c r="L82" s="834"/>
      <c r="M82" s="524"/>
      <c r="N82" s="836"/>
      <c r="O82" s="523"/>
      <c r="P82" s="836"/>
      <c r="Q82" s="834"/>
      <c r="R82" s="533" t="str">
        <f>IF(OR(D82="",A81=""),"",HOUR(AJ82))</f>
        <v/>
      </c>
      <c r="S82" s="836"/>
      <c r="T82" s="525" t="str">
        <f>IF(OR(D82="",A81=""),"",MINUTE(AJ82))</f>
        <v/>
      </c>
      <c r="U82" s="836"/>
      <c r="V82" s="820"/>
      <c r="W82" s="526"/>
      <c r="X82" s="822"/>
      <c r="Y82" s="824"/>
      <c r="Z82" s="827"/>
      <c r="AA82" s="828"/>
      <c r="AG82" s="504">
        <f>IF(OR(D82="",F82=""),0,TIME(D82,F82,0))</f>
        <v>0</v>
      </c>
      <c r="AH82" s="504">
        <f>IF(OR(H82="",J82=""),0,TIME(H82,J82,0))</f>
        <v>0</v>
      </c>
      <c r="AI82" s="504">
        <f>TIME(M82,O82,0)</f>
        <v>0</v>
      </c>
      <c r="AJ82" s="515">
        <f>AH82-AG82-AI82</f>
        <v>0</v>
      </c>
      <c r="AK82" s="517" t="str">
        <f>IF(A81="",IF(OR(D82&lt;&gt;"",F82&lt;&gt;"",H82&lt;&gt;"",J82&lt;&gt;""),"ERR",""),IF(A81&lt;&gt;"",IF(AND(D82="",F82="",H82="",J82=""),"",IF(OR(AND(D82&lt;&gt;"",F82=""),AND(D82="",F82&lt;&gt;""),AND(H82&lt;&gt;"",J82=""),AND(H82="",J82&lt;&gt;""),AG82&gt;=AH82,AH82-AG82-AI82&lt;0),"ERR",""))))</f>
        <v/>
      </c>
    </row>
    <row r="83" spans="1:45" ht="14.25" customHeight="1">
      <c r="A83" s="839"/>
      <c r="B83" s="840"/>
      <c r="C83" s="527" t="s">
        <v>283</v>
      </c>
      <c r="D83" s="528"/>
      <c r="E83" s="829"/>
      <c r="F83" s="829"/>
      <c r="G83" s="829"/>
      <c r="H83" s="829"/>
      <c r="I83" s="829"/>
      <c r="J83" s="829"/>
      <c r="K83" s="529"/>
      <c r="L83" s="529"/>
      <c r="M83" s="529"/>
      <c r="N83" s="529"/>
      <c r="O83" s="529"/>
      <c r="P83" s="529"/>
      <c r="Q83" s="529"/>
      <c r="R83" s="830" t="str">
        <f>IF(OR(AK81="ERR",AK82="ERR"),"研修時間が誤っています","")</f>
        <v/>
      </c>
      <c r="S83" s="831"/>
      <c r="T83" s="831"/>
      <c r="U83" s="831"/>
      <c r="V83" s="831"/>
      <c r="W83" s="831"/>
      <c r="X83" s="831" t="str">
        <f>IF(ISERROR(OR(AG81,AJ81,AJ82)),"研修人数を入力してください",IF(AG81&lt;&gt;"",IF(OR(AND(AJ81&gt;0,W81=""),AND(AJ82&gt;0,W82="")),"研修人数を入力してください",""),""))</f>
        <v/>
      </c>
      <c r="Y83" s="831"/>
      <c r="Z83" s="831"/>
      <c r="AA83" s="832"/>
      <c r="AE83" s="215"/>
      <c r="AF83" s="222"/>
      <c r="AG83" s="224"/>
      <c r="AH83" s="224"/>
      <c r="AI83" s="224"/>
      <c r="AJ83" s="221"/>
      <c r="AK83" s="517"/>
      <c r="AM83" s="139"/>
      <c r="AO83" s="225"/>
      <c r="AP83" s="226"/>
      <c r="AQ83" s="225"/>
      <c r="AS83" s="227"/>
    </row>
    <row r="84" spans="1:45" ht="20.25" customHeight="1">
      <c r="A84" s="841"/>
      <c r="B84" s="842"/>
      <c r="C84" s="849"/>
      <c r="D84" s="850"/>
      <c r="E84" s="850"/>
      <c r="F84" s="850"/>
      <c r="G84" s="850"/>
      <c r="H84" s="850"/>
      <c r="I84" s="850"/>
      <c r="J84" s="850"/>
      <c r="K84" s="850"/>
      <c r="L84" s="850"/>
      <c r="M84" s="850"/>
      <c r="N84" s="850"/>
      <c r="O84" s="850"/>
      <c r="P84" s="850"/>
      <c r="Q84" s="850"/>
      <c r="R84" s="850"/>
      <c r="S84" s="850"/>
      <c r="T84" s="850"/>
      <c r="U84" s="850"/>
      <c r="V84" s="850"/>
      <c r="W84" s="850"/>
      <c r="X84" s="850"/>
      <c r="Y84" s="850"/>
      <c r="Z84" s="850"/>
      <c r="AA84" s="851"/>
      <c r="AE84" s="215"/>
      <c r="AF84" s="222"/>
      <c r="AG84" s="224"/>
      <c r="AH84" s="224"/>
      <c r="AI84" s="224"/>
      <c r="AJ84" s="221"/>
      <c r="AK84" s="517"/>
      <c r="AO84" s="225"/>
      <c r="AP84" s="226"/>
      <c r="AQ84" s="225"/>
      <c r="AS84" s="227"/>
    </row>
    <row r="85" spans="1:45" ht="15.75" customHeight="1">
      <c r="A85" s="837">
        <f>IF(A81="","",A81+1)</f>
        <v>20</v>
      </c>
      <c r="B85" s="838"/>
      <c r="C85" s="843" t="s">
        <v>282</v>
      </c>
      <c r="D85" s="518"/>
      <c r="E85" s="845" t="s">
        <v>226</v>
      </c>
      <c r="F85" s="518"/>
      <c r="G85" s="845" t="s">
        <v>285</v>
      </c>
      <c r="H85" s="518"/>
      <c r="I85" s="845" t="s">
        <v>226</v>
      </c>
      <c r="J85" s="518"/>
      <c r="K85" s="847" t="s">
        <v>286</v>
      </c>
      <c r="L85" s="833" t="s">
        <v>227</v>
      </c>
      <c r="M85" s="519"/>
      <c r="N85" s="835" t="s">
        <v>287</v>
      </c>
      <c r="O85" s="518"/>
      <c r="P85" s="835" t="s">
        <v>286</v>
      </c>
      <c r="Q85" s="833" t="s">
        <v>288</v>
      </c>
      <c r="R85" s="534" t="str">
        <f>IF(OR(D85="",A85=""),"",HOUR(AJ85))</f>
        <v/>
      </c>
      <c r="S85" s="835" t="s">
        <v>287</v>
      </c>
      <c r="T85" s="521" t="str">
        <f>IF(OR(D85="",A85=""),"",MINUTE(AJ85))</f>
        <v/>
      </c>
      <c r="U85" s="835" t="s">
        <v>286</v>
      </c>
      <c r="V85" s="819" t="s">
        <v>309</v>
      </c>
      <c r="W85" s="522"/>
      <c r="X85" s="821" t="s">
        <v>148</v>
      </c>
      <c r="Y85" s="823" t="s">
        <v>289</v>
      </c>
      <c r="Z85" s="825"/>
      <c r="AA85" s="826"/>
      <c r="AG85" s="504">
        <f>IF(OR(D85="",F85=""),0,TIME(D85,F85,0))</f>
        <v>0</v>
      </c>
      <c r="AH85" s="504">
        <f>IF(OR(H85="",J85=""),0,TIME(H85,J85,0))</f>
        <v>0</v>
      </c>
      <c r="AI85" s="504">
        <f>TIME(M85,O85,0)</f>
        <v>0</v>
      </c>
      <c r="AJ85" s="515">
        <f>AH85-AG85-AI85</f>
        <v>0</v>
      </c>
      <c r="AK85" s="517" t="str">
        <f>IF(A85="",IF(OR(D85&lt;&gt;"",F85&lt;&gt;"",H85&lt;&gt;"",J85&lt;&gt;""),"ERR",""),IF(A85&lt;&gt;"",IF(AND(D85="",F85="",H85="",J85=""),"",IF(OR(AND(D85&lt;&gt;"",F85=""),AND(D85="",F85&lt;&gt;""),AND(H85&lt;&gt;"",J85=""),AND(H85="",J85&lt;&gt;""),AG85&gt;=AH85,AH85-AG85-AI85&lt;0),"ERR",""))))</f>
        <v/>
      </c>
    </row>
    <row r="86" spans="1:45" ht="14.25" customHeight="1">
      <c r="A86" s="839"/>
      <c r="B86" s="840"/>
      <c r="C86" s="844"/>
      <c r="D86" s="523"/>
      <c r="E86" s="846"/>
      <c r="F86" s="523"/>
      <c r="G86" s="846"/>
      <c r="H86" s="523"/>
      <c r="I86" s="846"/>
      <c r="J86" s="523"/>
      <c r="K86" s="848"/>
      <c r="L86" s="834"/>
      <c r="M86" s="524"/>
      <c r="N86" s="836"/>
      <c r="O86" s="523"/>
      <c r="P86" s="836"/>
      <c r="Q86" s="834"/>
      <c r="R86" s="533" t="str">
        <f>IF(OR(D86="",A85=""),"",HOUR(AJ86))</f>
        <v/>
      </c>
      <c r="S86" s="836"/>
      <c r="T86" s="525" t="str">
        <f>IF(OR(D86="",A85=""),"",MINUTE(AJ86))</f>
        <v/>
      </c>
      <c r="U86" s="836"/>
      <c r="V86" s="820"/>
      <c r="W86" s="526"/>
      <c r="X86" s="822"/>
      <c r="Y86" s="824"/>
      <c r="Z86" s="827"/>
      <c r="AA86" s="828"/>
      <c r="AG86" s="504">
        <f>IF(OR(D86="",F86=""),0,TIME(D86,F86,0))</f>
        <v>0</v>
      </c>
      <c r="AH86" s="504">
        <f>IF(OR(H86="",J86=""),0,TIME(H86,J86,0))</f>
        <v>0</v>
      </c>
      <c r="AI86" s="504">
        <f>TIME(M86,O86,0)</f>
        <v>0</v>
      </c>
      <c r="AJ86" s="515">
        <f>AH86-AG86-AI86</f>
        <v>0</v>
      </c>
      <c r="AK86" s="517" t="str">
        <f>IF(A85="",IF(OR(D86&lt;&gt;"",F86&lt;&gt;"",H86&lt;&gt;"",J86&lt;&gt;""),"ERR",""),IF(A85&lt;&gt;"",IF(AND(D86="",F86="",H86="",J86=""),"",IF(OR(AND(D86&lt;&gt;"",F86=""),AND(D86="",F86&lt;&gt;""),AND(H86&lt;&gt;"",J86=""),AND(H86="",J86&lt;&gt;""),AG86&gt;=AH86,AH86-AG86-AI86&lt;0),"ERR",""))))</f>
        <v/>
      </c>
    </row>
    <row r="87" spans="1:45" ht="14.25" customHeight="1">
      <c r="A87" s="839"/>
      <c r="B87" s="840"/>
      <c r="C87" s="527" t="s">
        <v>283</v>
      </c>
      <c r="D87" s="528"/>
      <c r="E87" s="829"/>
      <c r="F87" s="829"/>
      <c r="G87" s="829"/>
      <c r="H87" s="829"/>
      <c r="I87" s="829"/>
      <c r="J87" s="829"/>
      <c r="K87" s="529"/>
      <c r="L87" s="529"/>
      <c r="M87" s="529"/>
      <c r="N87" s="529"/>
      <c r="O87" s="529"/>
      <c r="P87" s="529"/>
      <c r="Q87" s="529"/>
      <c r="R87" s="830" t="str">
        <f>IF(OR(AK85="ERR",AK86="ERR"),"研修時間が誤っています","")</f>
        <v/>
      </c>
      <c r="S87" s="831"/>
      <c r="T87" s="831"/>
      <c r="U87" s="831"/>
      <c r="V87" s="831"/>
      <c r="W87" s="831"/>
      <c r="X87" s="831" t="str">
        <f>IF(ISERROR(OR(AG85,AJ85,AJ86)),"研修人数を入力してください",IF(AG85&lt;&gt;"",IF(OR(AND(AJ85&gt;0,W85=""),AND(AJ86&gt;0,W86="")),"研修人数を入力してください",""),""))</f>
        <v/>
      </c>
      <c r="Y87" s="831"/>
      <c r="Z87" s="831"/>
      <c r="AA87" s="832"/>
      <c r="AE87" s="215"/>
      <c r="AF87" s="222"/>
      <c r="AG87" s="224"/>
      <c r="AH87" s="224"/>
      <c r="AI87" s="224"/>
      <c r="AJ87" s="221"/>
      <c r="AK87" s="517"/>
      <c r="AM87" s="139"/>
      <c r="AO87" s="225"/>
      <c r="AP87" s="226"/>
      <c r="AQ87" s="225"/>
      <c r="AS87" s="227"/>
    </row>
    <row r="88" spans="1:45" ht="20.25" customHeight="1">
      <c r="A88" s="841"/>
      <c r="B88" s="842"/>
      <c r="C88" s="849"/>
      <c r="D88" s="850"/>
      <c r="E88" s="850"/>
      <c r="F88" s="850"/>
      <c r="G88" s="850"/>
      <c r="H88" s="850"/>
      <c r="I88" s="850"/>
      <c r="J88" s="850"/>
      <c r="K88" s="850"/>
      <c r="L88" s="850"/>
      <c r="M88" s="850"/>
      <c r="N88" s="850"/>
      <c r="O88" s="850"/>
      <c r="P88" s="850"/>
      <c r="Q88" s="850"/>
      <c r="R88" s="850"/>
      <c r="S88" s="850"/>
      <c r="T88" s="850"/>
      <c r="U88" s="850"/>
      <c r="V88" s="850"/>
      <c r="W88" s="850"/>
      <c r="X88" s="850"/>
      <c r="Y88" s="850"/>
      <c r="Z88" s="850"/>
      <c r="AA88" s="851"/>
      <c r="AE88" s="215"/>
      <c r="AF88" s="222"/>
      <c r="AG88" s="224"/>
      <c r="AH88" s="224"/>
      <c r="AI88" s="224"/>
      <c r="AJ88" s="221"/>
      <c r="AK88" s="517"/>
      <c r="AO88" s="225"/>
      <c r="AP88" s="226"/>
      <c r="AQ88" s="225"/>
      <c r="AS88" s="227"/>
    </row>
    <row r="89" spans="1:45" ht="15.75" customHeight="1">
      <c r="A89" s="837">
        <f>IF(A85="","",A85+1)</f>
        <v>21</v>
      </c>
      <c r="B89" s="838"/>
      <c r="C89" s="843" t="s">
        <v>282</v>
      </c>
      <c r="D89" s="518"/>
      <c r="E89" s="845" t="s">
        <v>226</v>
      </c>
      <c r="F89" s="518"/>
      <c r="G89" s="845" t="s">
        <v>285</v>
      </c>
      <c r="H89" s="518"/>
      <c r="I89" s="845" t="s">
        <v>226</v>
      </c>
      <c r="J89" s="518"/>
      <c r="K89" s="847" t="s">
        <v>286</v>
      </c>
      <c r="L89" s="833" t="s">
        <v>227</v>
      </c>
      <c r="M89" s="519"/>
      <c r="N89" s="835" t="s">
        <v>287</v>
      </c>
      <c r="O89" s="518"/>
      <c r="P89" s="835" t="s">
        <v>286</v>
      </c>
      <c r="Q89" s="833" t="s">
        <v>288</v>
      </c>
      <c r="R89" s="534" t="str">
        <f>IF(OR(D89="",A89=""),"",HOUR(AJ89))</f>
        <v/>
      </c>
      <c r="S89" s="835" t="s">
        <v>287</v>
      </c>
      <c r="T89" s="521" t="str">
        <f>IF(OR(D89="",A89=""),"",MINUTE(AJ89))</f>
        <v/>
      </c>
      <c r="U89" s="835" t="s">
        <v>286</v>
      </c>
      <c r="V89" s="819" t="s">
        <v>309</v>
      </c>
      <c r="W89" s="522"/>
      <c r="X89" s="821" t="s">
        <v>148</v>
      </c>
      <c r="Y89" s="823" t="s">
        <v>289</v>
      </c>
      <c r="Z89" s="825"/>
      <c r="AA89" s="826"/>
      <c r="AG89" s="504">
        <f>IF(OR(D89="",F89=""),0,TIME(D89,F89,0))</f>
        <v>0</v>
      </c>
      <c r="AH89" s="504">
        <f>IF(OR(H89="",J89=""),0,TIME(H89,J89,0))</f>
        <v>0</v>
      </c>
      <c r="AI89" s="504">
        <f>TIME(M89,O89,0)</f>
        <v>0</v>
      </c>
      <c r="AJ89" s="515">
        <f>AH89-AG89-AI89</f>
        <v>0</v>
      </c>
      <c r="AK89" s="517" t="str">
        <f>IF(A89="",IF(OR(D89&lt;&gt;"",F89&lt;&gt;"",H89&lt;&gt;"",J89&lt;&gt;""),"ERR",""),IF(A89&lt;&gt;"",IF(AND(D89="",F89="",H89="",J89=""),"",IF(OR(AND(D89&lt;&gt;"",F89=""),AND(D89="",F89&lt;&gt;""),AND(H89&lt;&gt;"",J89=""),AND(H89="",J89&lt;&gt;""),AG89&gt;=AH89,AH89-AG89-AI89&lt;0),"ERR",""))))</f>
        <v/>
      </c>
    </row>
    <row r="90" spans="1:45" ht="14.25" customHeight="1">
      <c r="A90" s="839"/>
      <c r="B90" s="840"/>
      <c r="C90" s="844"/>
      <c r="D90" s="523"/>
      <c r="E90" s="846"/>
      <c r="F90" s="523"/>
      <c r="G90" s="846"/>
      <c r="H90" s="523"/>
      <c r="I90" s="846"/>
      <c r="J90" s="523"/>
      <c r="K90" s="848"/>
      <c r="L90" s="834"/>
      <c r="M90" s="524"/>
      <c r="N90" s="836"/>
      <c r="O90" s="523"/>
      <c r="P90" s="836"/>
      <c r="Q90" s="834"/>
      <c r="R90" s="533" t="str">
        <f>IF(OR(D90="",A89=""),"",HOUR(AJ90))</f>
        <v/>
      </c>
      <c r="S90" s="836"/>
      <c r="T90" s="525" t="str">
        <f>IF(OR(D90="",A89=""),"",MINUTE(AJ90))</f>
        <v/>
      </c>
      <c r="U90" s="836"/>
      <c r="V90" s="820"/>
      <c r="W90" s="526"/>
      <c r="X90" s="822"/>
      <c r="Y90" s="824"/>
      <c r="Z90" s="827"/>
      <c r="AA90" s="828"/>
      <c r="AG90" s="504">
        <f>IF(OR(D90="",F90=""),0,TIME(D90,F90,0))</f>
        <v>0</v>
      </c>
      <c r="AH90" s="504">
        <f>IF(OR(H90="",J90=""),0,TIME(H90,J90,0))</f>
        <v>0</v>
      </c>
      <c r="AI90" s="504">
        <f>TIME(M90,O90,0)</f>
        <v>0</v>
      </c>
      <c r="AJ90" s="515">
        <f>AH90-AG90-AI90</f>
        <v>0</v>
      </c>
      <c r="AK90" s="517" t="str">
        <f>IF(A89="",IF(OR(D90&lt;&gt;"",F90&lt;&gt;"",H90&lt;&gt;"",J90&lt;&gt;""),"ERR",""),IF(A89&lt;&gt;"",IF(AND(D90="",F90="",H90="",J90=""),"",IF(OR(AND(D90&lt;&gt;"",F90=""),AND(D90="",F90&lt;&gt;""),AND(H90&lt;&gt;"",J90=""),AND(H90="",J90&lt;&gt;""),AG90&gt;=AH90,AH90-AG90-AI90&lt;0),"ERR",""))))</f>
        <v/>
      </c>
    </row>
    <row r="91" spans="1:45" ht="14.25" customHeight="1">
      <c r="A91" s="839"/>
      <c r="B91" s="840"/>
      <c r="C91" s="527" t="s">
        <v>283</v>
      </c>
      <c r="D91" s="528"/>
      <c r="E91" s="829"/>
      <c r="F91" s="829"/>
      <c r="G91" s="829"/>
      <c r="H91" s="829"/>
      <c r="I91" s="829"/>
      <c r="J91" s="829"/>
      <c r="K91" s="529"/>
      <c r="L91" s="529"/>
      <c r="M91" s="529"/>
      <c r="N91" s="529"/>
      <c r="O91" s="529"/>
      <c r="P91" s="529"/>
      <c r="Q91" s="529"/>
      <c r="R91" s="830" t="str">
        <f>IF(OR(AK89="ERR",AK90="ERR"),"研修時間が誤っています","")</f>
        <v/>
      </c>
      <c r="S91" s="831"/>
      <c r="T91" s="831"/>
      <c r="U91" s="831"/>
      <c r="V91" s="831"/>
      <c r="W91" s="831"/>
      <c r="X91" s="831" t="str">
        <f>IF(ISERROR(OR(AG89,AJ89,AJ90)),"研修人数を入力してください",IF(AG89&lt;&gt;"",IF(OR(AND(AJ89&gt;0,W89=""),AND(AJ90&gt;0,W90="")),"研修人数を入力してください",""),""))</f>
        <v/>
      </c>
      <c r="Y91" s="831"/>
      <c r="Z91" s="831"/>
      <c r="AA91" s="832"/>
      <c r="AE91" s="215"/>
      <c r="AF91" s="222"/>
      <c r="AG91" s="224"/>
      <c r="AH91" s="224"/>
      <c r="AI91" s="224"/>
      <c r="AJ91" s="221"/>
      <c r="AK91" s="517"/>
      <c r="AM91" s="139"/>
      <c r="AO91" s="225"/>
      <c r="AP91" s="226"/>
      <c r="AQ91" s="225"/>
      <c r="AS91" s="227"/>
    </row>
    <row r="92" spans="1:45" ht="20.25" customHeight="1">
      <c r="A92" s="841"/>
      <c r="B92" s="842"/>
      <c r="C92" s="849"/>
      <c r="D92" s="850"/>
      <c r="E92" s="850"/>
      <c r="F92" s="850"/>
      <c r="G92" s="850"/>
      <c r="H92" s="850"/>
      <c r="I92" s="850"/>
      <c r="J92" s="850"/>
      <c r="K92" s="850"/>
      <c r="L92" s="850"/>
      <c r="M92" s="850"/>
      <c r="N92" s="850"/>
      <c r="O92" s="850"/>
      <c r="P92" s="850"/>
      <c r="Q92" s="850"/>
      <c r="R92" s="850"/>
      <c r="S92" s="850"/>
      <c r="T92" s="850"/>
      <c r="U92" s="850"/>
      <c r="V92" s="850"/>
      <c r="W92" s="850"/>
      <c r="X92" s="850"/>
      <c r="Y92" s="850"/>
      <c r="Z92" s="850"/>
      <c r="AA92" s="851"/>
      <c r="AE92" s="215"/>
      <c r="AF92" s="222"/>
      <c r="AG92" s="224"/>
      <c r="AH92" s="224"/>
      <c r="AI92" s="224"/>
      <c r="AJ92" s="221"/>
      <c r="AK92" s="517"/>
      <c r="AO92" s="225"/>
      <c r="AP92" s="226"/>
      <c r="AQ92" s="225"/>
      <c r="AS92" s="227"/>
    </row>
    <row r="93" spans="1:45" ht="15.75" customHeight="1">
      <c r="A93" s="837">
        <f>IF(A89="","",A89+1)</f>
        <v>22</v>
      </c>
      <c r="B93" s="838"/>
      <c r="C93" s="843" t="s">
        <v>282</v>
      </c>
      <c r="D93" s="518"/>
      <c r="E93" s="845" t="s">
        <v>226</v>
      </c>
      <c r="F93" s="518"/>
      <c r="G93" s="845" t="s">
        <v>285</v>
      </c>
      <c r="H93" s="518"/>
      <c r="I93" s="845" t="s">
        <v>226</v>
      </c>
      <c r="J93" s="518"/>
      <c r="K93" s="847" t="s">
        <v>286</v>
      </c>
      <c r="L93" s="833" t="s">
        <v>227</v>
      </c>
      <c r="M93" s="519"/>
      <c r="N93" s="835" t="s">
        <v>287</v>
      </c>
      <c r="O93" s="518"/>
      <c r="P93" s="835" t="s">
        <v>286</v>
      </c>
      <c r="Q93" s="833" t="s">
        <v>288</v>
      </c>
      <c r="R93" s="534" t="str">
        <f>IF(OR(D93="",A93=""),"",HOUR(AJ93))</f>
        <v/>
      </c>
      <c r="S93" s="835" t="s">
        <v>287</v>
      </c>
      <c r="T93" s="521" t="str">
        <f>IF(OR(D93="",A93=""),"",MINUTE(AJ93))</f>
        <v/>
      </c>
      <c r="U93" s="835" t="s">
        <v>286</v>
      </c>
      <c r="V93" s="819" t="s">
        <v>309</v>
      </c>
      <c r="W93" s="522"/>
      <c r="X93" s="821" t="s">
        <v>148</v>
      </c>
      <c r="Y93" s="823" t="s">
        <v>289</v>
      </c>
      <c r="Z93" s="825"/>
      <c r="AA93" s="826"/>
      <c r="AG93" s="504">
        <f>IF(OR(D93="",F93=""),0,TIME(D93,F93,0))</f>
        <v>0</v>
      </c>
      <c r="AH93" s="504">
        <f>IF(OR(H93="",J93=""),0,TIME(H93,J93,0))</f>
        <v>0</v>
      </c>
      <c r="AI93" s="504">
        <f>TIME(M93,O93,0)</f>
        <v>0</v>
      </c>
      <c r="AJ93" s="515">
        <f>AH93-AG93-AI93</f>
        <v>0</v>
      </c>
      <c r="AK93" s="517" t="str">
        <f>IF(A93="",IF(OR(D93&lt;&gt;"",F93&lt;&gt;"",H93&lt;&gt;"",J93&lt;&gt;""),"ERR",""),IF(A93&lt;&gt;"",IF(AND(D93="",F93="",H93="",J93=""),"",IF(OR(AND(D93&lt;&gt;"",F93=""),AND(D93="",F93&lt;&gt;""),AND(H93&lt;&gt;"",J93=""),AND(H93="",J93&lt;&gt;""),AG93&gt;=AH93,AH93-AG93-AI93&lt;0),"ERR",""))))</f>
        <v/>
      </c>
    </row>
    <row r="94" spans="1:45" ht="14.25" customHeight="1">
      <c r="A94" s="839"/>
      <c r="B94" s="840"/>
      <c r="C94" s="844"/>
      <c r="D94" s="523"/>
      <c r="E94" s="846"/>
      <c r="F94" s="523"/>
      <c r="G94" s="846"/>
      <c r="H94" s="523"/>
      <c r="I94" s="846"/>
      <c r="J94" s="523"/>
      <c r="K94" s="848"/>
      <c r="L94" s="834"/>
      <c r="M94" s="524"/>
      <c r="N94" s="836"/>
      <c r="O94" s="523"/>
      <c r="P94" s="836"/>
      <c r="Q94" s="834"/>
      <c r="R94" s="533" t="str">
        <f>IF(OR(D94="",A93=""),"",HOUR(AJ94))</f>
        <v/>
      </c>
      <c r="S94" s="836"/>
      <c r="T94" s="525" t="str">
        <f>IF(OR(D94="",A93=""),"",MINUTE(AJ94))</f>
        <v/>
      </c>
      <c r="U94" s="836"/>
      <c r="V94" s="820"/>
      <c r="W94" s="526"/>
      <c r="X94" s="822"/>
      <c r="Y94" s="824"/>
      <c r="Z94" s="827"/>
      <c r="AA94" s="828"/>
      <c r="AG94" s="504">
        <f>IF(OR(D94="",F94=""),0,TIME(D94,F94,0))</f>
        <v>0</v>
      </c>
      <c r="AH94" s="504">
        <f>IF(OR(H94="",J94=""),0,TIME(H94,J94,0))</f>
        <v>0</v>
      </c>
      <c r="AI94" s="504">
        <f>TIME(M94,O94,0)</f>
        <v>0</v>
      </c>
      <c r="AJ94" s="515">
        <f>AH94-AG94-AI94</f>
        <v>0</v>
      </c>
      <c r="AK94" s="517" t="str">
        <f>IF(A93="",IF(OR(D94&lt;&gt;"",F94&lt;&gt;"",H94&lt;&gt;"",J94&lt;&gt;""),"ERR",""),IF(A93&lt;&gt;"",IF(AND(D94="",F94="",H94="",J94=""),"",IF(OR(AND(D94&lt;&gt;"",F94=""),AND(D94="",F94&lt;&gt;""),AND(H94&lt;&gt;"",J94=""),AND(H94="",J94&lt;&gt;""),AG94&gt;=AH94,AH94-AG94-AI94&lt;0),"ERR",""))))</f>
        <v/>
      </c>
    </row>
    <row r="95" spans="1:45" ht="14.25" customHeight="1">
      <c r="A95" s="839"/>
      <c r="B95" s="840"/>
      <c r="C95" s="527" t="s">
        <v>283</v>
      </c>
      <c r="D95" s="528"/>
      <c r="E95" s="829"/>
      <c r="F95" s="829"/>
      <c r="G95" s="829"/>
      <c r="H95" s="829"/>
      <c r="I95" s="829"/>
      <c r="J95" s="829"/>
      <c r="K95" s="529"/>
      <c r="L95" s="529"/>
      <c r="M95" s="529"/>
      <c r="N95" s="529"/>
      <c r="O95" s="529"/>
      <c r="P95" s="529"/>
      <c r="Q95" s="529"/>
      <c r="R95" s="830" t="str">
        <f>IF(OR(AK93="ERR",AK94="ERR"),"研修時間が誤っています","")</f>
        <v/>
      </c>
      <c r="S95" s="831"/>
      <c r="T95" s="831"/>
      <c r="U95" s="831"/>
      <c r="V95" s="831"/>
      <c r="W95" s="831"/>
      <c r="X95" s="831" t="str">
        <f>IF(ISERROR(OR(AG93,AJ93,AJ94)),"研修人数を入力してください",IF(AG93&lt;&gt;"",IF(OR(AND(AJ93&gt;0,W93=""),AND(AJ94&gt;0,W94="")),"研修人数を入力してください",""),""))</f>
        <v/>
      </c>
      <c r="Y95" s="831"/>
      <c r="Z95" s="831"/>
      <c r="AA95" s="832"/>
      <c r="AE95" s="215"/>
      <c r="AF95" s="222"/>
      <c r="AG95" s="224"/>
      <c r="AH95" s="224"/>
      <c r="AI95" s="224"/>
      <c r="AJ95" s="221"/>
      <c r="AK95" s="517"/>
      <c r="AM95" s="139"/>
      <c r="AO95" s="225"/>
      <c r="AP95" s="226"/>
      <c r="AQ95" s="225"/>
      <c r="AS95" s="227"/>
    </row>
    <row r="96" spans="1:45" ht="20.25" customHeight="1">
      <c r="A96" s="841"/>
      <c r="B96" s="842"/>
      <c r="C96" s="849"/>
      <c r="D96" s="850"/>
      <c r="E96" s="850"/>
      <c r="F96" s="850"/>
      <c r="G96" s="850"/>
      <c r="H96" s="850"/>
      <c r="I96" s="850"/>
      <c r="J96" s="850"/>
      <c r="K96" s="850"/>
      <c r="L96" s="850"/>
      <c r="M96" s="850"/>
      <c r="N96" s="850"/>
      <c r="O96" s="850"/>
      <c r="P96" s="850"/>
      <c r="Q96" s="850"/>
      <c r="R96" s="850"/>
      <c r="S96" s="850"/>
      <c r="T96" s="850"/>
      <c r="U96" s="850"/>
      <c r="V96" s="850"/>
      <c r="W96" s="850"/>
      <c r="X96" s="850"/>
      <c r="Y96" s="850"/>
      <c r="Z96" s="850"/>
      <c r="AA96" s="851"/>
      <c r="AE96" s="215"/>
      <c r="AF96" s="222"/>
      <c r="AG96" s="224"/>
      <c r="AH96" s="224"/>
      <c r="AI96" s="224"/>
      <c r="AJ96" s="221"/>
      <c r="AK96" s="517"/>
      <c r="AO96" s="225"/>
      <c r="AP96" s="226"/>
      <c r="AQ96" s="225"/>
      <c r="AS96" s="227"/>
    </row>
    <row r="97" spans="1:45" ht="15.75" customHeight="1">
      <c r="A97" s="837">
        <f>IF(A93="","",A93+1)</f>
        <v>23</v>
      </c>
      <c r="B97" s="838"/>
      <c r="C97" s="843" t="s">
        <v>282</v>
      </c>
      <c r="D97" s="518"/>
      <c r="E97" s="845" t="s">
        <v>226</v>
      </c>
      <c r="F97" s="518"/>
      <c r="G97" s="845" t="s">
        <v>285</v>
      </c>
      <c r="H97" s="518"/>
      <c r="I97" s="845" t="s">
        <v>226</v>
      </c>
      <c r="J97" s="518"/>
      <c r="K97" s="847" t="s">
        <v>286</v>
      </c>
      <c r="L97" s="833" t="s">
        <v>227</v>
      </c>
      <c r="M97" s="519"/>
      <c r="N97" s="835" t="s">
        <v>287</v>
      </c>
      <c r="O97" s="518"/>
      <c r="P97" s="835" t="s">
        <v>286</v>
      </c>
      <c r="Q97" s="833" t="s">
        <v>288</v>
      </c>
      <c r="R97" s="534" t="str">
        <f>IF(OR(D97="",A97=""),"",HOUR(AJ97))</f>
        <v/>
      </c>
      <c r="S97" s="835" t="s">
        <v>287</v>
      </c>
      <c r="T97" s="521" t="str">
        <f>IF(OR(D97="",A97=""),"",MINUTE(AJ97))</f>
        <v/>
      </c>
      <c r="U97" s="835" t="s">
        <v>286</v>
      </c>
      <c r="V97" s="819" t="s">
        <v>309</v>
      </c>
      <c r="W97" s="522"/>
      <c r="X97" s="821" t="s">
        <v>148</v>
      </c>
      <c r="Y97" s="823" t="s">
        <v>289</v>
      </c>
      <c r="Z97" s="825"/>
      <c r="AA97" s="826"/>
      <c r="AG97" s="504">
        <f>IF(OR(D97="",F97=""),0,TIME(D97,F97,0))</f>
        <v>0</v>
      </c>
      <c r="AH97" s="504">
        <f>IF(OR(H97="",J97=""),0,TIME(H97,J97,0))</f>
        <v>0</v>
      </c>
      <c r="AI97" s="504">
        <f>TIME(M97,O97,0)</f>
        <v>0</v>
      </c>
      <c r="AJ97" s="515">
        <f>AH97-AG97-AI97</f>
        <v>0</v>
      </c>
      <c r="AK97" s="517" t="str">
        <f>IF(A97="",IF(OR(D97&lt;&gt;"",F97&lt;&gt;"",H97&lt;&gt;"",J97&lt;&gt;""),"ERR",""),IF(A97&lt;&gt;"",IF(AND(D97="",F97="",H97="",J97=""),"",IF(OR(AND(D97&lt;&gt;"",F97=""),AND(D97="",F97&lt;&gt;""),AND(H97&lt;&gt;"",J97=""),AND(H97="",J97&lt;&gt;""),AG97&gt;=AH97,AH97-AG97-AI97&lt;0),"ERR",""))))</f>
        <v/>
      </c>
    </row>
    <row r="98" spans="1:45" ht="14.25" customHeight="1">
      <c r="A98" s="839"/>
      <c r="B98" s="840"/>
      <c r="C98" s="844"/>
      <c r="D98" s="523"/>
      <c r="E98" s="846"/>
      <c r="F98" s="523"/>
      <c r="G98" s="846"/>
      <c r="H98" s="523"/>
      <c r="I98" s="846"/>
      <c r="J98" s="523"/>
      <c r="K98" s="848"/>
      <c r="L98" s="834"/>
      <c r="M98" s="524"/>
      <c r="N98" s="836"/>
      <c r="O98" s="523"/>
      <c r="P98" s="836"/>
      <c r="Q98" s="834"/>
      <c r="R98" s="533" t="str">
        <f>IF(OR(D98="",A97=""),"",HOUR(AJ98))</f>
        <v/>
      </c>
      <c r="S98" s="836"/>
      <c r="T98" s="525" t="str">
        <f>IF(OR(D98="",A97=""),"",MINUTE(AJ98))</f>
        <v/>
      </c>
      <c r="U98" s="836"/>
      <c r="V98" s="820"/>
      <c r="W98" s="526"/>
      <c r="X98" s="822"/>
      <c r="Y98" s="824"/>
      <c r="Z98" s="827"/>
      <c r="AA98" s="828"/>
      <c r="AG98" s="504">
        <f>IF(OR(D98="",F98=""),0,TIME(D98,F98,0))</f>
        <v>0</v>
      </c>
      <c r="AH98" s="504">
        <f>IF(OR(H98="",J98=""),0,TIME(H98,J98,0))</f>
        <v>0</v>
      </c>
      <c r="AI98" s="504">
        <f>TIME(M98,O98,0)</f>
        <v>0</v>
      </c>
      <c r="AJ98" s="515">
        <f>AH98-AG98-AI98</f>
        <v>0</v>
      </c>
      <c r="AK98" s="517" t="str">
        <f>IF(A97="",IF(OR(D98&lt;&gt;"",F98&lt;&gt;"",H98&lt;&gt;"",J98&lt;&gt;""),"ERR",""),IF(A97&lt;&gt;"",IF(AND(D98="",F98="",H98="",J98=""),"",IF(OR(AND(D98&lt;&gt;"",F98=""),AND(D98="",F98&lt;&gt;""),AND(H98&lt;&gt;"",J98=""),AND(H98="",J98&lt;&gt;""),AG98&gt;=AH98,AH98-AG98-AI98&lt;0),"ERR",""))))</f>
        <v/>
      </c>
    </row>
    <row r="99" spans="1:45" ht="14.25" customHeight="1">
      <c r="A99" s="839"/>
      <c r="B99" s="840"/>
      <c r="C99" s="527" t="s">
        <v>283</v>
      </c>
      <c r="D99" s="528"/>
      <c r="E99" s="829"/>
      <c r="F99" s="829"/>
      <c r="G99" s="829"/>
      <c r="H99" s="829"/>
      <c r="I99" s="829"/>
      <c r="J99" s="829"/>
      <c r="K99" s="529"/>
      <c r="L99" s="529"/>
      <c r="M99" s="529"/>
      <c r="N99" s="529"/>
      <c r="O99" s="529"/>
      <c r="P99" s="529"/>
      <c r="Q99" s="529"/>
      <c r="R99" s="830" t="str">
        <f>IF(OR(AK97="ERR",AK98="ERR"),"研修時間が誤っています","")</f>
        <v/>
      </c>
      <c r="S99" s="831"/>
      <c r="T99" s="831"/>
      <c r="U99" s="831"/>
      <c r="V99" s="831"/>
      <c r="W99" s="831"/>
      <c r="X99" s="831" t="str">
        <f>IF(ISERROR(OR(AG97,AJ97,AJ98)),"研修人数を入力してください",IF(AG97&lt;&gt;"",IF(OR(AND(AJ97&gt;0,W97=""),AND(AJ98&gt;0,W98="")),"研修人数を入力してください",""),""))</f>
        <v/>
      </c>
      <c r="Y99" s="831"/>
      <c r="Z99" s="831"/>
      <c r="AA99" s="832"/>
      <c r="AE99" s="215"/>
      <c r="AF99" s="222"/>
      <c r="AG99" s="224"/>
      <c r="AH99" s="224"/>
      <c r="AI99" s="224"/>
      <c r="AJ99" s="221"/>
      <c r="AK99" s="517"/>
      <c r="AM99" s="139"/>
      <c r="AO99" s="225"/>
      <c r="AP99" s="226"/>
      <c r="AQ99" s="225"/>
      <c r="AS99" s="227"/>
    </row>
    <row r="100" spans="1:45" ht="20.25" customHeight="1">
      <c r="A100" s="841"/>
      <c r="B100" s="842"/>
      <c r="C100" s="849"/>
      <c r="D100" s="850"/>
      <c r="E100" s="850"/>
      <c r="F100" s="850"/>
      <c r="G100" s="850"/>
      <c r="H100" s="850"/>
      <c r="I100" s="850"/>
      <c r="J100" s="850"/>
      <c r="K100" s="850"/>
      <c r="L100" s="850"/>
      <c r="M100" s="850"/>
      <c r="N100" s="850"/>
      <c r="O100" s="850"/>
      <c r="P100" s="850"/>
      <c r="Q100" s="850"/>
      <c r="R100" s="850"/>
      <c r="S100" s="850"/>
      <c r="T100" s="850"/>
      <c r="U100" s="850"/>
      <c r="V100" s="850"/>
      <c r="W100" s="850"/>
      <c r="X100" s="850"/>
      <c r="Y100" s="850"/>
      <c r="Z100" s="850"/>
      <c r="AA100" s="851"/>
      <c r="AE100" s="215"/>
      <c r="AF100" s="222"/>
      <c r="AG100" s="224"/>
      <c r="AH100" s="224"/>
      <c r="AI100" s="224"/>
      <c r="AJ100" s="221"/>
      <c r="AK100" s="517"/>
      <c r="AO100" s="225"/>
      <c r="AP100" s="226"/>
      <c r="AQ100" s="225"/>
      <c r="AS100" s="227"/>
    </row>
    <row r="101" spans="1:45" ht="15.75" customHeight="1">
      <c r="A101" s="837">
        <f>IF(A97="","",A97+1)</f>
        <v>24</v>
      </c>
      <c r="B101" s="838"/>
      <c r="C101" s="843" t="s">
        <v>282</v>
      </c>
      <c r="D101" s="518"/>
      <c r="E101" s="845" t="s">
        <v>226</v>
      </c>
      <c r="F101" s="518"/>
      <c r="G101" s="845" t="s">
        <v>285</v>
      </c>
      <c r="H101" s="518"/>
      <c r="I101" s="845" t="s">
        <v>226</v>
      </c>
      <c r="J101" s="518"/>
      <c r="K101" s="847" t="s">
        <v>286</v>
      </c>
      <c r="L101" s="833" t="s">
        <v>227</v>
      </c>
      <c r="M101" s="519"/>
      <c r="N101" s="835" t="s">
        <v>287</v>
      </c>
      <c r="O101" s="518"/>
      <c r="P101" s="835" t="s">
        <v>286</v>
      </c>
      <c r="Q101" s="833" t="s">
        <v>288</v>
      </c>
      <c r="R101" s="534" t="str">
        <f>IF(OR(D101="",A101=""),"",HOUR(AJ101))</f>
        <v/>
      </c>
      <c r="S101" s="835" t="s">
        <v>287</v>
      </c>
      <c r="T101" s="521" t="str">
        <f>IF(OR(D101="",A101=""),"",MINUTE(AJ101))</f>
        <v/>
      </c>
      <c r="U101" s="835" t="s">
        <v>286</v>
      </c>
      <c r="V101" s="819" t="s">
        <v>309</v>
      </c>
      <c r="W101" s="522"/>
      <c r="X101" s="821" t="s">
        <v>148</v>
      </c>
      <c r="Y101" s="823" t="s">
        <v>289</v>
      </c>
      <c r="Z101" s="825"/>
      <c r="AA101" s="826"/>
      <c r="AG101" s="504">
        <f>IF(OR(D101="",F101=""),0,TIME(D101,F101,0))</f>
        <v>0</v>
      </c>
      <c r="AH101" s="504">
        <f>IF(OR(H101="",J101=""),0,TIME(H101,J101,0))</f>
        <v>0</v>
      </c>
      <c r="AI101" s="504">
        <f>TIME(M101,O101,0)</f>
        <v>0</v>
      </c>
      <c r="AJ101" s="515">
        <f>AH101-AG101-AI101</f>
        <v>0</v>
      </c>
      <c r="AK101" s="517" t="str">
        <f>IF(A101="",IF(OR(D101&lt;&gt;"",F101&lt;&gt;"",H101&lt;&gt;"",J101&lt;&gt;""),"ERR",""),IF(A101&lt;&gt;"",IF(AND(D101="",F101="",H101="",J101=""),"",IF(OR(AND(D101&lt;&gt;"",F101=""),AND(D101="",F101&lt;&gt;""),AND(H101&lt;&gt;"",J101=""),AND(H101="",J101&lt;&gt;""),AG101&gt;=AH101,AH101-AG101-AI101&lt;0),"ERR",""))))</f>
        <v/>
      </c>
    </row>
    <row r="102" spans="1:45" ht="14.25" customHeight="1">
      <c r="A102" s="839"/>
      <c r="B102" s="840"/>
      <c r="C102" s="844"/>
      <c r="D102" s="523"/>
      <c r="E102" s="846"/>
      <c r="F102" s="523"/>
      <c r="G102" s="846"/>
      <c r="H102" s="523"/>
      <c r="I102" s="846"/>
      <c r="J102" s="523"/>
      <c r="K102" s="848"/>
      <c r="L102" s="834"/>
      <c r="M102" s="524"/>
      <c r="N102" s="836"/>
      <c r="O102" s="523"/>
      <c r="P102" s="836"/>
      <c r="Q102" s="834"/>
      <c r="R102" s="533" t="str">
        <f>IF(OR(D102="",A101=""),"",HOUR(AJ102))</f>
        <v/>
      </c>
      <c r="S102" s="836"/>
      <c r="T102" s="525" t="str">
        <f>IF(OR(D102="",A101=""),"",MINUTE(AJ102))</f>
        <v/>
      </c>
      <c r="U102" s="836"/>
      <c r="V102" s="820"/>
      <c r="W102" s="526"/>
      <c r="X102" s="822"/>
      <c r="Y102" s="824"/>
      <c r="Z102" s="827"/>
      <c r="AA102" s="828"/>
      <c r="AG102" s="504">
        <f>IF(OR(D102="",F102=""),0,TIME(D102,F102,0))</f>
        <v>0</v>
      </c>
      <c r="AH102" s="504">
        <f>IF(OR(H102="",J102=""),0,TIME(H102,J102,0))</f>
        <v>0</v>
      </c>
      <c r="AI102" s="504">
        <f>TIME(M102,O102,0)</f>
        <v>0</v>
      </c>
      <c r="AJ102" s="515">
        <f>AH102-AG102-AI102</f>
        <v>0</v>
      </c>
      <c r="AK102" s="517" t="str">
        <f>IF(A101="",IF(OR(D102&lt;&gt;"",F102&lt;&gt;"",H102&lt;&gt;"",J102&lt;&gt;""),"ERR",""),IF(A101&lt;&gt;"",IF(AND(D102="",F102="",H102="",J102=""),"",IF(OR(AND(D102&lt;&gt;"",F102=""),AND(D102="",F102&lt;&gt;""),AND(H102&lt;&gt;"",J102=""),AND(H102="",J102&lt;&gt;""),AG102&gt;=AH102,AH102-AG102-AI102&lt;0),"ERR",""))))</f>
        <v/>
      </c>
    </row>
    <row r="103" spans="1:45" ht="14.25" customHeight="1">
      <c r="A103" s="839"/>
      <c r="B103" s="840"/>
      <c r="C103" s="527" t="s">
        <v>283</v>
      </c>
      <c r="D103" s="528"/>
      <c r="E103" s="829"/>
      <c r="F103" s="829"/>
      <c r="G103" s="829"/>
      <c r="H103" s="829"/>
      <c r="I103" s="829"/>
      <c r="J103" s="829"/>
      <c r="K103" s="529"/>
      <c r="L103" s="529"/>
      <c r="M103" s="529"/>
      <c r="N103" s="529"/>
      <c r="O103" s="529"/>
      <c r="P103" s="529"/>
      <c r="Q103" s="529"/>
      <c r="R103" s="830" t="str">
        <f>IF(OR(AK101="ERR",AK102="ERR"),"研修時間が誤っています","")</f>
        <v/>
      </c>
      <c r="S103" s="831"/>
      <c r="T103" s="831"/>
      <c r="U103" s="831"/>
      <c r="V103" s="831"/>
      <c r="W103" s="831"/>
      <c r="X103" s="831" t="str">
        <f>IF(ISERROR(OR(AG101,AJ101,AJ102)),"研修人数を入力してください",IF(AG101&lt;&gt;"",IF(OR(AND(AJ101&gt;0,W101=""),AND(AJ102&gt;0,W102="")),"研修人数を入力してください",""),""))</f>
        <v/>
      </c>
      <c r="Y103" s="831"/>
      <c r="Z103" s="831"/>
      <c r="AA103" s="832"/>
      <c r="AE103" s="215"/>
      <c r="AF103" s="222"/>
      <c r="AG103" s="224"/>
      <c r="AH103" s="224"/>
      <c r="AI103" s="224"/>
      <c r="AJ103" s="221"/>
      <c r="AK103" s="517"/>
      <c r="AM103" s="139"/>
      <c r="AO103" s="225"/>
      <c r="AP103" s="226"/>
      <c r="AQ103" s="225"/>
      <c r="AS103" s="227"/>
    </row>
    <row r="104" spans="1:45" ht="20.25" customHeight="1">
      <c r="A104" s="841"/>
      <c r="B104" s="842"/>
      <c r="C104" s="849"/>
      <c r="D104" s="850"/>
      <c r="E104" s="850"/>
      <c r="F104" s="850"/>
      <c r="G104" s="850"/>
      <c r="H104" s="850"/>
      <c r="I104" s="850"/>
      <c r="J104" s="850"/>
      <c r="K104" s="850"/>
      <c r="L104" s="850"/>
      <c r="M104" s="850"/>
      <c r="N104" s="850"/>
      <c r="O104" s="850"/>
      <c r="P104" s="850"/>
      <c r="Q104" s="850"/>
      <c r="R104" s="850"/>
      <c r="S104" s="850"/>
      <c r="T104" s="850"/>
      <c r="U104" s="850"/>
      <c r="V104" s="850"/>
      <c r="W104" s="850"/>
      <c r="X104" s="850"/>
      <c r="Y104" s="850"/>
      <c r="Z104" s="850"/>
      <c r="AA104" s="851"/>
      <c r="AE104" s="215"/>
      <c r="AF104" s="222"/>
      <c r="AG104" s="224"/>
      <c r="AH104" s="224"/>
      <c r="AI104" s="224"/>
      <c r="AJ104" s="221"/>
      <c r="AK104" s="517"/>
      <c r="AO104" s="225"/>
      <c r="AP104" s="226"/>
      <c r="AQ104" s="225"/>
      <c r="AS104" s="227"/>
    </row>
    <row r="105" spans="1:45" ht="15.75" customHeight="1">
      <c r="A105" s="837">
        <f>IF(A101="","",A101+1)</f>
        <v>25</v>
      </c>
      <c r="B105" s="838"/>
      <c r="C105" s="843" t="s">
        <v>282</v>
      </c>
      <c r="D105" s="518"/>
      <c r="E105" s="845" t="s">
        <v>226</v>
      </c>
      <c r="F105" s="518"/>
      <c r="G105" s="845" t="s">
        <v>285</v>
      </c>
      <c r="H105" s="518"/>
      <c r="I105" s="845" t="s">
        <v>226</v>
      </c>
      <c r="J105" s="518"/>
      <c r="K105" s="847" t="s">
        <v>286</v>
      </c>
      <c r="L105" s="833" t="s">
        <v>227</v>
      </c>
      <c r="M105" s="519"/>
      <c r="N105" s="835" t="s">
        <v>287</v>
      </c>
      <c r="O105" s="518"/>
      <c r="P105" s="835" t="s">
        <v>286</v>
      </c>
      <c r="Q105" s="833" t="s">
        <v>288</v>
      </c>
      <c r="R105" s="534" t="str">
        <f>IF(OR(D105="",A105=""),"",HOUR(AJ105))</f>
        <v/>
      </c>
      <c r="S105" s="835" t="s">
        <v>287</v>
      </c>
      <c r="T105" s="521" t="str">
        <f>IF(OR(D105="",A105=""),"",MINUTE(AJ105))</f>
        <v/>
      </c>
      <c r="U105" s="835" t="s">
        <v>286</v>
      </c>
      <c r="V105" s="819" t="s">
        <v>309</v>
      </c>
      <c r="W105" s="522"/>
      <c r="X105" s="821" t="s">
        <v>148</v>
      </c>
      <c r="Y105" s="823" t="s">
        <v>289</v>
      </c>
      <c r="Z105" s="825"/>
      <c r="AA105" s="826"/>
      <c r="AG105" s="504">
        <f>IF(OR(D105="",F105=""),0,TIME(D105,F105,0))</f>
        <v>0</v>
      </c>
      <c r="AH105" s="504">
        <f>IF(OR(H105="",J105=""),0,TIME(H105,J105,0))</f>
        <v>0</v>
      </c>
      <c r="AI105" s="504">
        <f>TIME(M105,O105,0)</f>
        <v>0</v>
      </c>
      <c r="AJ105" s="515">
        <f>AH105-AG105-AI105</f>
        <v>0</v>
      </c>
      <c r="AK105" s="517" t="str">
        <f>IF(A105="",IF(OR(D105&lt;&gt;"",F105&lt;&gt;"",H105&lt;&gt;"",J105&lt;&gt;""),"ERR",""),IF(A105&lt;&gt;"",IF(AND(D105="",F105="",H105="",J105=""),"",IF(OR(AND(D105&lt;&gt;"",F105=""),AND(D105="",F105&lt;&gt;""),AND(H105&lt;&gt;"",J105=""),AND(H105="",J105&lt;&gt;""),AG105&gt;=AH105,AH105-AG105-AI105&lt;0),"ERR",""))))</f>
        <v/>
      </c>
    </row>
    <row r="106" spans="1:45" ht="14.25" customHeight="1">
      <c r="A106" s="839"/>
      <c r="B106" s="840"/>
      <c r="C106" s="844"/>
      <c r="D106" s="523"/>
      <c r="E106" s="846"/>
      <c r="F106" s="523"/>
      <c r="G106" s="846"/>
      <c r="H106" s="523"/>
      <c r="I106" s="846"/>
      <c r="J106" s="523"/>
      <c r="K106" s="848"/>
      <c r="L106" s="834"/>
      <c r="M106" s="524"/>
      <c r="N106" s="836"/>
      <c r="O106" s="523"/>
      <c r="P106" s="836"/>
      <c r="Q106" s="834"/>
      <c r="R106" s="533" t="str">
        <f>IF(OR(D106="",A105=""),"",HOUR(AJ106))</f>
        <v/>
      </c>
      <c r="S106" s="836"/>
      <c r="T106" s="525" t="str">
        <f>IF(OR(D106="",A105=""),"",MINUTE(AJ106))</f>
        <v/>
      </c>
      <c r="U106" s="836"/>
      <c r="V106" s="820"/>
      <c r="W106" s="526"/>
      <c r="X106" s="822"/>
      <c r="Y106" s="824"/>
      <c r="Z106" s="827"/>
      <c r="AA106" s="828"/>
      <c r="AG106" s="504">
        <f>IF(OR(D106="",F106=""),0,TIME(D106,F106,0))</f>
        <v>0</v>
      </c>
      <c r="AH106" s="504">
        <f>IF(OR(H106="",J106=""),0,TIME(H106,J106,0))</f>
        <v>0</v>
      </c>
      <c r="AI106" s="504">
        <f>TIME(M106,O106,0)</f>
        <v>0</v>
      </c>
      <c r="AJ106" s="515">
        <f>AH106-AG106-AI106</f>
        <v>0</v>
      </c>
      <c r="AK106" s="517" t="str">
        <f>IF(A105="",IF(OR(D106&lt;&gt;"",F106&lt;&gt;"",H106&lt;&gt;"",J106&lt;&gt;""),"ERR",""),IF(A105&lt;&gt;"",IF(AND(D106="",F106="",H106="",J106=""),"",IF(OR(AND(D106&lt;&gt;"",F106=""),AND(D106="",F106&lt;&gt;""),AND(H106&lt;&gt;"",J106=""),AND(H106="",J106&lt;&gt;""),AG106&gt;=AH106,AH106-AG106-AI106&lt;0),"ERR",""))))</f>
        <v/>
      </c>
    </row>
    <row r="107" spans="1:45" ht="14.25" customHeight="1">
      <c r="A107" s="839"/>
      <c r="B107" s="840"/>
      <c r="C107" s="527" t="s">
        <v>283</v>
      </c>
      <c r="D107" s="528"/>
      <c r="E107" s="829"/>
      <c r="F107" s="829"/>
      <c r="G107" s="829"/>
      <c r="H107" s="829"/>
      <c r="I107" s="829"/>
      <c r="J107" s="829"/>
      <c r="K107" s="529"/>
      <c r="L107" s="529"/>
      <c r="M107" s="529"/>
      <c r="N107" s="529"/>
      <c r="O107" s="529"/>
      <c r="P107" s="529"/>
      <c r="Q107" s="529"/>
      <c r="R107" s="830" t="str">
        <f>IF(OR(AK105="ERR",AK106="ERR"),"研修時間が誤っています","")</f>
        <v/>
      </c>
      <c r="S107" s="831"/>
      <c r="T107" s="831"/>
      <c r="U107" s="831"/>
      <c r="V107" s="831"/>
      <c r="W107" s="831"/>
      <c r="X107" s="831" t="str">
        <f>IF(ISERROR(OR(AG105,AJ105,AJ106)),"研修人数を入力してください",IF(AG105&lt;&gt;"",IF(OR(AND(AJ105&gt;0,W105=""),AND(AJ106&gt;0,W106="")),"研修人数を入力してください",""),""))</f>
        <v/>
      </c>
      <c r="Y107" s="831"/>
      <c r="Z107" s="831"/>
      <c r="AA107" s="832"/>
      <c r="AE107" s="215"/>
      <c r="AF107" s="222"/>
      <c r="AG107" s="224"/>
      <c r="AH107" s="224"/>
      <c r="AI107" s="224"/>
      <c r="AJ107" s="221"/>
      <c r="AK107" s="517"/>
      <c r="AM107" s="139"/>
      <c r="AO107" s="225"/>
      <c r="AP107" s="226"/>
      <c r="AQ107" s="225"/>
      <c r="AS107" s="227"/>
    </row>
    <row r="108" spans="1:45" ht="20.25" customHeight="1">
      <c r="A108" s="841"/>
      <c r="B108" s="842"/>
      <c r="C108" s="849"/>
      <c r="D108" s="850"/>
      <c r="E108" s="850"/>
      <c r="F108" s="850"/>
      <c r="G108" s="850"/>
      <c r="H108" s="850"/>
      <c r="I108" s="850"/>
      <c r="J108" s="850"/>
      <c r="K108" s="850"/>
      <c r="L108" s="850"/>
      <c r="M108" s="850"/>
      <c r="N108" s="850"/>
      <c r="O108" s="850"/>
      <c r="P108" s="850"/>
      <c r="Q108" s="850"/>
      <c r="R108" s="850"/>
      <c r="S108" s="850"/>
      <c r="T108" s="850"/>
      <c r="U108" s="850"/>
      <c r="V108" s="850"/>
      <c r="W108" s="850"/>
      <c r="X108" s="850"/>
      <c r="Y108" s="850"/>
      <c r="Z108" s="850"/>
      <c r="AA108" s="851"/>
      <c r="AE108" s="215"/>
      <c r="AF108" s="222"/>
      <c r="AG108" s="224"/>
      <c r="AH108" s="224"/>
      <c r="AI108" s="224"/>
      <c r="AJ108" s="221"/>
      <c r="AK108" s="517"/>
      <c r="AO108" s="225"/>
      <c r="AP108" s="226"/>
      <c r="AQ108" s="225"/>
      <c r="AS108" s="227"/>
    </row>
    <row r="109" spans="1:45" ht="15.75" customHeight="1">
      <c r="A109" s="837">
        <f>IF(A105="","",A105+1)</f>
        <v>26</v>
      </c>
      <c r="B109" s="838"/>
      <c r="C109" s="843" t="s">
        <v>282</v>
      </c>
      <c r="D109" s="518"/>
      <c r="E109" s="845" t="s">
        <v>226</v>
      </c>
      <c r="F109" s="518"/>
      <c r="G109" s="845" t="s">
        <v>285</v>
      </c>
      <c r="H109" s="518"/>
      <c r="I109" s="845" t="s">
        <v>226</v>
      </c>
      <c r="J109" s="518"/>
      <c r="K109" s="847" t="s">
        <v>286</v>
      </c>
      <c r="L109" s="833" t="s">
        <v>227</v>
      </c>
      <c r="M109" s="519"/>
      <c r="N109" s="835" t="s">
        <v>287</v>
      </c>
      <c r="O109" s="518"/>
      <c r="P109" s="835" t="s">
        <v>286</v>
      </c>
      <c r="Q109" s="833" t="s">
        <v>288</v>
      </c>
      <c r="R109" s="534" t="str">
        <f>IF(OR(D109="",A109=""),"",HOUR(AJ109))</f>
        <v/>
      </c>
      <c r="S109" s="835" t="s">
        <v>287</v>
      </c>
      <c r="T109" s="521" t="str">
        <f>IF(OR(D109="",A109=""),"",MINUTE(AJ109))</f>
        <v/>
      </c>
      <c r="U109" s="835" t="s">
        <v>286</v>
      </c>
      <c r="V109" s="819" t="s">
        <v>309</v>
      </c>
      <c r="W109" s="522"/>
      <c r="X109" s="821" t="s">
        <v>148</v>
      </c>
      <c r="Y109" s="823" t="s">
        <v>289</v>
      </c>
      <c r="Z109" s="825"/>
      <c r="AA109" s="826"/>
      <c r="AG109" s="504">
        <f>IF(OR(D109="",F109=""),0,TIME(D109,F109,0))</f>
        <v>0</v>
      </c>
      <c r="AH109" s="504">
        <f>IF(OR(H109="",J109=""),0,TIME(H109,J109,0))</f>
        <v>0</v>
      </c>
      <c r="AI109" s="504">
        <f>TIME(M109,O109,0)</f>
        <v>0</v>
      </c>
      <c r="AJ109" s="515">
        <f>AH109-AG109-AI109</f>
        <v>0</v>
      </c>
      <c r="AK109" s="517" t="str">
        <f>IF(A109="",IF(OR(D109&lt;&gt;"",F109&lt;&gt;"",H109&lt;&gt;"",J109&lt;&gt;""),"ERR",""),IF(A109&lt;&gt;"",IF(AND(D109="",F109="",H109="",J109=""),"",IF(OR(AND(D109&lt;&gt;"",F109=""),AND(D109="",F109&lt;&gt;""),AND(H109&lt;&gt;"",J109=""),AND(H109="",J109&lt;&gt;""),AG109&gt;=AH109,AH109-AG109-AI109&lt;0),"ERR",""))))</f>
        <v/>
      </c>
    </row>
    <row r="110" spans="1:45" ht="14.25" customHeight="1">
      <c r="A110" s="839"/>
      <c r="B110" s="840"/>
      <c r="C110" s="844"/>
      <c r="D110" s="523"/>
      <c r="E110" s="846"/>
      <c r="F110" s="523"/>
      <c r="G110" s="846"/>
      <c r="H110" s="523"/>
      <c r="I110" s="846"/>
      <c r="J110" s="523"/>
      <c r="K110" s="848"/>
      <c r="L110" s="834"/>
      <c r="M110" s="524"/>
      <c r="N110" s="836"/>
      <c r="O110" s="523"/>
      <c r="P110" s="836"/>
      <c r="Q110" s="834"/>
      <c r="R110" s="533" t="str">
        <f>IF(OR(D110="",A109=""),"",HOUR(AJ110))</f>
        <v/>
      </c>
      <c r="S110" s="836"/>
      <c r="T110" s="525" t="str">
        <f>IF(OR(D110="",A109=""),"",MINUTE(AJ110))</f>
        <v/>
      </c>
      <c r="U110" s="836"/>
      <c r="V110" s="820"/>
      <c r="W110" s="526"/>
      <c r="X110" s="822"/>
      <c r="Y110" s="824"/>
      <c r="Z110" s="827"/>
      <c r="AA110" s="828"/>
      <c r="AG110" s="504">
        <f>IF(OR(D110="",F110=""),0,TIME(D110,F110,0))</f>
        <v>0</v>
      </c>
      <c r="AH110" s="504">
        <f>IF(OR(H110="",J110=""),0,TIME(H110,J110,0))</f>
        <v>0</v>
      </c>
      <c r="AI110" s="504">
        <f>TIME(M110,O110,0)</f>
        <v>0</v>
      </c>
      <c r="AJ110" s="515">
        <f>AH110-AG110-AI110</f>
        <v>0</v>
      </c>
      <c r="AK110" s="517" t="str">
        <f>IF(A109="",IF(OR(D110&lt;&gt;"",F110&lt;&gt;"",H110&lt;&gt;"",J110&lt;&gt;""),"ERR",""),IF(A109&lt;&gt;"",IF(AND(D110="",F110="",H110="",J110=""),"",IF(OR(AND(D110&lt;&gt;"",F110=""),AND(D110="",F110&lt;&gt;""),AND(H110&lt;&gt;"",J110=""),AND(H110="",J110&lt;&gt;""),AG110&gt;=AH110,AH110-AG110-AI110&lt;0),"ERR",""))))</f>
        <v/>
      </c>
    </row>
    <row r="111" spans="1:45" ht="14.25" customHeight="1">
      <c r="A111" s="839"/>
      <c r="B111" s="840"/>
      <c r="C111" s="527" t="s">
        <v>283</v>
      </c>
      <c r="D111" s="528"/>
      <c r="E111" s="829"/>
      <c r="F111" s="829"/>
      <c r="G111" s="829"/>
      <c r="H111" s="829"/>
      <c r="I111" s="829"/>
      <c r="J111" s="829"/>
      <c r="K111" s="529"/>
      <c r="L111" s="529"/>
      <c r="M111" s="529"/>
      <c r="N111" s="529"/>
      <c r="O111" s="529"/>
      <c r="P111" s="529"/>
      <c r="Q111" s="529"/>
      <c r="R111" s="830" t="str">
        <f>IF(OR(AK109="ERR",AK110="ERR"),"研修時間が誤っています","")</f>
        <v/>
      </c>
      <c r="S111" s="831"/>
      <c r="T111" s="831"/>
      <c r="U111" s="831"/>
      <c r="V111" s="831"/>
      <c r="W111" s="831"/>
      <c r="X111" s="831" t="str">
        <f>IF(ISERROR(OR(AG109,AJ109,AJ110)),"研修人数を入力してください",IF(AG109&lt;&gt;"",IF(OR(AND(AJ109&gt;0,W109=""),AND(AJ110&gt;0,W110="")),"研修人数を入力してください",""),""))</f>
        <v/>
      </c>
      <c r="Y111" s="831"/>
      <c r="Z111" s="831"/>
      <c r="AA111" s="832"/>
      <c r="AE111" s="215"/>
      <c r="AF111" s="222"/>
      <c r="AG111" s="224"/>
      <c r="AH111" s="224"/>
      <c r="AI111" s="224"/>
      <c r="AJ111" s="221"/>
      <c r="AK111" s="517"/>
      <c r="AM111" s="139"/>
      <c r="AO111" s="225"/>
      <c r="AP111" s="226"/>
      <c r="AQ111" s="225"/>
      <c r="AS111" s="227"/>
    </row>
    <row r="112" spans="1:45" ht="20.25" customHeight="1">
      <c r="A112" s="841"/>
      <c r="B112" s="842"/>
      <c r="C112" s="849"/>
      <c r="D112" s="850"/>
      <c r="E112" s="850"/>
      <c r="F112" s="850"/>
      <c r="G112" s="850"/>
      <c r="H112" s="850"/>
      <c r="I112" s="850"/>
      <c r="J112" s="850"/>
      <c r="K112" s="850"/>
      <c r="L112" s="850"/>
      <c r="M112" s="850"/>
      <c r="N112" s="850"/>
      <c r="O112" s="850"/>
      <c r="P112" s="850"/>
      <c r="Q112" s="850"/>
      <c r="R112" s="850"/>
      <c r="S112" s="850"/>
      <c r="T112" s="850"/>
      <c r="U112" s="850"/>
      <c r="V112" s="850"/>
      <c r="W112" s="850"/>
      <c r="X112" s="850"/>
      <c r="Y112" s="850"/>
      <c r="Z112" s="850"/>
      <c r="AA112" s="851"/>
      <c r="AE112" s="215"/>
      <c r="AF112" s="222"/>
      <c r="AG112" s="224"/>
      <c r="AH112" s="224"/>
      <c r="AI112" s="224"/>
      <c r="AJ112" s="221"/>
      <c r="AK112" s="517"/>
      <c r="AO112" s="225"/>
      <c r="AP112" s="226"/>
      <c r="AQ112" s="225"/>
      <c r="AS112" s="227"/>
    </row>
    <row r="113" spans="1:45" ht="15.75" customHeight="1">
      <c r="A113" s="837">
        <f>IF(A109="","",A109+1)</f>
        <v>27</v>
      </c>
      <c r="B113" s="838"/>
      <c r="C113" s="843" t="s">
        <v>282</v>
      </c>
      <c r="D113" s="518"/>
      <c r="E113" s="845" t="s">
        <v>226</v>
      </c>
      <c r="F113" s="518"/>
      <c r="G113" s="845" t="s">
        <v>285</v>
      </c>
      <c r="H113" s="518"/>
      <c r="I113" s="845" t="s">
        <v>226</v>
      </c>
      <c r="J113" s="518"/>
      <c r="K113" s="847" t="s">
        <v>286</v>
      </c>
      <c r="L113" s="833" t="s">
        <v>227</v>
      </c>
      <c r="M113" s="519"/>
      <c r="N113" s="835" t="s">
        <v>287</v>
      </c>
      <c r="O113" s="518"/>
      <c r="P113" s="835" t="s">
        <v>286</v>
      </c>
      <c r="Q113" s="833" t="s">
        <v>288</v>
      </c>
      <c r="R113" s="534" t="str">
        <f>IF(OR(D113="",A113=""),"",HOUR(AJ113))</f>
        <v/>
      </c>
      <c r="S113" s="835" t="s">
        <v>287</v>
      </c>
      <c r="T113" s="521" t="str">
        <f>IF(OR(D113="",A113=""),"",MINUTE(AJ113))</f>
        <v/>
      </c>
      <c r="U113" s="835" t="s">
        <v>286</v>
      </c>
      <c r="V113" s="819" t="s">
        <v>309</v>
      </c>
      <c r="W113" s="522"/>
      <c r="X113" s="821" t="s">
        <v>148</v>
      </c>
      <c r="Y113" s="823" t="s">
        <v>289</v>
      </c>
      <c r="Z113" s="825"/>
      <c r="AA113" s="826"/>
      <c r="AG113" s="504">
        <f>IF(OR(D113="",F113=""),0,TIME(D113,F113,0))</f>
        <v>0</v>
      </c>
      <c r="AH113" s="504">
        <f>IF(OR(H113="",J113=""),0,TIME(H113,J113,0))</f>
        <v>0</v>
      </c>
      <c r="AI113" s="504">
        <f>TIME(M113,O113,0)</f>
        <v>0</v>
      </c>
      <c r="AJ113" s="515">
        <f>AH113-AG113-AI113</f>
        <v>0</v>
      </c>
      <c r="AK113" s="517" t="str">
        <f>IF(A113="",IF(OR(D113&lt;&gt;"",F113&lt;&gt;"",H113&lt;&gt;"",J113&lt;&gt;""),"ERR",""),IF(A113&lt;&gt;"",IF(AND(D113="",F113="",H113="",J113=""),"",IF(OR(AND(D113&lt;&gt;"",F113=""),AND(D113="",F113&lt;&gt;""),AND(H113&lt;&gt;"",J113=""),AND(H113="",J113&lt;&gt;""),AG113&gt;=AH113,AH113-AG113-AI113&lt;0),"ERR",""))))</f>
        <v/>
      </c>
    </row>
    <row r="114" spans="1:45" ht="14.25" customHeight="1">
      <c r="A114" s="839"/>
      <c r="B114" s="840"/>
      <c r="C114" s="844"/>
      <c r="D114" s="523"/>
      <c r="E114" s="846"/>
      <c r="F114" s="523"/>
      <c r="G114" s="846"/>
      <c r="H114" s="523"/>
      <c r="I114" s="846"/>
      <c r="J114" s="523"/>
      <c r="K114" s="848"/>
      <c r="L114" s="834"/>
      <c r="M114" s="524"/>
      <c r="N114" s="836"/>
      <c r="O114" s="523"/>
      <c r="P114" s="836"/>
      <c r="Q114" s="834"/>
      <c r="R114" s="533" t="str">
        <f>IF(OR(D114="",A113=""),"",HOUR(AJ114))</f>
        <v/>
      </c>
      <c r="S114" s="836"/>
      <c r="T114" s="525" t="str">
        <f>IF(OR(D114="",A113=""),"",MINUTE(AJ114))</f>
        <v/>
      </c>
      <c r="U114" s="836"/>
      <c r="V114" s="820"/>
      <c r="W114" s="526"/>
      <c r="X114" s="822"/>
      <c r="Y114" s="824"/>
      <c r="Z114" s="827"/>
      <c r="AA114" s="828"/>
      <c r="AG114" s="504">
        <f>IF(OR(D114="",F114=""),0,TIME(D114,F114,0))</f>
        <v>0</v>
      </c>
      <c r="AH114" s="504">
        <f>IF(OR(H114="",J114=""),0,TIME(H114,J114,0))</f>
        <v>0</v>
      </c>
      <c r="AI114" s="504">
        <f>TIME(M114,O114,0)</f>
        <v>0</v>
      </c>
      <c r="AJ114" s="515">
        <f>AH114-AG114-AI114</f>
        <v>0</v>
      </c>
      <c r="AK114" s="517" t="str">
        <f>IF(A113="",IF(OR(D114&lt;&gt;"",F114&lt;&gt;"",H114&lt;&gt;"",J114&lt;&gt;""),"ERR",""),IF(A113&lt;&gt;"",IF(AND(D114="",F114="",H114="",J114=""),"",IF(OR(AND(D114&lt;&gt;"",F114=""),AND(D114="",F114&lt;&gt;""),AND(H114&lt;&gt;"",J114=""),AND(H114="",J114&lt;&gt;""),AG114&gt;=AH114,AH114-AG114-AI114&lt;0),"ERR",""))))</f>
        <v/>
      </c>
    </row>
    <row r="115" spans="1:45" ht="14.25" customHeight="1">
      <c r="A115" s="839"/>
      <c r="B115" s="840"/>
      <c r="C115" s="527" t="s">
        <v>283</v>
      </c>
      <c r="D115" s="528"/>
      <c r="E115" s="829"/>
      <c r="F115" s="829"/>
      <c r="G115" s="829"/>
      <c r="H115" s="829"/>
      <c r="I115" s="829"/>
      <c r="J115" s="829"/>
      <c r="K115" s="529"/>
      <c r="L115" s="529"/>
      <c r="M115" s="529"/>
      <c r="N115" s="529"/>
      <c r="O115" s="529"/>
      <c r="P115" s="529"/>
      <c r="Q115" s="529"/>
      <c r="R115" s="830" t="str">
        <f>IF(OR(AK113="ERR",AK114="ERR"),"研修時間が誤っています","")</f>
        <v/>
      </c>
      <c r="S115" s="831"/>
      <c r="T115" s="831"/>
      <c r="U115" s="831"/>
      <c r="V115" s="831"/>
      <c r="W115" s="831"/>
      <c r="X115" s="831" t="str">
        <f>IF(ISERROR(OR(AG113,AJ113,AJ114)),"研修人数を入力してください",IF(AG113&lt;&gt;"",IF(OR(AND(AJ113&gt;0,W113=""),AND(AJ114&gt;0,W114="")),"研修人数を入力してください",""),""))</f>
        <v/>
      </c>
      <c r="Y115" s="831"/>
      <c r="Z115" s="831"/>
      <c r="AA115" s="832"/>
      <c r="AE115" s="215"/>
      <c r="AF115" s="222"/>
      <c r="AG115" s="224"/>
      <c r="AH115" s="224"/>
      <c r="AI115" s="224"/>
      <c r="AJ115" s="221"/>
      <c r="AK115" s="517"/>
      <c r="AM115" s="139"/>
      <c r="AO115" s="225"/>
      <c r="AP115" s="226"/>
      <c r="AQ115" s="225"/>
      <c r="AS115" s="227"/>
    </row>
    <row r="116" spans="1:45" ht="20.25" customHeight="1">
      <c r="A116" s="841"/>
      <c r="B116" s="842"/>
      <c r="C116" s="849"/>
      <c r="D116" s="850"/>
      <c r="E116" s="850"/>
      <c r="F116" s="850"/>
      <c r="G116" s="850"/>
      <c r="H116" s="850"/>
      <c r="I116" s="850"/>
      <c r="J116" s="850"/>
      <c r="K116" s="850"/>
      <c r="L116" s="850"/>
      <c r="M116" s="850"/>
      <c r="N116" s="850"/>
      <c r="O116" s="850"/>
      <c r="P116" s="850"/>
      <c r="Q116" s="850"/>
      <c r="R116" s="850"/>
      <c r="S116" s="850"/>
      <c r="T116" s="850"/>
      <c r="U116" s="850"/>
      <c r="V116" s="850"/>
      <c r="W116" s="850"/>
      <c r="X116" s="850"/>
      <c r="Y116" s="850"/>
      <c r="Z116" s="850"/>
      <c r="AA116" s="851"/>
      <c r="AE116" s="215"/>
      <c r="AF116" s="222"/>
      <c r="AG116" s="224"/>
      <c r="AH116" s="224"/>
      <c r="AI116" s="224"/>
      <c r="AJ116" s="221"/>
      <c r="AK116" s="517"/>
      <c r="AO116" s="225"/>
      <c r="AP116" s="226"/>
      <c r="AQ116" s="225"/>
      <c r="AS116" s="227"/>
    </row>
    <row r="117" spans="1:45" ht="15.75" customHeight="1">
      <c r="A117" s="837">
        <f>IF(A113="","",A113+1)</f>
        <v>28</v>
      </c>
      <c r="B117" s="838"/>
      <c r="C117" s="843" t="s">
        <v>282</v>
      </c>
      <c r="D117" s="518"/>
      <c r="E117" s="845" t="s">
        <v>226</v>
      </c>
      <c r="F117" s="518"/>
      <c r="G117" s="845" t="s">
        <v>285</v>
      </c>
      <c r="H117" s="518"/>
      <c r="I117" s="845" t="s">
        <v>226</v>
      </c>
      <c r="J117" s="518"/>
      <c r="K117" s="847" t="s">
        <v>286</v>
      </c>
      <c r="L117" s="833" t="s">
        <v>227</v>
      </c>
      <c r="M117" s="519"/>
      <c r="N117" s="835" t="s">
        <v>287</v>
      </c>
      <c r="O117" s="518"/>
      <c r="P117" s="835" t="s">
        <v>286</v>
      </c>
      <c r="Q117" s="833" t="s">
        <v>288</v>
      </c>
      <c r="R117" s="534" t="str">
        <f>IF(OR(D117="",A117=""),"",HOUR(AJ117))</f>
        <v/>
      </c>
      <c r="S117" s="835" t="s">
        <v>287</v>
      </c>
      <c r="T117" s="521" t="str">
        <f>IF(OR(D117="",A117=""),"",MINUTE(AJ117))</f>
        <v/>
      </c>
      <c r="U117" s="835" t="s">
        <v>286</v>
      </c>
      <c r="V117" s="819" t="s">
        <v>309</v>
      </c>
      <c r="W117" s="522"/>
      <c r="X117" s="821" t="s">
        <v>148</v>
      </c>
      <c r="Y117" s="823" t="s">
        <v>289</v>
      </c>
      <c r="Z117" s="825"/>
      <c r="AA117" s="826"/>
      <c r="AG117" s="504">
        <f>IF(OR(D117="",F117=""),0,TIME(D117,F117,0))</f>
        <v>0</v>
      </c>
      <c r="AH117" s="504">
        <f>IF(OR(H117="",J117=""),0,TIME(H117,J117,0))</f>
        <v>0</v>
      </c>
      <c r="AI117" s="504">
        <f>TIME(M117,O117,0)</f>
        <v>0</v>
      </c>
      <c r="AJ117" s="515">
        <f>AH117-AG117-AI117</f>
        <v>0</v>
      </c>
      <c r="AK117" s="517" t="str">
        <f>IF(A117="",IF(OR(D117&lt;&gt;"",F117&lt;&gt;"",H117&lt;&gt;"",J117&lt;&gt;""),"ERR",""),IF(A117&lt;&gt;"",IF(AND(D117="",F117="",H117="",J117=""),"",IF(OR(AND(D117&lt;&gt;"",F117=""),AND(D117="",F117&lt;&gt;""),AND(H117&lt;&gt;"",J117=""),AND(H117="",J117&lt;&gt;""),AG117&gt;=AH117,AH117-AG117-AI117&lt;0),"ERR",""))))</f>
        <v/>
      </c>
    </row>
    <row r="118" spans="1:45" ht="14.25" customHeight="1">
      <c r="A118" s="839"/>
      <c r="B118" s="840"/>
      <c r="C118" s="844"/>
      <c r="D118" s="523"/>
      <c r="E118" s="846"/>
      <c r="F118" s="523"/>
      <c r="G118" s="846"/>
      <c r="H118" s="523"/>
      <c r="I118" s="846"/>
      <c r="J118" s="523"/>
      <c r="K118" s="848"/>
      <c r="L118" s="834"/>
      <c r="M118" s="524"/>
      <c r="N118" s="836"/>
      <c r="O118" s="523"/>
      <c r="P118" s="836"/>
      <c r="Q118" s="834"/>
      <c r="R118" s="533" t="str">
        <f>IF(OR(D118="",A117=""),"",HOUR(AJ118))</f>
        <v/>
      </c>
      <c r="S118" s="836"/>
      <c r="T118" s="525" t="str">
        <f>IF(OR(D118="",A117=""),"",MINUTE(AJ118))</f>
        <v/>
      </c>
      <c r="U118" s="836"/>
      <c r="V118" s="820"/>
      <c r="W118" s="526"/>
      <c r="X118" s="822"/>
      <c r="Y118" s="824"/>
      <c r="Z118" s="827"/>
      <c r="AA118" s="828"/>
      <c r="AG118" s="504">
        <f>IF(OR(D118="",F118=""),0,TIME(D118,F118,0))</f>
        <v>0</v>
      </c>
      <c r="AH118" s="504">
        <f>IF(OR(H118="",J118=""),0,TIME(H118,J118,0))</f>
        <v>0</v>
      </c>
      <c r="AI118" s="504">
        <f>TIME(M118,O118,0)</f>
        <v>0</v>
      </c>
      <c r="AJ118" s="515">
        <f>AH118-AG118-AI118</f>
        <v>0</v>
      </c>
      <c r="AK118" s="517" t="str">
        <f>IF(A117="",IF(OR(D118&lt;&gt;"",F118&lt;&gt;"",H118&lt;&gt;"",J118&lt;&gt;""),"ERR",""),IF(A117&lt;&gt;"",IF(AND(D118="",F118="",H118="",J118=""),"",IF(OR(AND(D118&lt;&gt;"",F118=""),AND(D118="",F118&lt;&gt;""),AND(H118&lt;&gt;"",J118=""),AND(H118="",J118&lt;&gt;""),AG118&gt;=AH118,AH118-AG118-AI118&lt;0),"ERR",""))))</f>
        <v/>
      </c>
    </row>
    <row r="119" spans="1:45" ht="14.25" customHeight="1">
      <c r="A119" s="839"/>
      <c r="B119" s="840"/>
      <c r="C119" s="527" t="s">
        <v>283</v>
      </c>
      <c r="D119" s="528"/>
      <c r="E119" s="829"/>
      <c r="F119" s="829"/>
      <c r="G119" s="829"/>
      <c r="H119" s="829"/>
      <c r="I119" s="829"/>
      <c r="J119" s="829"/>
      <c r="K119" s="529"/>
      <c r="L119" s="529"/>
      <c r="M119" s="529"/>
      <c r="N119" s="529"/>
      <c r="O119" s="529"/>
      <c r="P119" s="529"/>
      <c r="Q119" s="529"/>
      <c r="R119" s="830" t="str">
        <f>IF(OR(AK117="ERR",AK118="ERR"),"研修時間が誤っています","")</f>
        <v/>
      </c>
      <c r="S119" s="831"/>
      <c r="T119" s="831"/>
      <c r="U119" s="831"/>
      <c r="V119" s="831"/>
      <c r="W119" s="831"/>
      <c r="X119" s="831" t="str">
        <f>IF(ISERROR(OR(AG117,AJ117,AJ118)),"研修人数を入力してください",IF(AG117&lt;&gt;"",IF(OR(AND(AJ117&gt;0,W117=""),AND(AJ118&gt;0,W118="")),"研修人数を入力してください",""),""))</f>
        <v/>
      </c>
      <c r="Y119" s="831"/>
      <c r="Z119" s="831"/>
      <c r="AA119" s="832"/>
      <c r="AE119" s="215"/>
      <c r="AF119" s="222"/>
      <c r="AG119" s="224"/>
      <c r="AH119" s="224"/>
      <c r="AI119" s="224"/>
      <c r="AJ119" s="221"/>
      <c r="AK119" s="517"/>
      <c r="AM119" s="139"/>
      <c r="AO119" s="225"/>
      <c r="AP119" s="226"/>
      <c r="AQ119" s="225"/>
      <c r="AS119" s="227"/>
    </row>
    <row r="120" spans="1:45" ht="20.25" customHeight="1">
      <c r="A120" s="841"/>
      <c r="B120" s="842"/>
      <c r="C120" s="849"/>
      <c r="D120" s="850"/>
      <c r="E120" s="850"/>
      <c r="F120" s="850"/>
      <c r="G120" s="850"/>
      <c r="H120" s="850"/>
      <c r="I120" s="850"/>
      <c r="J120" s="850"/>
      <c r="K120" s="850"/>
      <c r="L120" s="850"/>
      <c r="M120" s="850"/>
      <c r="N120" s="850"/>
      <c r="O120" s="850"/>
      <c r="P120" s="850"/>
      <c r="Q120" s="850"/>
      <c r="R120" s="850"/>
      <c r="S120" s="850"/>
      <c r="T120" s="850"/>
      <c r="U120" s="850"/>
      <c r="V120" s="850"/>
      <c r="W120" s="850"/>
      <c r="X120" s="850"/>
      <c r="Y120" s="850"/>
      <c r="Z120" s="850"/>
      <c r="AA120" s="851"/>
      <c r="AC120" s="230"/>
      <c r="AE120" s="215"/>
      <c r="AF120" s="222"/>
      <c r="AG120" s="224"/>
      <c r="AH120" s="224"/>
      <c r="AI120" s="224"/>
      <c r="AJ120" s="221"/>
      <c r="AK120" s="517"/>
      <c r="AO120" s="225"/>
      <c r="AP120" s="226"/>
      <c r="AQ120" s="225"/>
      <c r="AS120" s="227"/>
    </row>
    <row r="121" spans="1:45" ht="15.75" customHeight="1">
      <c r="A121" s="837">
        <f>IF(AG3="",29,IF(DAY(DATE(AH$3,AJ$3,29))=29,29,""))</f>
        <v>29</v>
      </c>
      <c r="B121" s="838"/>
      <c r="C121" s="843" t="s">
        <v>282</v>
      </c>
      <c r="D121" s="518"/>
      <c r="E121" s="845" t="s">
        <v>226</v>
      </c>
      <c r="F121" s="518"/>
      <c r="G121" s="845" t="s">
        <v>285</v>
      </c>
      <c r="H121" s="518"/>
      <c r="I121" s="845" t="s">
        <v>226</v>
      </c>
      <c r="J121" s="518"/>
      <c r="K121" s="847" t="s">
        <v>286</v>
      </c>
      <c r="L121" s="833" t="s">
        <v>227</v>
      </c>
      <c r="M121" s="519"/>
      <c r="N121" s="835" t="s">
        <v>287</v>
      </c>
      <c r="O121" s="518"/>
      <c r="P121" s="835" t="s">
        <v>286</v>
      </c>
      <c r="Q121" s="833" t="s">
        <v>288</v>
      </c>
      <c r="R121" s="520" t="str">
        <f>IF(OR(D121="",A121=""),"",HOUR(AJ121))</f>
        <v/>
      </c>
      <c r="S121" s="835" t="s">
        <v>287</v>
      </c>
      <c r="T121" s="521" t="str">
        <f>IF(OR(D121="",A121=""),"",MINUTE(AJ121))</f>
        <v/>
      </c>
      <c r="U121" s="835" t="s">
        <v>286</v>
      </c>
      <c r="V121" s="819" t="s">
        <v>309</v>
      </c>
      <c r="W121" s="522"/>
      <c r="X121" s="821" t="s">
        <v>148</v>
      </c>
      <c r="Y121" s="823" t="s">
        <v>289</v>
      </c>
      <c r="Z121" s="825"/>
      <c r="AA121" s="826"/>
      <c r="AC121" s="230"/>
      <c r="AG121" s="504">
        <f>IF(OR(D121="",F121=""),0,TIME(D121,F121,0))</f>
        <v>0</v>
      </c>
      <c r="AH121" s="504">
        <f>IF(OR(H121="",J121=""),0,TIME(H121,J121,0))</f>
        <v>0</v>
      </c>
      <c r="AI121" s="504">
        <f>TIME(M121,O121,0)</f>
        <v>0</v>
      </c>
      <c r="AJ121" s="515">
        <f>AH121-AG121-AI121</f>
        <v>0</v>
      </c>
      <c r="AK121" s="517" t="str">
        <f>IF(A121="",IF(OR(D121&lt;&gt;"",F121&lt;&gt;"",H121&lt;&gt;"",J121&lt;&gt;""),"ERR",""),IF(A121&lt;&gt;"",IF(AND(D121="",F121="",H121="",J121=""),"",IF(OR(AND(D121&lt;&gt;"",F121=""),AND(D121="",F121&lt;&gt;""),AND(H121&lt;&gt;"",J121=""),AND(H121="",J121&lt;&gt;""),AG121&gt;=AH121,AH121-AG121-AI121&lt;0),"ERR",""))))</f>
        <v/>
      </c>
    </row>
    <row r="122" spans="1:45" ht="14.25" customHeight="1">
      <c r="A122" s="839"/>
      <c r="B122" s="840"/>
      <c r="C122" s="844"/>
      <c r="D122" s="523"/>
      <c r="E122" s="846"/>
      <c r="F122" s="523"/>
      <c r="G122" s="846"/>
      <c r="H122" s="523"/>
      <c r="I122" s="846"/>
      <c r="J122" s="523"/>
      <c r="K122" s="848"/>
      <c r="L122" s="834"/>
      <c r="M122" s="524"/>
      <c r="N122" s="836"/>
      <c r="O122" s="523"/>
      <c r="P122" s="836"/>
      <c r="Q122" s="834"/>
      <c r="R122" s="524" t="str">
        <f>IF(OR(D122="",A121=""),"",HOUR(AJ122))</f>
        <v/>
      </c>
      <c r="S122" s="836"/>
      <c r="T122" s="525" t="str">
        <f>IF(OR(D122="",A121=""),"",MINUTE(AJ122))</f>
        <v/>
      </c>
      <c r="U122" s="836"/>
      <c r="V122" s="820"/>
      <c r="W122" s="526"/>
      <c r="X122" s="822"/>
      <c r="Y122" s="824"/>
      <c r="Z122" s="827"/>
      <c r="AA122" s="828"/>
      <c r="AC122" s="230"/>
      <c r="AG122" s="504">
        <f>IF(OR(D122="",F122=""),0,TIME(D122,F122,0))</f>
        <v>0</v>
      </c>
      <c r="AH122" s="504">
        <f>IF(OR(H122="",J122=""),0,TIME(H122,J122,0))</f>
        <v>0</v>
      </c>
      <c r="AI122" s="504">
        <f>TIME(M122,O122,0)</f>
        <v>0</v>
      </c>
      <c r="AJ122" s="515">
        <f>AH122-AG122-AI122</f>
        <v>0</v>
      </c>
      <c r="AK122" s="517" t="str">
        <f>IF(A121="",IF(OR(D122&lt;&gt;"",F122&lt;&gt;"",H122&lt;&gt;"",J122&lt;&gt;""),"ERR",""),IF(A121&lt;&gt;"",IF(AND(D122="",F122="",H122="",J122=""),"",IF(OR(AND(D122&lt;&gt;"",F122=""),AND(D122="",F122&lt;&gt;""),AND(H122&lt;&gt;"",J122=""),AND(H122="",J122&lt;&gt;""),AG122&gt;=AH122,AH122-AG122-AI122&lt;0),"ERR",""))))</f>
        <v/>
      </c>
    </row>
    <row r="123" spans="1:45" ht="14.25" customHeight="1">
      <c r="A123" s="839"/>
      <c r="B123" s="840"/>
      <c r="C123" s="527" t="s">
        <v>283</v>
      </c>
      <c r="D123" s="528"/>
      <c r="E123" s="829"/>
      <c r="F123" s="829"/>
      <c r="G123" s="829"/>
      <c r="H123" s="829"/>
      <c r="I123" s="829"/>
      <c r="J123" s="829"/>
      <c r="K123" s="529"/>
      <c r="L123" s="529"/>
      <c r="M123" s="529"/>
      <c r="N123" s="529"/>
      <c r="O123" s="529"/>
      <c r="P123" s="529"/>
      <c r="Q123" s="529"/>
      <c r="R123" s="830" t="str">
        <f>IF(OR(AK121="ERR",AK122="ERR"),"研修時間が誤っています","")</f>
        <v/>
      </c>
      <c r="S123" s="831"/>
      <c r="T123" s="831"/>
      <c r="U123" s="831"/>
      <c r="V123" s="831"/>
      <c r="W123" s="831"/>
      <c r="X123" s="831" t="str">
        <f>IF(ISERROR(OR(AG121,AJ121,AJ122)),"研修人数を入力してください",IF(AG121&lt;&gt;"",IF(OR(AND(AJ121&gt;0,W121=""),AND(AJ122&gt;0,W122="")),"研修人数を入力してください",""),""))</f>
        <v/>
      </c>
      <c r="Y123" s="831"/>
      <c r="Z123" s="831"/>
      <c r="AA123" s="832"/>
      <c r="AC123" s="230"/>
      <c r="AF123" s="222"/>
      <c r="AG123" s="224"/>
      <c r="AH123" s="224"/>
      <c r="AI123" s="224"/>
      <c r="AJ123" s="221"/>
      <c r="AK123" s="517"/>
      <c r="AM123" s="139"/>
      <c r="AO123" s="225"/>
      <c r="AP123" s="226"/>
      <c r="AQ123" s="225"/>
      <c r="AS123" s="227"/>
    </row>
    <row r="124" spans="1:45" ht="20.25" customHeight="1">
      <c r="A124" s="841"/>
      <c r="B124" s="842"/>
      <c r="C124" s="849"/>
      <c r="D124" s="850"/>
      <c r="E124" s="850"/>
      <c r="F124" s="850"/>
      <c r="G124" s="850"/>
      <c r="H124" s="850"/>
      <c r="I124" s="850"/>
      <c r="J124" s="850"/>
      <c r="K124" s="850"/>
      <c r="L124" s="850"/>
      <c r="M124" s="850"/>
      <c r="N124" s="850"/>
      <c r="O124" s="850"/>
      <c r="P124" s="850"/>
      <c r="Q124" s="850"/>
      <c r="R124" s="850"/>
      <c r="S124" s="850"/>
      <c r="T124" s="850"/>
      <c r="U124" s="850"/>
      <c r="V124" s="850"/>
      <c r="W124" s="850"/>
      <c r="X124" s="850"/>
      <c r="Y124" s="850"/>
      <c r="Z124" s="850"/>
      <c r="AA124" s="851"/>
      <c r="AC124" s="230"/>
      <c r="AF124" s="222"/>
      <c r="AG124" s="224"/>
      <c r="AH124" s="224"/>
      <c r="AI124" s="224"/>
      <c r="AJ124" s="221"/>
      <c r="AK124" s="517"/>
      <c r="AO124" s="225"/>
      <c r="AP124" s="226"/>
      <c r="AQ124" s="225"/>
      <c r="AS124" s="227"/>
    </row>
    <row r="125" spans="1:45" ht="15.75" customHeight="1">
      <c r="A125" s="837">
        <f>IF(AG3="",30,IF(DAY(DATE(AH$3,AJ$3,30))=30,30,""))</f>
        <v>30</v>
      </c>
      <c r="B125" s="838"/>
      <c r="C125" s="843" t="s">
        <v>282</v>
      </c>
      <c r="D125" s="518"/>
      <c r="E125" s="845" t="s">
        <v>226</v>
      </c>
      <c r="F125" s="518"/>
      <c r="G125" s="845" t="s">
        <v>285</v>
      </c>
      <c r="H125" s="518"/>
      <c r="I125" s="845" t="s">
        <v>226</v>
      </c>
      <c r="J125" s="518"/>
      <c r="K125" s="847" t="s">
        <v>286</v>
      </c>
      <c r="L125" s="833" t="s">
        <v>227</v>
      </c>
      <c r="M125" s="519"/>
      <c r="N125" s="835" t="s">
        <v>287</v>
      </c>
      <c r="O125" s="518"/>
      <c r="P125" s="835" t="s">
        <v>286</v>
      </c>
      <c r="Q125" s="833" t="s">
        <v>288</v>
      </c>
      <c r="R125" s="534" t="str">
        <f>IF(OR(D125="",A125=""),"",HOUR(AJ125))</f>
        <v/>
      </c>
      <c r="S125" s="835" t="s">
        <v>287</v>
      </c>
      <c r="T125" s="521" t="str">
        <f>IF(OR(D125="",A125=""),"",MINUTE(AJ125))</f>
        <v/>
      </c>
      <c r="U125" s="835" t="s">
        <v>286</v>
      </c>
      <c r="V125" s="819" t="s">
        <v>309</v>
      </c>
      <c r="W125" s="522"/>
      <c r="X125" s="821" t="s">
        <v>148</v>
      </c>
      <c r="Y125" s="823" t="s">
        <v>289</v>
      </c>
      <c r="Z125" s="825"/>
      <c r="AA125" s="826"/>
      <c r="AC125" s="230"/>
      <c r="AG125" s="504">
        <f>IF(OR(D125="",F125=""),0,TIME(D125,F125,0))</f>
        <v>0</v>
      </c>
      <c r="AH125" s="504">
        <f>IF(OR(H125="",J125=""),0,TIME(H125,J125,0))</f>
        <v>0</v>
      </c>
      <c r="AI125" s="504">
        <f>TIME(M125,O125,0)</f>
        <v>0</v>
      </c>
      <c r="AJ125" s="515">
        <f>AH125-AG125-AI125</f>
        <v>0</v>
      </c>
      <c r="AK125" s="517" t="str">
        <f>IF(A125="",IF(OR(D125&lt;&gt;"",F125&lt;&gt;"",H125&lt;&gt;"",J125&lt;&gt;""),"ERR",""),IF(A125&lt;&gt;"",IF(AND(D125="",F125="",H125="",J125=""),"",IF(OR(AND(D125&lt;&gt;"",F125=""),AND(D125="",F125&lt;&gt;""),AND(H125&lt;&gt;"",J125=""),AND(H125="",J125&lt;&gt;""),AG125&gt;=AH125,AH125-AG125-AI125&lt;0),"ERR",""))))</f>
        <v/>
      </c>
    </row>
    <row r="126" spans="1:45" ht="14.25" customHeight="1">
      <c r="A126" s="839"/>
      <c r="B126" s="840"/>
      <c r="C126" s="844"/>
      <c r="D126" s="523"/>
      <c r="E126" s="846"/>
      <c r="F126" s="523"/>
      <c r="G126" s="846"/>
      <c r="H126" s="523"/>
      <c r="I126" s="846"/>
      <c r="J126" s="523"/>
      <c r="K126" s="848"/>
      <c r="L126" s="834"/>
      <c r="M126" s="524"/>
      <c r="N126" s="836"/>
      <c r="O126" s="523"/>
      <c r="P126" s="836"/>
      <c r="Q126" s="834"/>
      <c r="R126" s="533" t="str">
        <f>IF(OR(D126="",A125=""),"",HOUR(AJ126))</f>
        <v/>
      </c>
      <c r="S126" s="836"/>
      <c r="T126" s="525" t="str">
        <f>IF(OR(D126="",A125=""),"",MINUTE(AJ126))</f>
        <v/>
      </c>
      <c r="U126" s="836"/>
      <c r="V126" s="820"/>
      <c r="W126" s="526"/>
      <c r="X126" s="822"/>
      <c r="Y126" s="824"/>
      <c r="Z126" s="827"/>
      <c r="AA126" s="828"/>
      <c r="AC126" s="230"/>
      <c r="AG126" s="504">
        <f>IF(OR(D126="",F126=""),0,TIME(D126,F126,0))</f>
        <v>0</v>
      </c>
      <c r="AH126" s="504">
        <f>IF(OR(H126="",J126=""),0,TIME(H126,J126,0))</f>
        <v>0</v>
      </c>
      <c r="AI126" s="504">
        <f>TIME(M126,O126,0)</f>
        <v>0</v>
      </c>
      <c r="AJ126" s="515">
        <f>AH126-AG126-AI126</f>
        <v>0</v>
      </c>
      <c r="AK126" s="517" t="str">
        <f>IF(A125="",IF(OR(D126&lt;&gt;"",F126&lt;&gt;"",H126&lt;&gt;"",J126&lt;&gt;""),"ERR",""),IF(A125&lt;&gt;"",IF(AND(D126="",F126="",H126="",J126=""),"",IF(OR(AND(D126&lt;&gt;"",F126=""),AND(D126="",F126&lt;&gt;""),AND(H126&lt;&gt;"",J126=""),AND(H126="",J126&lt;&gt;""),AG126&gt;=AH126,AH126-AG126-AI126&lt;0),"ERR",""))))</f>
        <v/>
      </c>
    </row>
    <row r="127" spans="1:45" ht="14.25" customHeight="1">
      <c r="A127" s="839"/>
      <c r="B127" s="840"/>
      <c r="C127" s="527" t="s">
        <v>283</v>
      </c>
      <c r="D127" s="528"/>
      <c r="E127" s="829"/>
      <c r="F127" s="829"/>
      <c r="G127" s="829"/>
      <c r="H127" s="829"/>
      <c r="I127" s="829"/>
      <c r="J127" s="829"/>
      <c r="K127" s="529"/>
      <c r="L127" s="529"/>
      <c r="M127" s="529"/>
      <c r="N127" s="529"/>
      <c r="O127" s="529"/>
      <c r="P127" s="529"/>
      <c r="Q127" s="529"/>
      <c r="R127" s="830" t="str">
        <f>IF(OR(AK125="ERR",AK126="ERR"),"研修時間が誤っています","")</f>
        <v/>
      </c>
      <c r="S127" s="831"/>
      <c r="T127" s="831"/>
      <c r="U127" s="831"/>
      <c r="V127" s="831"/>
      <c r="W127" s="831"/>
      <c r="X127" s="831" t="str">
        <f>IF(ISERROR(OR(AG125,AJ125,AJ126)),"研修人数を入力してください",IF(AG125&lt;&gt;"",IF(OR(AND(AJ125&gt;0,W125=""),AND(AJ126&gt;0,W126="")),"研修人数を入力してください",""),""))</f>
        <v/>
      </c>
      <c r="Y127" s="831"/>
      <c r="Z127" s="831"/>
      <c r="AA127" s="832"/>
      <c r="AC127" s="230"/>
      <c r="AF127" s="222"/>
      <c r="AG127" s="224"/>
      <c r="AH127" s="224"/>
      <c r="AI127" s="224"/>
      <c r="AJ127" s="221"/>
      <c r="AK127" s="517"/>
      <c r="AM127" s="139"/>
      <c r="AO127" s="225"/>
      <c r="AP127" s="226"/>
      <c r="AQ127" s="225"/>
      <c r="AS127" s="227"/>
    </row>
    <row r="128" spans="1:45" ht="20.25" customHeight="1">
      <c r="A128" s="841"/>
      <c r="B128" s="842"/>
      <c r="C128" s="849"/>
      <c r="D128" s="850"/>
      <c r="E128" s="850"/>
      <c r="F128" s="850"/>
      <c r="G128" s="850"/>
      <c r="H128" s="850"/>
      <c r="I128" s="850"/>
      <c r="J128" s="850"/>
      <c r="K128" s="850"/>
      <c r="L128" s="850"/>
      <c r="M128" s="850"/>
      <c r="N128" s="850"/>
      <c r="O128" s="850"/>
      <c r="P128" s="850"/>
      <c r="Q128" s="850"/>
      <c r="R128" s="850"/>
      <c r="S128" s="850"/>
      <c r="T128" s="850"/>
      <c r="U128" s="850"/>
      <c r="V128" s="850"/>
      <c r="W128" s="850"/>
      <c r="X128" s="850"/>
      <c r="Y128" s="850"/>
      <c r="Z128" s="850"/>
      <c r="AA128" s="851"/>
      <c r="AC128" s="230"/>
      <c r="AF128" s="222"/>
      <c r="AG128" s="224"/>
      <c r="AH128" s="224"/>
      <c r="AI128" s="224"/>
      <c r="AJ128" s="221"/>
      <c r="AK128" s="517"/>
      <c r="AO128" s="225"/>
      <c r="AP128" s="226"/>
      <c r="AQ128" s="225"/>
      <c r="AS128" s="227"/>
    </row>
    <row r="129" spans="1:47" ht="15.75" customHeight="1">
      <c r="A129" s="837">
        <f>IF(AG3="",31,IF(DAY(DATE(AH$3,AJ$3,31))=31,31,""))</f>
        <v>31</v>
      </c>
      <c r="B129" s="838"/>
      <c r="C129" s="843" t="s">
        <v>282</v>
      </c>
      <c r="D129" s="518"/>
      <c r="E129" s="845" t="s">
        <v>226</v>
      </c>
      <c r="F129" s="518"/>
      <c r="G129" s="845" t="s">
        <v>285</v>
      </c>
      <c r="H129" s="518"/>
      <c r="I129" s="845" t="s">
        <v>226</v>
      </c>
      <c r="J129" s="518"/>
      <c r="K129" s="847" t="s">
        <v>286</v>
      </c>
      <c r="L129" s="833" t="s">
        <v>227</v>
      </c>
      <c r="M129" s="519"/>
      <c r="N129" s="835" t="s">
        <v>287</v>
      </c>
      <c r="O129" s="518"/>
      <c r="P129" s="835" t="s">
        <v>286</v>
      </c>
      <c r="Q129" s="833" t="s">
        <v>288</v>
      </c>
      <c r="R129" s="534" t="str">
        <f>IF(OR(D129="",A129=""),"",HOUR(AJ129))</f>
        <v/>
      </c>
      <c r="S129" s="835" t="s">
        <v>287</v>
      </c>
      <c r="T129" s="521" t="str">
        <f>IF(OR(D129="",A129=""),"",MINUTE(AJ129))</f>
        <v/>
      </c>
      <c r="U129" s="835" t="s">
        <v>286</v>
      </c>
      <c r="V129" s="819" t="s">
        <v>309</v>
      </c>
      <c r="W129" s="522"/>
      <c r="X129" s="821" t="s">
        <v>148</v>
      </c>
      <c r="Y129" s="823" t="s">
        <v>289</v>
      </c>
      <c r="Z129" s="825"/>
      <c r="AA129" s="826"/>
      <c r="AC129" s="230"/>
      <c r="AG129" s="504">
        <f>IF(OR(D129="",F129=""),0,TIME(D129,F129,0))</f>
        <v>0</v>
      </c>
      <c r="AH129" s="504">
        <f>IF(OR(H129="",J129=""),0,TIME(H129,J129,0))</f>
        <v>0</v>
      </c>
      <c r="AI129" s="504">
        <f>TIME(M129,O129,0)</f>
        <v>0</v>
      </c>
      <c r="AJ129" s="515">
        <f>AH129-AG129-AI129</f>
        <v>0</v>
      </c>
      <c r="AK129" s="517" t="str">
        <f>IF(A129="",IF(OR(D129&lt;&gt;"",F129&lt;&gt;"",H129&lt;&gt;"",J129&lt;&gt;""),"ERR",""),IF(A129&lt;&gt;"",IF(AND(D129="",F129="",H129="",J129=""),"",IF(OR(AND(D129&lt;&gt;"",F129=""),AND(D129="",F129&lt;&gt;""),AND(H129&lt;&gt;"",J129=""),AND(H129="",J129&lt;&gt;""),AG129&gt;=AH129,AH129-AG129-AI129&lt;0),"ERR",""))))</f>
        <v/>
      </c>
    </row>
    <row r="130" spans="1:47" ht="14.25" customHeight="1">
      <c r="A130" s="839"/>
      <c r="B130" s="840"/>
      <c r="C130" s="844"/>
      <c r="D130" s="523"/>
      <c r="E130" s="846"/>
      <c r="F130" s="523"/>
      <c r="G130" s="846"/>
      <c r="H130" s="523"/>
      <c r="I130" s="846"/>
      <c r="J130" s="523"/>
      <c r="K130" s="848"/>
      <c r="L130" s="834"/>
      <c r="M130" s="524"/>
      <c r="N130" s="836"/>
      <c r="O130" s="523"/>
      <c r="P130" s="836"/>
      <c r="Q130" s="834"/>
      <c r="R130" s="533" t="str">
        <f>IF(OR(D130="",A129=""),"",HOUR(AJ130))</f>
        <v/>
      </c>
      <c r="S130" s="836"/>
      <c r="T130" s="525" t="str">
        <f>IF(OR(D130="",A129=""),"",MINUTE(AJ130))</f>
        <v/>
      </c>
      <c r="U130" s="836"/>
      <c r="V130" s="820"/>
      <c r="W130" s="526"/>
      <c r="X130" s="822"/>
      <c r="Y130" s="824"/>
      <c r="Z130" s="827"/>
      <c r="AA130" s="828"/>
      <c r="AC130" s="230"/>
      <c r="AG130" s="504">
        <f>IF(OR(D130="",F130=""),0,TIME(D130,F130,0))</f>
        <v>0</v>
      </c>
      <c r="AH130" s="504">
        <f>IF(OR(H130="",J130=""),0,TIME(H130,J130,0))</f>
        <v>0</v>
      </c>
      <c r="AI130" s="504">
        <f>TIME(M130,O130,0)</f>
        <v>0</v>
      </c>
      <c r="AJ130" s="515">
        <f>AH130-AG130-AI130</f>
        <v>0</v>
      </c>
      <c r="AK130" s="517" t="str">
        <f>IF(A129="",IF(OR(D130&lt;&gt;"",F130&lt;&gt;"",H130&lt;&gt;"",J130&lt;&gt;""),"ERR",""),IF(A129&lt;&gt;"",IF(AND(D130="",F130="",H130="",J130=""),"",IF(OR(AND(D130&lt;&gt;"",F130=""),AND(D130="",F130&lt;&gt;""),AND(H130&lt;&gt;"",J130=""),AND(H130="",J130&lt;&gt;""),AG130&gt;=AH130,AH130-AG130-AI130&lt;0),"ERR",""))))</f>
        <v/>
      </c>
    </row>
    <row r="131" spans="1:47" ht="14.25" customHeight="1">
      <c r="A131" s="839"/>
      <c r="B131" s="840"/>
      <c r="C131" s="527" t="s">
        <v>283</v>
      </c>
      <c r="D131" s="528"/>
      <c r="E131" s="829"/>
      <c r="F131" s="829"/>
      <c r="G131" s="829"/>
      <c r="H131" s="829"/>
      <c r="I131" s="829"/>
      <c r="J131" s="829"/>
      <c r="K131" s="529"/>
      <c r="L131" s="529"/>
      <c r="M131" s="529"/>
      <c r="N131" s="529"/>
      <c r="O131" s="529"/>
      <c r="P131" s="529"/>
      <c r="Q131" s="529"/>
      <c r="R131" s="830" t="str">
        <f>IF(OR(AK129="ERR",AK130="ERR"),"研修時間が誤っています","")</f>
        <v/>
      </c>
      <c r="S131" s="831"/>
      <c r="T131" s="831"/>
      <c r="U131" s="831"/>
      <c r="V131" s="831"/>
      <c r="W131" s="831"/>
      <c r="X131" s="831" t="str">
        <f>IF(ISERROR(OR(AG129,AJ129,AJ130)),"研修人数を入力してください",IF(AG129&lt;&gt;"",IF(OR(AND(AJ129&gt;0,W129=""),AND(AJ130&gt;0,W130="")),"研修人数を入力してください",""),""))</f>
        <v/>
      </c>
      <c r="Y131" s="831"/>
      <c r="Z131" s="831"/>
      <c r="AA131" s="832"/>
      <c r="AC131" s="230"/>
      <c r="AF131" s="222"/>
      <c r="AG131" s="223" t="str">
        <f>IF(ISERROR(VLOOKUP(AF131,$AF$2:$AL$2,2,0)),"",VLOOKUP(AF131,$AF$2:$AL$2,2,0))</f>
        <v/>
      </c>
      <c r="AH131" s="224" t="str">
        <f>AG131</f>
        <v/>
      </c>
      <c r="AI131" s="224"/>
      <c r="AJ131" s="224"/>
      <c r="AK131" s="224"/>
      <c r="AL131" s="221"/>
      <c r="AM131" s="233"/>
      <c r="AO131" s="139"/>
      <c r="AQ131" s="225"/>
      <c r="AR131" s="226"/>
      <c r="AS131" s="225"/>
      <c r="AU131" s="227"/>
    </row>
    <row r="132" spans="1:47" ht="20.25" customHeight="1">
      <c r="A132" s="841"/>
      <c r="B132" s="842"/>
      <c r="C132" s="849"/>
      <c r="D132" s="850"/>
      <c r="E132" s="850"/>
      <c r="F132" s="850"/>
      <c r="G132" s="850"/>
      <c r="H132" s="850"/>
      <c r="I132" s="850"/>
      <c r="J132" s="850"/>
      <c r="K132" s="850"/>
      <c r="L132" s="850"/>
      <c r="M132" s="850"/>
      <c r="N132" s="850"/>
      <c r="O132" s="850"/>
      <c r="P132" s="850"/>
      <c r="Q132" s="850"/>
      <c r="R132" s="850"/>
      <c r="S132" s="850"/>
      <c r="T132" s="850"/>
      <c r="U132" s="850"/>
      <c r="V132" s="850"/>
      <c r="W132" s="850"/>
      <c r="X132" s="850"/>
      <c r="Y132" s="850"/>
      <c r="Z132" s="850"/>
      <c r="AA132" s="851"/>
      <c r="AC132" s="230"/>
      <c r="AF132" s="222"/>
      <c r="AG132" s="223" t="str">
        <f>IF(ISERROR(VLOOKUP(AF132,$AF$2:$AL$2,2,0)),"",VLOOKUP(AF132,$AF$2:$AL$2,2,0))</f>
        <v/>
      </c>
      <c r="AH132" s="224" t="str">
        <f>AG132</f>
        <v/>
      </c>
      <c r="AI132" s="224"/>
      <c r="AJ132" s="224"/>
      <c r="AK132" s="224"/>
      <c r="AL132" s="221"/>
      <c r="AM132" s="233"/>
      <c r="AQ132" s="225"/>
      <c r="AR132" s="226"/>
      <c r="AS132" s="225"/>
      <c r="AU132" s="227"/>
    </row>
    <row r="133" spans="1:47" ht="9" customHeight="1">
      <c r="A133" s="535"/>
      <c r="B133" s="536" t="s">
        <v>299</v>
      </c>
      <c r="C133" s="816">
        <f>IF(SUMIF($W69:$W130,1,$AJ$69:$AJ$130)=0,0,SUMIF($W69:$W130,1,$AJ$69:$AJ$130))</f>
        <v>0</v>
      </c>
      <c r="D133" s="816"/>
      <c r="E133" s="537" t="s">
        <v>300</v>
      </c>
      <c r="F133" s="816">
        <f>IF(SUMIF($W69:$W130,2,$AJ$69:$AJ$130)=0,0,SUMIF($W69:$W130,2,$AJ$69:$AJ$130))</f>
        <v>0</v>
      </c>
      <c r="G133" s="816"/>
      <c r="H133" s="537" t="s">
        <v>301</v>
      </c>
      <c r="I133" s="816">
        <f>IF(SUMIF($W69:$W130,3,$AJ$69:$AJ$130)=0,0,SUMIF($W69:$W130,3,$AJ$69:$AJ$130))</f>
        <v>0</v>
      </c>
      <c r="J133" s="816"/>
      <c r="K133" s="538" t="s">
        <v>31</v>
      </c>
      <c r="L133" s="817">
        <f>SUM(C133,F133,I133)</f>
        <v>0</v>
      </c>
      <c r="M133" s="817"/>
      <c r="N133" s="539"/>
      <c r="O133" s="539"/>
      <c r="P133" s="539"/>
      <c r="Q133" s="539"/>
      <c r="R133" s="539"/>
      <c r="S133" s="539"/>
      <c r="T133" s="539"/>
      <c r="U133" s="539"/>
      <c r="V133" s="539"/>
      <c r="W133" s="539"/>
      <c r="X133" s="539"/>
      <c r="Y133" s="539"/>
      <c r="Z133" s="539"/>
      <c r="AA133" s="539"/>
      <c r="AE133" s="215"/>
      <c r="AF133" s="222"/>
      <c r="AG133" s="223"/>
      <c r="AH133" s="224"/>
      <c r="AI133" s="224"/>
      <c r="AJ133" s="224"/>
      <c r="AK133" s="224"/>
      <c r="AL133" s="221"/>
      <c r="AM133" s="547"/>
      <c r="AQ133" s="225"/>
      <c r="AR133" s="226"/>
      <c r="AS133" s="225"/>
      <c r="AU133" s="227"/>
    </row>
    <row r="134" spans="1:47" ht="29.25" customHeight="1">
      <c r="A134" s="207" t="s">
        <v>280</v>
      </c>
      <c r="B134" s="164"/>
      <c r="C134" s="164"/>
      <c r="D134" s="164"/>
      <c r="E134" s="164"/>
      <c r="F134" s="164"/>
      <c r="G134" s="164"/>
      <c r="H134" s="164"/>
      <c r="I134" s="493"/>
      <c r="J134" s="493"/>
      <c r="K134" s="493"/>
      <c r="L134" s="493"/>
      <c r="M134" s="493"/>
      <c r="N134" s="493"/>
      <c r="O134" s="541"/>
      <c r="P134" s="541"/>
      <c r="Q134" s="541"/>
      <c r="R134" s="541"/>
      <c r="S134" s="818" t="str">
        <f>L5</f>
        <v>（ 平成　　年　　月 ）</v>
      </c>
      <c r="T134" s="818"/>
      <c r="U134" s="818"/>
      <c r="V134" s="818"/>
      <c r="W134" s="818"/>
      <c r="X134" s="818"/>
      <c r="Y134" s="818"/>
      <c r="Z134" s="164"/>
    </row>
    <row r="135" spans="1:47" ht="87.75" customHeight="1">
      <c r="A135" s="800"/>
      <c r="B135" s="801"/>
      <c r="C135" s="801"/>
      <c r="D135" s="801"/>
      <c r="E135" s="801"/>
      <c r="F135" s="801"/>
      <c r="G135" s="801"/>
      <c r="H135" s="801"/>
      <c r="I135" s="801"/>
      <c r="J135" s="801"/>
      <c r="K135" s="801"/>
      <c r="L135" s="801"/>
      <c r="M135" s="801"/>
      <c r="N135" s="801"/>
      <c r="O135" s="801"/>
      <c r="P135" s="801"/>
      <c r="Q135" s="801"/>
      <c r="R135" s="801"/>
      <c r="S135" s="801"/>
      <c r="T135" s="801"/>
      <c r="U135" s="801"/>
      <c r="V135" s="801"/>
      <c r="W135" s="801"/>
      <c r="X135" s="801"/>
      <c r="Y135" s="801"/>
      <c r="Z135" s="801"/>
      <c r="AA135" s="802"/>
    </row>
    <row r="136" spans="1:47" s="19" customFormat="1" ht="21.75" customHeight="1">
      <c r="A136" s="207" t="s">
        <v>281</v>
      </c>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G136" s="511"/>
      <c r="AH136" s="512"/>
      <c r="AI136" s="512"/>
      <c r="AJ136" s="512"/>
      <c r="AK136" s="512"/>
    </row>
    <row r="137" spans="1:47" ht="87.75" customHeight="1">
      <c r="A137" s="800"/>
      <c r="B137" s="801"/>
      <c r="C137" s="801"/>
      <c r="D137" s="801"/>
      <c r="E137" s="801"/>
      <c r="F137" s="801"/>
      <c r="G137" s="801"/>
      <c r="H137" s="801"/>
      <c r="I137" s="801"/>
      <c r="J137" s="801"/>
      <c r="K137" s="801"/>
      <c r="L137" s="801"/>
      <c r="M137" s="801"/>
      <c r="N137" s="801"/>
      <c r="O137" s="801"/>
      <c r="P137" s="801"/>
      <c r="Q137" s="801"/>
      <c r="R137" s="801"/>
      <c r="S137" s="801"/>
      <c r="T137" s="801"/>
      <c r="U137" s="801"/>
      <c r="V137" s="801"/>
      <c r="W137" s="801"/>
      <c r="X137" s="801"/>
      <c r="Y137" s="801"/>
      <c r="Z137" s="801"/>
      <c r="AA137" s="802"/>
    </row>
    <row r="138" spans="1:47" ht="18" customHeight="1">
      <c r="A138" s="164"/>
      <c r="B138" s="491"/>
      <c r="C138" s="150"/>
      <c r="D138" s="803"/>
      <c r="E138" s="803"/>
      <c r="F138" s="312" t="str">
        <f>IF(OR(K9&lt;&gt;"",K13&lt;&gt;"",K17&lt;&gt;"",K25&lt;&gt;"",K29&lt;&gt;"",K33&lt;&gt;"",K37&lt;&gt;"",K41&lt;&gt;"",K45&lt;&gt;"",K49&lt;&gt;"",K53&lt;&gt;"",K57&lt;&gt;"",K61&lt;&gt;"",K65&lt;&gt;"",K71&lt;&gt;"",K75&lt;&gt;"",K79&lt;&gt;"",K83&lt;&gt;"",K87&lt;&gt;"",K91&lt;&gt;"",K95&lt;&gt;"",K99&lt;&gt;"",K103&lt;&gt;"",K107&lt;&gt;"",K111&lt;&gt;"",K115&lt;&gt;"",K119&lt;&gt;"",K123&lt;&gt;"",K127&lt;&gt;"",K131&lt;&gt;""),"研修人数が未入力のセルがあります","")</f>
        <v/>
      </c>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47" ht="18" customHeight="1">
      <c r="A139" s="164" t="s">
        <v>284</v>
      </c>
      <c r="B139" s="491"/>
      <c r="C139" s="164"/>
      <c r="D139" s="164"/>
      <c r="E139" s="209"/>
      <c r="F139" s="209"/>
      <c r="G139" s="205"/>
      <c r="H139" s="205"/>
      <c r="I139" s="205"/>
      <c r="J139" s="205"/>
      <c r="K139" s="205"/>
      <c r="L139" s="205"/>
      <c r="M139" s="206"/>
      <c r="N139" s="206"/>
      <c r="O139" s="206"/>
      <c r="P139" s="206"/>
      <c r="Q139" s="208"/>
      <c r="R139" s="209"/>
      <c r="S139" s="209"/>
      <c r="T139" s="209"/>
      <c r="U139" s="209"/>
      <c r="V139" s="209"/>
      <c r="W139" s="208"/>
      <c r="X139" s="208"/>
      <c r="Y139" s="208"/>
      <c r="Z139" s="208"/>
    </row>
    <row r="140" spans="1:47" ht="10.5" customHeight="1">
      <c r="A140" s="164"/>
      <c r="B140" s="491"/>
      <c r="C140" s="150"/>
      <c r="D140" s="804"/>
      <c r="E140" s="804"/>
      <c r="F140" s="208"/>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295</v>
      </c>
      <c r="B141" s="207"/>
      <c r="C141" s="150"/>
      <c r="D141" s="543"/>
      <c r="E141" s="209"/>
      <c r="F141" s="209"/>
      <c r="G141" s="205"/>
      <c r="H141" s="205"/>
      <c r="I141" s="205"/>
      <c r="J141" s="205"/>
      <c r="K141" s="205"/>
      <c r="L141" s="205"/>
      <c r="M141" s="206"/>
      <c r="N141" s="206"/>
      <c r="O141" s="206"/>
      <c r="P141" s="206"/>
      <c r="Q141" s="208"/>
      <c r="R141" s="206"/>
      <c r="S141" s="206"/>
      <c r="T141" s="206"/>
      <c r="U141" s="206"/>
      <c r="V141" s="206"/>
      <c r="W141" s="205"/>
      <c r="X141" s="205"/>
      <c r="Y141" s="205"/>
      <c r="Z141" s="205"/>
    </row>
    <row r="142" spans="1:47" s="216" customFormat="1" ht="9" customHeight="1">
      <c r="A142" s="208"/>
      <c r="B142" s="208"/>
      <c r="C142" s="208"/>
      <c r="D142" s="208"/>
      <c r="E142" s="208"/>
      <c r="F142" s="208"/>
      <c r="G142" s="209"/>
      <c r="H142" s="209"/>
      <c r="I142" s="209"/>
      <c r="J142" s="209"/>
      <c r="K142" s="209"/>
      <c r="L142" s="209"/>
      <c r="M142" s="209"/>
      <c r="N142" s="209"/>
      <c r="O142" s="209"/>
      <c r="P142" s="209"/>
      <c r="Q142" s="209"/>
      <c r="R142" s="209"/>
      <c r="S142" s="209"/>
      <c r="T142" s="209"/>
      <c r="U142" s="209"/>
      <c r="V142" s="209"/>
      <c r="W142" s="208"/>
      <c r="X142" s="208"/>
      <c r="Y142" s="208"/>
      <c r="Z142" s="208"/>
      <c r="AB142" s="17"/>
      <c r="AG142" s="229"/>
      <c r="AH142" s="228"/>
      <c r="AI142" s="228"/>
      <c r="AJ142" s="228"/>
      <c r="AK142" s="228"/>
    </row>
    <row r="143" spans="1:47" ht="23.25" customHeight="1">
      <c r="A143" s="164"/>
      <c r="B143" s="207"/>
      <c r="C143" s="150"/>
      <c r="D143" s="543"/>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18" customHeight="1">
      <c r="A144" s="207" t="s">
        <v>310</v>
      </c>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53" ht="39.950000000000003" customHeight="1">
      <c r="A145" s="9"/>
      <c r="B145" s="9"/>
      <c r="C145" s="330"/>
      <c r="D145" s="9"/>
      <c r="E145" s="9"/>
      <c r="F145" s="9"/>
      <c r="G145" s="9"/>
      <c r="H145" s="9"/>
      <c r="I145" s="9"/>
      <c r="J145" s="9"/>
      <c r="K145" s="9"/>
      <c r="L145" s="9"/>
      <c r="M145" s="9"/>
      <c r="N145" s="329"/>
      <c r="O145" s="9"/>
      <c r="P145" s="329"/>
      <c r="Q145" s="9"/>
      <c r="R145" s="9"/>
      <c r="S145" s="329"/>
      <c r="T145" s="9"/>
      <c r="U145" s="329"/>
      <c r="V145" s="9"/>
      <c r="W145" s="9"/>
      <c r="X145" s="9"/>
      <c r="Y145" s="9"/>
      <c r="Z145" s="9"/>
    </row>
    <row r="146" spans="1:53">
      <c r="A146" s="514" t="s">
        <v>228</v>
      </c>
      <c r="B146" s="132"/>
      <c r="C146" s="132"/>
      <c r="D146" s="132"/>
      <c r="E146" s="132"/>
      <c r="F146" s="132"/>
      <c r="G146" s="132"/>
      <c r="H146" s="132"/>
      <c r="I146" s="132"/>
      <c r="J146" s="131"/>
      <c r="K146" s="131"/>
      <c r="L146" s="131"/>
      <c r="M146" s="131"/>
      <c r="N146" s="131"/>
      <c r="O146" s="131"/>
      <c r="P146" s="131"/>
      <c r="Q146" s="131"/>
      <c r="R146" s="131"/>
      <c r="S146" s="131"/>
      <c r="T146" s="131"/>
      <c r="U146" s="131"/>
      <c r="V146" s="131"/>
      <c r="W146" s="513"/>
      <c r="X146" s="513"/>
      <c r="Y146" s="513"/>
      <c r="Z146" s="513"/>
      <c r="AA146" s="216"/>
    </row>
    <row r="147" spans="1:53" ht="24.95" customHeight="1">
      <c r="A147" s="805" t="s">
        <v>229</v>
      </c>
      <c r="B147" s="806"/>
      <c r="C147" s="806"/>
      <c r="D147" s="807"/>
      <c r="E147" s="805" t="s">
        <v>290</v>
      </c>
      <c r="F147" s="806"/>
      <c r="G147" s="806"/>
      <c r="H147" s="806"/>
      <c r="I147" s="806"/>
      <c r="J147" s="806"/>
      <c r="K147" s="806"/>
      <c r="L147" s="807"/>
      <c r="M147" s="810" t="s">
        <v>230</v>
      </c>
      <c r="N147" s="811"/>
      <c r="O147" s="811"/>
      <c r="P147" s="811"/>
      <c r="Q147" s="812"/>
      <c r="R147" s="810" t="s">
        <v>231</v>
      </c>
      <c r="S147" s="811"/>
      <c r="T147" s="811"/>
      <c r="U147" s="811"/>
      <c r="V147" s="811"/>
      <c r="W147" s="811"/>
      <c r="X147" s="811"/>
      <c r="Y147" s="811"/>
      <c r="Z147" s="811"/>
      <c r="AA147" s="812"/>
    </row>
    <row r="148" spans="1:53" ht="24.95" customHeight="1">
      <c r="A148" s="808"/>
      <c r="B148" s="746"/>
      <c r="C148" s="746"/>
      <c r="D148" s="809"/>
      <c r="E148" s="808"/>
      <c r="F148" s="746"/>
      <c r="G148" s="746"/>
      <c r="H148" s="746"/>
      <c r="I148" s="746"/>
      <c r="J148" s="746"/>
      <c r="K148" s="746"/>
      <c r="L148" s="809"/>
      <c r="M148" s="813"/>
      <c r="N148" s="814"/>
      <c r="O148" s="814"/>
      <c r="P148" s="814"/>
      <c r="Q148" s="815"/>
      <c r="R148" s="813"/>
      <c r="S148" s="814"/>
      <c r="T148" s="814"/>
      <c r="U148" s="814"/>
      <c r="V148" s="814"/>
      <c r="W148" s="814"/>
      <c r="X148" s="814"/>
      <c r="Y148" s="814"/>
      <c r="Z148" s="814"/>
      <c r="AA148" s="815"/>
    </row>
    <row r="149" spans="1:53" ht="45" customHeight="1">
      <c r="A149" s="778" t="s">
        <v>232</v>
      </c>
      <c r="B149" s="779"/>
      <c r="C149" s="779"/>
      <c r="D149" s="780"/>
      <c r="E149" s="781">
        <f>SUMIF($W$7:$W$130,1,$AJ7:$AJ130)</f>
        <v>0</v>
      </c>
      <c r="F149" s="782"/>
      <c r="G149" s="782"/>
      <c r="H149" s="782"/>
      <c r="I149" s="782"/>
      <c r="J149" s="782"/>
      <c r="K149" s="782"/>
      <c r="L149" s="783"/>
      <c r="M149" s="784" t="s">
        <v>233</v>
      </c>
      <c r="N149" s="785"/>
      <c r="O149" s="785"/>
      <c r="P149" s="785"/>
      <c r="Q149" s="786"/>
      <c r="R149" s="787">
        <f>E149*2400*24</f>
        <v>0</v>
      </c>
      <c r="S149" s="788"/>
      <c r="T149" s="788"/>
      <c r="U149" s="788"/>
      <c r="V149" s="788"/>
      <c r="W149" s="788"/>
      <c r="X149" s="788"/>
      <c r="Y149" s="788"/>
      <c r="Z149" s="788"/>
      <c r="AA149" s="498" t="s">
        <v>149</v>
      </c>
    </row>
    <row r="150" spans="1:53" ht="45" customHeight="1">
      <c r="A150" s="789" t="s">
        <v>234</v>
      </c>
      <c r="B150" s="790"/>
      <c r="C150" s="790"/>
      <c r="D150" s="791"/>
      <c r="E150" s="792">
        <f>SUMIF($W$7:$W$130,2,$AJ7:$AJ130)</f>
        <v>0</v>
      </c>
      <c r="F150" s="793"/>
      <c r="G150" s="793"/>
      <c r="H150" s="793"/>
      <c r="I150" s="793"/>
      <c r="J150" s="793"/>
      <c r="K150" s="793"/>
      <c r="L150" s="794"/>
      <c r="M150" s="795" t="s">
        <v>235</v>
      </c>
      <c r="N150" s="796"/>
      <c r="O150" s="796"/>
      <c r="P150" s="796"/>
      <c r="Q150" s="797"/>
      <c r="R150" s="798">
        <f>E150*1200*24</f>
        <v>0</v>
      </c>
      <c r="S150" s="799"/>
      <c r="T150" s="799"/>
      <c r="U150" s="799"/>
      <c r="V150" s="799"/>
      <c r="W150" s="799"/>
      <c r="X150" s="799"/>
      <c r="Y150" s="799"/>
      <c r="Z150" s="799"/>
      <c r="AA150" s="495" t="s">
        <v>149</v>
      </c>
    </row>
    <row r="151" spans="1:53" ht="45" customHeight="1" thickBot="1">
      <c r="A151" s="756" t="s">
        <v>236</v>
      </c>
      <c r="B151" s="757"/>
      <c r="C151" s="757"/>
      <c r="D151" s="758"/>
      <c r="E151" s="759">
        <f>SUMIF($W$7:$W$130,3,$AJ7:$AJ130)</f>
        <v>0</v>
      </c>
      <c r="F151" s="760"/>
      <c r="G151" s="760"/>
      <c r="H151" s="760"/>
      <c r="I151" s="760"/>
      <c r="J151" s="760"/>
      <c r="K151" s="760"/>
      <c r="L151" s="761"/>
      <c r="M151" s="762" t="s">
        <v>237</v>
      </c>
      <c r="N151" s="763"/>
      <c r="O151" s="763"/>
      <c r="P151" s="763"/>
      <c r="Q151" s="764"/>
      <c r="R151" s="765">
        <f>E151*800*24</f>
        <v>0</v>
      </c>
      <c r="S151" s="766"/>
      <c r="T151" s="766"/>
      <c r="U151" s="766"/>
      <c r="V151" s="766"/>
      <c r="W151" s="766"/>
      <c r="X151" s="766"/>
      <c r="Y151" s="766"/>
      <c r="Z151" s="766"/>
      <c r="AA151" s="496" t="s">
        <v>149</v>
      </c>
    </row>
    <row r="152" spans="1:53" ht="45" customHeight="1" thickTop="1">
      <c r="A152" s="767" t="s">
        <v>177</v>
      </c>
      <c r="B152" s="768"/>
      <c r="C152" s="768"/>
      <c r="D152" s="769"/>
      <c r="E152" s="770">
        <f>SUM(E149:L151)</f>
        <v>0</v>
      </c>
      <c r="F152" s="771"/>
      <c r="G152" s="771"/>
      <c r="H152" s="771"/>
      <c r="I152" s="771"/>
      <c r="J152" s="771"/>
      <c r="K152" s="771"/>
      <c r="L152" s="772"/>
      <c r="M152" s="773"/>
      <c r="N152" s="774"/>
      <c r="O152" s="774"/>
      <c r="P152" s="774"/>
      <c r="Q152" s="775"/>
      <c r="R152" s="776">
        <f>SUM(R149:Y151)</f>
        <v>0</v>
      </c>
      <c r="S152" s="777"/>
      <c r="T152" s="777"/>
      <c r="U152" s="777"/>
      <c r="V152" s="777"/>
      <c r="W152" s="777"/>
      <c r="X152" s="777"/>
      <c r="Y152" s="777"/>
      <c r="Z152" s="777"/>
      <c r="AA152" s="497" t="s">
        <v>149</v>
      </c>
    </row>
    <row r="153" spans="1:53" ht="18"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216"/>
    </row>
    <row r="154" spans="1:53">
      <c r="A154" s="746" t="s">
        <v>238</v>
      </c>
      <c r="B154" s="746"/>
      <c r="C154" s="746"/>
      <c r="D154" s="746"/>
      <c r="E154" s="746"/>
      <c r="F154" s="746"/>
      <c r="G154" s="746" t="s">
        <v>239</v>
      </c>
      <c r="H154" s="746"/>
      <c r="I154" s="746"/>
      <c r="J154" s="746"/>
      <c r="K154" s="746"/>
      <c r="L154" s="746"/>
      <c r="M154" s="746"/>
      <c r="N154" s="746"/>
      <c r="O154" s="746"/>
      <c r="P154" s="746"/>
      <c r="Q154" s="746"/>
      <c r="R154" s="746"/>
      <c r="S154" s="746"/>
      <c r="T154" s="746"/>
      <c r="U154" s="746"/>
      <c r="V154" s="746"/>
      <c r="W154" s="132"/>
      <c r="X154" s="132"/>
      <c r="Y154" s="716" t="s">
        <v>240</v>
      </c>
      <c r="Z154" s="716"/>
      <c r="AA154" s="216"/>
    </row>
    <row r="155" spans="1:53" ht="35.1" customHeight="1">
      <c r="A155" s="747"/>
      <c r="B155" s="748"/>
      <c r="C155" s="748"/>
      <c r="D155" s="133" t="s">
        <v>109</v>
      </c>
      <c r="E155" s="749" t="s">
        <v>311</v>
      </c>
      <c r="F155" s="750"/>
      <c r="G155" s="751"/>
      <c r="H155" s="752"/>
      <c r="I155" s="752"/>
      <c r="J155" s="752"/>
      <c r="K155" s="752"/>
      <c r="L155" s="752"/>
      <c r="M155" s="752"/>
      <c r="N155" s="752"/>
      <c r="O155" s="752"/>
      <c r="P155" s="752"/>
      <c r="Q155" s="752"/>
      <c r="R155" s="752"/>
      <c r="S155" s="752"/>
      <c r="T155" s="752"/>
      <c r="U155" s="753"/>
      <c r="V155" s="754"/>
      <c r="W155" s="755"/>
      <c r="X155" s="755"/>
      <c r="Y155" s="755"/>
      <c r="Z155" s="755"/>
      <c r="AA155" s="498" t="s">
        <v>149</v>
      </c>
    </row>
    <row r="156" spans="1:53" ht="35.1" customHeight="1">
      <c r="A156" s="728"/>
      <c r="B156" s="729"/>
      <c r="C156" s="729"/>
      <c r="D156" s="134" t="s">
        <v>109</v>
      </c>
      <c r="E156" s="730" t="s">
        <v>311</v>
      </c>
      <c r="F156" s="731"/>
      <c r="G156" s="732"/>
      <c r="H156" s="733"/>
      <c r="I156" s="733"/>
      <c r="J156" s="733"/>
      <c r="K156" s="733"/>
      <c r="L156" s="733"/>
      <c r="M156" s="733"/>
      <c r="N156" s="733"/>
      <c r="O156" s="733"/>
      <c r="P156" s="733"/>
      <c r="Q156" s="733"/>
      <c r="R156" s="733"/>
      <c r="S156" s="733"/>
      <c r="T156" s="733"/>
      <c r="U156" s="734"/>
      <c r="V156" s="735"/>
      <c r="W156" s="736"/>
      <c r="X156" s="736"/>
      <c r="Y156" s="736"/>
      <c r="Z156" s="736"/>
      <c r="AA156" s="495" t="s">
        <v>149</v>
      </c>
    </row>
    <row r="157" spans="1:53" ht="35.1" customHeight="1">
      <c r="A157" s="737"/>
      <c r="B157" s="738"/>
      <c r="C157" s="738"/>
      <c r="D157" s="135" t="s">
        <v>109</v>
      </c>
      <c r="E157" s="739" t="s">
        <v>311</v>
      </c>
      <c r="F157" s="740"/>
      <c r="G157" s="741"/>
      <c r="H157" s="742"/>
      <c r="I157" s="742"/>
      <c r="J157" s="742"/>
      <c r="K157" s="742"/>
      <c r="L157" s="742"/>
      <c r="M157" s="742"/>
      <c r="N157" s="742"/>
      <c r="O157" s="742"/>
      <c r="P157" s="742"/>
      <c r="Q157" s="742"/>
      <c r="R157" s="742"/>
      <c r="S157" s="742"/>
      <c r="T157" s="742"/>
      <c r="U157" s="743"/>
      <c r="V157" s="744"/>
      <c r="W157" s="745"/>
      <c r="X157" s="745"/>
      <c r="Y157" s="745"/>
      <c r="Z157" s="745"/>
      <c r="AA157" s="499" t="s">
        <v>149</v>
      </c>
    </row>
    <row r="158" spans="1:53" ht="18"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216"/>
    </row>
    <row r="159" spans="1:53" ht="18" customHeight="1">
      <c r="A159" s="716" t="s">
        <v>241</v>
      </c>
      <c r="B159" s="716"/>
      <c r="C159" s="716"/>
      <c r="D159" s="716"/>
      <c r="E159" s="716"/>
      <c r="F159" s="716"/>
      <c r="G159" s="716"/>
      <c r="H159" s="716"/>
      <c r="I159" s="716"/>
      <c r="J159" s="716"/>
      <c r="K159" s="716"/>
      <c r="L159" s="716"/>
      <c r="M159" s="716"/>
      <c r="N159" s="716"/>
      <c r="O159" s="716"/>
      <c r="P159" s="716"/>
      <c r="Q159" s="716"/>
      <c r="R159" s="716"/>
      <c r="S159" s="716"/>
      <c r="T159" s="716"/>
      <c r="U159" s="716"/>
      <c r="V159" s="716"/>
      <c r="W159" s="716"/>
      <c r="X159" s="716"/>
      <c r="Y159" s="716"/>
      <c r="Z159" s="716"/>
      <c r="AA159" s="216"/>
    </row>
    <row r="160" spans="1:53" ht="69" customHeight="1">
      <c r="A160" s="131"/>
      <c r="B160" s="131"/>
      <c r="C160" s="717" t="s">
        <v>242</v>
      </c>
      <c r="D160" s="718"/>
      <c r="E160" s="718"/>
      <c r="F160" s="718"/>
      <c r="G160" s="718"/>
      <c r="H160" s="718"/>
      <c r="I160" s="718"/>
      <c r="J160" s="718"/>
      <c r="K160" s="718"/>
      <c r="L160" s="719"/>
      <c r="M160" s="720" t="str">
        <f>IF('10号'!$J$4="","",MIN(97000,R152+SUM(V155:V157),M164+0))</f>
        <v/>
      </c>
      <c r="N160" s="721"/>
      <c r="O160" s="721"/>
      <c r="P160" s="721"/>
      <c r="Q160" s="721"/>
      <c r="R160" s="721"/>
      <c r="S160" s="721"/>
      <c r="T160" s="721"/>
      <c r="U160" s="721"/>
      <c r="V160" s="721"/>
      <c r="W160" s="721"/>
      <c r="X160" s="721"/>
      <c r="Y160" s="721"/>
      <c r="Z160" s="542" t="s">
        <v>149</v>
      </c>
      <c r="AA160" s="548"/>
      <c r="AB160" s="217"/>
      <c r="AC160" s="217"/>
      <c r="AD160" s="217"/>
      <c r="AE160" s="217"/>
      <c r="AF160" s="217"/>
      <c r="AG160" s="231"/>
      <c r="AH160" s="232"/>
      <c r="AI160" s="232"/>
      <c r="AJ160" s="232"/>
      <c r="AK160" s="232"/>
      <c r="BA160" s="234"/>
    </row>
    <row r="161" spans="1:27" ht="18" customHeight="1">
      <c r="A161" s="9"/>
      <c r="B161" s="9"/>
      <c r="C161" s="722" t="s">
        <v>312</v>
      </c>
      <c r="D161" s="722"/>
      <c r="E161" s="722"/>
      <c r="F161" s="722"/>
      <c r="G161" s="722"/>
      <c r="H161" s="722"/>
      <c r="I161" s="722"/>
      <c r="J161" s="722"/>
      <c r="K161" s="722"/>
      <c r="L161" s="722"/>
      <c r="M161" s="722"/>
      <c r="N161" s="722"/>
      <c r="O161" s="722"/>
      <c r="P161" s="722"/>
      <c r="Q161" s="722"/>
      <c r="R161" s="722"/>
      <c r="S161" s="722"/>
      <c r="T161" s="722"/>
      <c r="U161" s="722"/>
      <c r="V161" s="722"/>
      <c r="W161" s="722"/>
      <c r="X161" s="722"/>
      <c r="Y161" s="722"/>
      <c r="Z161" s="722"/>
    </row>
    <row r="162" spans="1:27" ht="18" customHeight="1">
      <c r="A162" s="9"/>
      <c r="B162" s="9"/>
      <c r="C162" s="722"/>
      <c r="D162" s="722"/>
      <c r="E162" s="722"/>
      <c r="F162" s="722"/>
      <c r="G162" s="722"/>
      <c r="H162" s="722"/>
      <c r="I162" s="722"/>
      <c r="J162" s="722"/>
      <c r="K162" s="722"/>
      <c r="L162" s="722"/>
      <c r="M162" s="722"/>
      <c r="N162" s="722"/>
      <c r="O162" s="722"/>
      <c r="P162" s="722"/>
      <c r="Q162" s="722"/>
      <c r="R162" s="722"/>
      <c r="S162" s="722"/>
      <c r="T162" s="722"/>
      <c r="U162" s="722"/>
      <c r="V162" s="722"/>
      <c r="W162" s="722"/>
      <c r="X162" s="722"/>
      <c r="Y162" s="722"/>
      <c r="Z162" s="722"/>
    </row>
    <row r="163" spans="1:27">
      <c r="A163" s="9"/>
      <c r="B163" s="9"/>
      <c r="C163" s="722"/>
      <c r="D163" s="722"/>
      <c r="E163" s="722"/>
      <c r="F163" s="722"/>
      <c r="G163" s="722"/>
      <c r="H163" s="722"/>
      <c r="I163" s="722"/>
      <c r="J163" s="722"/>
      <c r="K163" s="722"/>
      <c r="L163" s="722"/>
      <c r="M163" s="722"/>
      <c r="N163" s="722"/>
      <c r="O163" s="722"/>
      <c r="P163" s="722"/>
      <c r="Q163" s="722"/>
      <c r="R163" s="722"/>
      <c r="S163" s="722"/>
      <c r="T163" s="722"/>
      <c r="U163" s="722"/>
      <c r="V163" s="722"/>
      <c r="W163" s="722"/>
      <c r="X163" s="722"/>
      <c r="Y163" s="722"/>
      <c r="Z163" s="722"/>
    </row>
    <row r="164" spans="1:27" ht="60" customHeight="1">
      <c r="A164" s="9"/>
      <c r="B164" s="9"/>
      <c r="C164" s="723" t="str">
        <f>IF(L5="（ 平成　　年　　月 ）","平成　　年　　月支払給与額",L5)</f>
        <v>平成　　年　　月支払給与額</v>
      </c>
      <c r="D164" s="724"/>
      <c r="E164" s="724"/>
      <c r="F164" s="724"/>
      <c r="G164" s="724"/>
      <c r="H164" s="724"/>
      <c r="I164" s="724"/>
      <c r="J164" s="724"/>
      <c r="K164" s="724"/>
      <c r="L164" s="725"/>
      <c r="M164" s="726"/>
      <c r="N164" s="727"/>
      <c r="O164" s="727"/>
      <c r="P164" s="727"/>
      <c r="Q164" s="727"/>
      <c r="R164" s="727"/>
      <c r="S164" s="727"/>
      <c r="T164" s="727"/>
      <c r="U164" s="727"/>
      <c r="V164" s="727"/>
      <c r="W164" s="727"/>
      <c r="X164" s="727"/>
      <c r="Y164" s="727"/>
      <c r="Z164" s="542" t="s">
        <v>149</v>
      </c>
      <c r="AA164" s="548"/>
    </row>
    <row r="165" spans="1:27" ht="18" customHeight="1">
      <c r="A165" s="9"/>
      <c r="B165" s="9"/>
      <c r="C165" s="9"/>
      <c r="D165" s="9"/>
      <c r="E165" s="9"/>
      <c r="F165" s="9"/>
      <c r="G165" s="9"/>
      <c r="H165" s="9"/>
      <c r="I165" s="9"/>
      <c r="J165" s="9"/>
      <c r="K165" s="549"/>
      <c r="L165" s="9"/>
      <c r="M165" s="9"/>
      <c r="N165" s="9"/>
      <c r="O165" s="9"/>
      <c r="P165" s="9"/>
      <c r="Q165" s="9"/>
      <c r="R165" s="9"/>
      <c r="S165" s="9"/>
      <c r="T165" s="9"/>
      <c r="U165" s="9"/>
      <c r="V165" s="9"/>
      <c r="W165" s="9"/>
      <c r="X165" s="9"/>
      <c r="Y165" s="9"/>
      <c r="Z165" s="9"/>
    </row>
    <row r="166" spans="1:27">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8" spans="1:27">
      <c r="F168" s="715"/>
      <c r="G168" s="715"/>
      <c r="H168" s="715"/>
    </row>
  </sheetData>
  <sheetProtection password="ECA8" sheet="1" objects="1" scenarios="1" selectLockedCells="1"/>
  <mergeCells count="710">
    <mergeCell ref="P11:P12"/>
    <mergeCell ref="L5:Q5"/>
    <mergeCell ref="V5:AA5"/>
    <mergeCell ref="Z7:AA7"/>
    <mergeCell ref="Z8:AA8"/>
    <mergeCell ref="A7:B10"/>
    <mergeCell ref="C7:C8"/>
    <mergeCell ref="E7:E8"/>
    <mergeCell ref="G7:G8"/>
    <mergeCell ref="I7:I8"/>
    <mergeCell ref="K7:K8"/>
    <mergeCell ref="L7:L8"/>
    <mergeCell ref="N7:N8"/>
    <mergeCell ref="Y7:Y8"/>
    <mergeCell ref="E9:J9"/>
    <mergeCell ref="R9:W9"/>
    <mergeCell ref="X9:AA9"/>
    <mergeCell ref="P7:P8"/>
    <mergeCell ref="Q7:Q8"/>
    <mergeCell ref="S7:S8"/>
    <mergeCell ref="U7:U8"/>
    <mergeCell ref="V7:V8"/>
    <mergeCell ref="X7:X8"/>
    <mergeCell ref="C10:AA10"/>
    <mergeCell ref="A15:B18"/>
    <mergeCell ref="C15:C16"/>
    <mergeCell ref="E15:E16"/>
    <mergeCell ref="G15:G16"/>
    <mergeCell ref="I15:I16"/>
    <mergeCell ref="K15:K16"/>
    <mergeCell ref="C18:AA18"/>
    <mergeCell ref="Z11:AA11"/>
    <mergeCell ref="Z12:AA12"/>
    <mergeCell ref="E13:J13"/>
    <mergeCell ref="R13:W13"/>
    <mergeCell ref="X13:AA13"/>
    <mergeCell ref="C14:AA14"/>
    <mergeCell ref="Q11:Q12"/>
    <mergeCell ref="S11:S12"/>
    <mergeCell ref="U11:U12"/>
    <mergeCell ref="V11:V12"/>
    <mergeCell ref="X11:X12"/>
    <mergeCell ref="Y11:Y12"/>
    <mergeCell ref="A11:B14"/>
    <mergeCell ref="C11:C12"/>
    <mergeCell ref="E11:E12"/>
    <mergeCell ref="G11:G12"/>
    <mergeCell ref="I11:I12"/>
    <mergeCell ref="C22:AA22"/>
    <mergeCell ref="V15:V16"/>
    <mergeCell ref="X15:X16"/>
    <mergeCell ref="Y15:Y16"/>
    <mergeCell ref="Z15:AA15"/>
    <mergeCell ref="Z16:AA16"/>
    <mergeCell ref="E17:J17"/>
    <mergeCell ref="R17:W17"/>
    <mergeCell ref="X17:AA17"/>
    <mergeCell ref="L15:L16"/>
    <mergeCell ref="N15:N16"/>
    <mergeCell ref="P15:P16"/>
    <mergeCell ref="Q15:Q16"/>
    <mergeCell ref="S15:S16"/>
    <mergeCell ref="U15:U16"/>
    <mergeCell ref="K11:K12"/>
    <mergeCell ref="L11:L12"/>
    <mergeCell ref="N11:N12"/>
    <mergeCell ref="A23:B26"/>
    <mergeCell ref="C23:C24"/>
    <mergeCell ref="E23:E24"/>
    <mergeCell ref="G23:G24"/>
    <mergeCell ref="I23:I24"/>
    <mergeCell ref="K23:K24"/>
    <mergeCell ref="C26:AA26"/>
    <mergeCell ref="V19:V20"/>
    <mergeCell ref="X19:X20"/>
    <mergeCell ref="Y19:Y20"/>
    <mergeCell ref="Z19:AA19"/>
    <mergeCell ref="Z20:AA20"/>
    <mergeCell ref="E21:J21"/>
    <mergeCell ref="R21:W21"/>
    <mergeCell ref="X21:AA21"/>
    <mergeCell ref="L19:L20"/>
    <mergeCell ref="N19:N20"/>
    <mergeCell ref="P19:P20"/>
    <mergeCell ref="Q19:Q20"/>
    <mergeCell ref="S19:S20"/>
    <mergeCell ref="U19:U20"/>
    <mergeCell ref="A19:B22"/>
    <mergeCell ref="C19:C20"/>
    <mergeCell ref="E19:E20"/>
    <mergeCell ref="G27:G28"/>
    <mergeCell ref="I27:I28"/>
    <mergeCell ref="K27:K28"/>
    <mergeCell ref="C30:AA30"/>
    <mergeCell ref="V23:V24"/>
    <mergeCell ref="X23:X24"/>
    <mergeCell ref="Y23:Y24"/>
    <mergeCell ref="Z23:AA23"/>
    <mergeCell ref="Z24:AA24"/>
    <mergeCell ref="E25:J25"/>
    <mergeCell ref="R25:W25"/>
    <mergeCell ref="X25:AA25"/>
    <mergeCell ref="L23:L24"/>
    <mergeCell ref="N23:N24"/>
    <mergeCell ref="P23:P24"/>
    <mergeCell ref="Q23:Q24"/>
    <mergeCell ref="S23:S24"/>
    <mergeCell ref="U23:U24"/>
    <mergeCell ref="G19:G20"/>
    <mergeCell ref="I19:I20"/>
    <mergeCell ref="K19:K20"/>
    <mergeCell ref="A31:B34"/>
    <mergeCell ref="C31:C32"/>
    <mergeCell ref="E31:E32"/>
    <mergeCell ref="G31:G32"/>
    <mergeCell ref="I31:I32"/>
    <mergeCell ref="K31:K32"/>
    <mergeCell ref="C34:AA34"/>
    <mergeCell ref="V27:V28"/>
    <mergeCell ref="X27:X28"/>
    <mergeCell ref="Y27:Y28"/>
    <mergeCell ref="Z27:AA27"/>
    <mergeCell ref="Z28:AA28"/>
    <mergeCell ref="E29:J29"/>
    <mergeCell ref="R29:W29"/>
    <mergeCell ref="X29:AA29"/>
    <mergeCell ref="L27:L28"/>
    <mergeCell ref="N27:N28"/>
    <mergeCell ref="P27:P28"/>
    <mergeCell ref="Q27:Q28"/>
    <mergeCell ref="S27:S28"/>
    <mergeCell ref="U27:U28"/>
    <mergeCell ref="A27:B30"/>
    <mergeCell ref="C27:C28"/>
    <mergeCell ref="E27:E28"/>
    <mergeCell ref="G35:G36"/>
    <mergeCell ref="I35:I36"/>
    <mergeCell ref="K35:K36"/>
    <mergeCell ref="C38:AA38"/>
    <mergeCell ref="V31:V32"/>
    <mergeCell ref="X31:X32"/>
    <mergeCell ref="Y31:Y32"/>
    <mergeCell ref="Z31:AA31"/>
    <mergeCell ref="Z32:AA32"/>
    <mergeCell ref="E33:J33"/>
    <mergeCell ref="R33:W33"/>
    <mergeCell ref="X33:AA33"/>
    <mergeCell ref="L31:L32"/>
    <mergeCell ref="N31:N32"/>
    <mergeCell ref="P31:P32"/>
    <mergeCell ref="Q31:Q32"/>
    <mergeCell ref="S31:S32"/>
    <mergeCell ref="U31:U32"/>
    <mergeCell ref="A39:B42"/>
    <mergeCell ref="C39:C40"/>
    <mergeCell ref="E39:E40"/>
    <mergeCell ref="G39:G40"/>
    <mergeCell ref="I39:I40"/>
    <mergeCell ref="K39:K40"/>
    <mergeCell ref="C42:AA42"/>
    <mergeCell ref="V35:V36"/>
    <mergeCell ref="X35:X36"/>
    <mergeCell ref="Y35:Y36"/>
    <mergeCell ref="Z35:AA35"/>
    <mergeCell ref="Z36:AA36"/>
    <mergeCell ref="E37:J37"/>
    <mergeCell ref="R37:W37"/>
    <mergeCell ref="X37:AA37"/>
    <mergeCell ref="L35:L36"/>
    <mergeCell ref="N35:N36"/>
    <mergeCell ref="P35:P36"/>
    <mergeCell ref="Q35:Q36"/>
    <mergeCell ref="S35:S36"/>
    <mergeCell ref="U35:U36"/>
    <mergeCell ref="A35:B38"/>
    <mergeCell ref="C35:C36"/>
    <mergeCell ref="E35:E36"/>
    <mergeCell ref="G43:G44"/>
    <mergeCell ref="I43:I44"/>
    <mergeCell ref="K43:K44"/>
    <mergeCell ref="C46:AA46"/>
    <mergeCell ref="V39:V40"/>
    <mergeCell ref="X39:X40"/>
    <mergeCell ref="Y39:Y40"/>
    <mergeCell ref="Z39:AA39"/>
    <mergeCell ref="Z40:AA40"/>
    <mergeCell ref="E41:J41"/>
    <mergeCell ref="R41:W41"/>
    <mergeCell ref="X41:AA41"/>
    <mergeCell ref="L39:L40"/>
    <mergeCell ref="N39:N40"/>
    <mergeCell ref="P39:P40"/>
    <mergeCell ref="Q39:Q40"/>
    <mergeCell ref="S39:S40"/>
    <mergeCell ref="U39:U40"/>
    <mergeCell ref="A47:B50"/>
    <mergeCell ref="C47:C48"/>
    <mergeCell ref="E47:E48"/>
    <mergeCell ref="G47:G48"/>
    <mergeCell ref="I47:I48"/>
    <mergeCell ref="K47:K48"/>
    <mergeCell ref="C50:AA50"/>
    <mergeCell ref="V43:V44"/>
    <mergeCell ref="X43:X44"/>
    <mergeCell ref="Y43:Y44"/>
    <mergeCell ref="Z43:AA43"/>
    <mergeCell ref="Z44:AA44"/>
    <mergeCell ref="E45:J45"/>
    <mergeCell ref="R45:W45"/>
    <mergeCell ref="X45:AA45"/>
    <mergeCell ref="L43:L44"/>
    <mergeCell ref="N43:N44"/>
    <mergeCell ref="P43:P44"/>
    <mergeCell ref="Q43:Q44"/>
    <mergeCell ref="S43:S44"/>
    <mergeCell ref="U43:U44"/>
    <mergeCell ref="A43:B46"/>
    <mergeCell ref="C43:C44"/>
    <mergeCell ref="E43:E44"/>
    <mergeCell ref="G51:G52"/>
    <mergeCell ref="I51:I52"/>
    <mergeCell ref="K51:K52"/>
    <mergeCell ref="C54:AA54"/>
    <mergeCell ref="V47:V48"/>
    <mergeCell ref="X47:X48"/>
    <mergeCell ref="Y47:Y48"/>
    <mergeCell ref="Z47:AA47"/>
    <mergeCell ref="Z48:AA48"/>
    <mergeCell ref="E49:J49"/>
    <mergeCell ref="R49:W49"/>
    <mergeCell ref="X49:AA49"/>
    <mergeCell ref="L47:L48"/>
    <mergeCell ref="N47:N48"/>
    <mergeCell ref="P47:P48"/>
    <mergeCell ref="Q47:Q48"/>
    <mergeCell ref="S47:S48"/>
    <mergeCell ref="U47:U48"/>
    <mergeCell ref="A55:B58"/>
    <mergeCell ref="C55:C56"/>
    <mergeCell ref="E55:E56"/>
    <mergeCell ref="G55:G56"/>
    <mergeCell ref="I55:I56"/>
    <mergeCell ref="K55:K56"/>
    <mergeCell ref="C58:AA58"/>
    <mergeCell ref="V51:V52"/>
    <mergeCell ref="X51:X52"/>
    <mergeCell ref="Y51:Y52"/>
    <mergeCell ref="Z51:AA51"/>
    <mergeCell ref="Z52:AA52"/>
    <mergeCell ref="E53:J53"/>
    <mergeCell ref="R53:W53"/>
    <mergeCell ref="X53:AA53"/>
    <mergeCell ref="L51:L52"/>
    <mergeCell ref="N51:N52"/>
    <mergeCell ref="P51:P52"/>
    <mergeCell ref="Q51:Q52"/>
    <mergeCell ref="S51:S52"/>
    <mergeCell ref="U51:U52"/>
    <mergeCell ref="A51:B54"/>
    <mergeCell ref="C51:C52"/>
    <mergeCell ref="E51:E52"/>
    <mergeCell ref="G59:G60"/>
    <mergeCell ref="I59:I60"/>
    <mergeCell ref="K59:K60"/>
    <mergeCell ref="C62:AA62"/>
    <mergeCell ref="V55:V56"/>
    <mergeCell ref="X55:X56"/>
    <mergeCell ref="Y55:Y56"/>
    <mergeCell ref="Z55:AA55"/>
    <mergeCell ref="Z56:AA56"/>
    <mergeCell ref="E57:J57"/>
    <mergeCell ref="R57:W57"/>
    <mergeCell ref="X57:AA57"/>
    <mergeCell ref="L55:L56"/>
    <mergeCell ref="N55:N56"/>
    <mergeCell ref="P55:P56"/>
    <mergeCell ref="Q55:Q56"/>
    <mergeCell ref="S55:S56"/>
    <mergeCell ref="U55:U56"/>
    <mergeCell ref="A63:B66"/>
    <mergeCell ref="C63:C64"/>
    <mergeCell ref="E63:E64"/>
    <mergeCell ref="G63:G64"/>
    <mergeCell ref="I63:I64"/>
    <mergeCell ref="K63:K64"/>
    <mergeCell ref="C66:AA66"/>
    <mergeCell ref="V59:V60"/>
    <mergeCell ref="X59:X60"/>
    <mergeCell ref="Y59:Y60"/>
    <mergeCell ref="Z59:AA59"/>
    <mergeCell ref="Z60:AA60"/>
    <mergeCell ref="E61:J61"/>
    <mergeCell ref="R61:W61"/>
    <mergeCell ref="X61:AA61"/>
    <mergeCell ref="L59:L60"/>
    <mergeCell ref="N59:N60"/>
    <mergeCell ref="P59:P60"/>
    <mergeCell ref="Q59:Q60"/>
    <mergeCell ref="S59:S60"/>
    <mergeCell ref="U59:U60"/>
    <mergeCell ref="A59:B62"/>
    <mergeCell ref="C59:C60"/>
    <mergeCell ref="E59:E60"/>
    <mergeCell ref="V63:V64"/>
    <mergeCell ref="X63:X64"/>
    <mergeCell ref="Y63:Y64"/>
    <mergeCell ref="Z63:AA63"/>
    <mergeCell ref="Z64:AA64"/>
    <mergeCell ref="E65:J65"/>
    <mergeCell ref="R65:W65"/>
    <mergeCell ref="X65:AA65"/>
    <mergeCell ref="L63:L64"/>
    <mergeCell ref="N63:N64"/>
    <mergeCell ref="P63:P64"/>
    <mergeCell ref="Q63:Q64"/>
    <mergeCell ref="S63:S64"/>
    <mergeCell ref="U63:U64"/>
    <mergeCell ref="A69:B72"/>
    <mergeCell ref="C69:C70"/>
    <mergeCell ref="E69:E70"/>
    <mergeCell ref="G69:G70"/>
    <mergeCell ref="I69:I70"/>
    <mergeCell ref="K69:K70"/>
    <mergeCell ref="C72:AA72"/>
    <mergeCell ref="C67:D67"/>
    <mergeCell ref="F67:G67"/>
    <mergeCell ref="I67:J67"/>
    <mergeCell ref="L67:M67"/>
    <mergeCell ref="L68:Q68"/>
    <mergeCell ref="V68:AA68"/>
    <mergeCell ref="G73:G74"/>
    <mergeCell ref="I73:I74"/>
    <mergeCell ref="K73:K74"/>
    <mergeCell ref="C76:AA76"/>
    <mergeCell ref="V69:V70"/>
    <mergeCell ref="X69:X70"/>
    <mergeCell ref="Y69:Y70"/>
    <mergeCell ref="Z69:AA69"/>
    <mergeCell ref="Z70:AA70"/>
    <mergeCell ref="E71:J71"/>
    <mergeCell ref="R71:W71"/>
    <mergeCell ref="X71:AA71"/>
    <mergeCell ref="L69:L70"/>
    <mergeCell ref="N69:N70"/>
    <mergeCell ref="P69:P70"/>
    <mergeCell ref="Q69:Q70"/>
    <mergeCell ref="S69:S70"/>
    <mergeCell ref="U69:U70"/>
    <mergeCell ref="A77:B80"/>
    <mergeCell ref="C77:C78"/>
    <mergeCell ref="E77:E78"/>
    <mergeCell ref="G77:G78"/>
    <mergeCell ref="I77:I78"/>
    <mergeCell ref="K77:K78"/>
    <mergeCell ref="C80:AA80"/>
    <mergeCell ref="V73:V74"/>
    <mergeCell ref="X73:X74"/>
    <mergeCell ref="Y73:Y74"/>
    <mergeCell ref="Z73:AA73"/>
    <mergeCell ref="Z74:AA74"/>
    <mergeCell ref="E75:J75"/>
    <mergeCell ref="R75:W75"/>
    <mergeCell ref="X75:AA75"/>
    <mergeCell ref="L73:L74"/>
    <mergeCell ref="N73:N74"/>
    <mergeCell ref="P73:P74"/>
    <mergeCell ref="Q73:Q74"/>
    <mergeCell ref="S73:S74"/>
    <mergeCell ref="U73:U74"/>
    <mergeCell ref="A73:B76"/>
    <mergeCell ref="C73:C74"/>
    <mergeCell ref="E73:E74"/>
    <mergeCell ref="G81:G82"/>
    <mergeCell ref="I81:I82"/>
    <mergeCell ref="K81:K82"/>
    <mergeCell ref="C84:AA84"/>
    <mergeCell ref="V77:V78"/>
    <mergeCell ref="X77:X78"/>
    <mergeCell ref="Y77:Y78"/>
    <mergeCell ref="Z77:AA77"/>
    <mergeCell ref="Z78:AA78"/>
    <mergeCell ref="E79:J79"/>
    <mergeCell ref="R79:W79"/>
    <mergeCell ref="X79:AA79"/>
    <mergeCell ref="L77:L78"/>
    <mergeCell ref="N77:N78"/>
    <mergeCell ref="P77:P78"/>
    <mergeCell ref="Q77:Q78"/>
    <mergeCell ref="S77:S78"/>
    <mergeCell ref="U77:U78"/>
    <mergeCell ref="A85:B88"/>
    <mergeCell ref="C85:C86"/>
    <mergeCell ref="E85:E86"/>
    <mergeCell ref="G85:G86"/>
    <mergeCell ref="I85:I86"/>
    <mergeCell ref="K85:K86"/>
    <mergeCell ref="C88:AA88"/>
    <mergeCell ref="V81:V82"/>
    <mergeCell ref="X81:X82"/>
    <mergeCell ref="Y81:Y82"/>
    <mergeCell ref="Z81:AA81"/>
    <mergeCell ref="Z82:AA82"/>
    <mergeCell ref="E83:J83"/>
    <mergeCell ref="R83:W83"/>
    <mergeCell ref="X83:AA83"/>
    <mergeCell ref="L81:L82"/>
    <mergeCell ref="N81:N82"/>
    <mergeCell ref="P81:P82"/>
    <mergeCell ref="Q81:Q82"/>
    <mergeCell ref="S81:S82"/>
    <mergeCell ref="U81:U82"/>
    <mergeCell ref="A81:B84"/>
    <mergeCell ref="C81:C82"/>
    <mergeCell ref="E81:E82"/>
    <mergeCell ref="G89:G90"/>
    <mergeCell ref="I89:I90"/>
    <mergeCell ref="K89:K90"/>
    <mergeCell ref="C92:AA92"/>
    <mergeCell ref="V85:V86"/>
    <mergeCell ref="X85:X86"/>
    <mergeCell ref="Y85:Y86"/>
    <mergeCell ref="Z85:AA85"/>
    <mergeCell ref="Z86:AA86"/>
    <mergeCell ref="E87:J87"/>
    <mergeCell ref="R87:W87"/>
    <mergeCell ref="X87:AA87"/>
    <mergeCell ref="L85:L86"/>
    <mergeCell ref="N85:N86"/>
    <mergeCell ref="P85:P86"/>
    <mergeCell ref="Q85:Q86"/>
    <mergeCell ref="S85:S86"/>
    <mergeCell ref="U85:U86"/>
    <mergeCell ref="A93:B96"/>
    <mergeCell ref="C93:C94"/>
    <mergeCell ref="E93:E94"/>
    <mergeCell ref="G93:G94"/>
    <mergeCell ref="I93:I94"/>
    <mergeCell ref="K93:K94"/>
    <mergeCell ref="C96:AA96"/>
    <mergeCell ref="V89:V90"/>
    <mergeCell ref="X89:X90"/>
    <mergeCell ref="Y89:Y90"/>
    <mergeCell ref="Z89:AA89"/>
    <mergeCell ref="Z90:AA90"/>
    <mergeCell ref="E91:J91"/>
    <mergeCell ref="R91:W91"/>
    <mergeCell ref="X91:AA91"/>
    <mergeCell ref="L89:L90"/>
    <mergeCell ref="N89:N90"/>
    <mergeCell ref="P89:P90"/>
    <mergeCell ref="Q89:Q90"/>
    <mergeCell ref="S89:S90"/>
    <mergeCell ref="U89:U90"/>
    <mergeCell ref="A89:B92"/>
    <mergeCell ref="C89:C90"/>
    <mergeCell ref="E89:E90"/>
    <mergeCell ref="G97:G98"/>
    <mergeCell ref="I97:I98"/>
    <mergeCell ref="K97:K98"/>
    <mergeCell ref="C100:AA100"/>
    <mergeCell ref="V93:V94"/>
    <mergeCell ref="X93:X94"/>
    <mergeCell ref="Y93:Y94"/>
    <mergeCell ref="Z93:AA93"/>
    <mergeCell ref="Z94:AA94"/>
    <mergeCell ref="E95:J95"/>
    <mergeCell ref="R95:W95"/>
    <mergeCell ref="X95:AA95"/>
    <mergeCell ref="L93:L94"/>
    <mergeCell ref="N93:N94"/>
    <mergeCell ref="P93:P94"/>
    <mergeCell ref="Q93:Q94"/>
    <mergeCell ref="S93:S94"/>
    <mergeCell ref="U93:U94"/>
    <mergeCell ref="A101:B104"/>
    <mergeCell ref="C101:C102"/>
    <mergeCell ref="E101:E102"/>
    <mergeCell ref="G101:G102"/>
    <mergeCell ref="I101:I102"/>
    <mergeCell ref="K101:K102"/>
    <mergeCell ref="C104:AA104"/>
    <mergeCell ref="V97:V98"/>
    <mergeCell ref="X97:X98"/>
    <mergeCell ref="Y97:Y98"/>
    <mergeCell ref="Z97:AA97"/>
    <mergeCell ref="Z98:AA98"/>
    <mergeCell ref="E99:J99"/>
    <mergeCell ref="R99:W99"/>
    <mergeCell ref="X99:AA99"/>
    <mergeCell ref="L97:L98"/>
    <mergeCell ref="N97:N98"/>
    <mergeCell ref="P97:P98"/>
    <mergeCell ref="Q97:Q98"/>
    <mergeCell ref="S97:S98"/>
    <mergeCell ref="U97:U98"/>
    <mergeCell ref="A97:B100"/>
    <mergeCell ref="C97:C98"/>
    <mergeCell ref="E97:E98"/>
    <mergeCell ref="G105:G106"/>
    <mergeCell ref="I105:I106"/>
    <mergeCell ref="K105:K106"/>
    <mergeCell ref="C108:AA108"/>
    <mergeCell ref="V101:V102"/>
    <mergeCell ref="X101:X102"/>
    <mergeCell ref="Y101:Y102"/>
    <mergeCell ref="Z101:AA101"/>
    <mergeCell ref="Z102:AA102"/>
    <mergeCell ref="E103:J103"/>
    <mergeCell ref="R103:W103"/>
    <mergeCell ref="X103:AA103"/>
    <mergeCell ref="L101:L102"/>
    <mergeCell ref="N101:N102"/>
    <mergeCell ref="P101:P102"/>
    <mergeCell ref="Q101:Q102"/>
    <mergeCell ref="S101:S102"/>
    <mergeCell ref="U101:U102"/>
    <mergeCell ref="A109:B112"/>
    <mergeCell ref="C109:C110"/>
    <mergeCell ref="E109:E110"/>
    <mergeCell ref="G109:G110"/>
    <mergeCell ref="I109:I110"/>
    <mergeCell ref="K109:K110"/>
    <mergeCell ref="C112:AA112"/>
    <mergeCell ref="V105:V106"/>
    <mergeCell ref="X105:X106"/>
    <mergeCell ref="Y105:Y106"/>
    <mergeCell ref="Z105:AA105"/>
    <mergeCell ref="Z106:AA106"/>
    <mergeCell ref="E107:J107"/>
    <mergeCell ref="R107:W107"/>
    <mergeCell ref="X107:AA107"/>
    <mergeCell ref="L105:L106"/>
    <mergeCell ref="N105:N106"/>
    <mergeCell ref="P105:P106"/>
    <mergeCell ref="Q105:Q106"/>
    <mergeCell ref="S105:S106"/>
    <mergeCell ref="U105:U106"/>
    <mergeCell ref="A105:B108"/>
    <mergeCell ref="C105:C106"/>
    <mergeCell ref="E105:E106"/>
    <mergeCell ref="G113:G114"/>
    <mergeCell ref="I113:I114"/>
    <mergeCell ref="K113:K114"/>
    <mergeCell ref="C116:AA116"/>
    <mergeCell ref="V109:V110"/>
    <mergeCell ref="X109:X110"/>
    <mergeCell ref="Y109:Y110"/>
    <mergeCell ref="Z109:AA109"/>
    <mergeCell ref="Z110:AA110"/>
    <mergeCell ref="E111:J111"/>
    <mergeCell ref="R111:W111"/>
    <mergeCell ref="X111:AA111"/>
    <mergeCell ref="L109:L110"/>
    <mergeCell ref="N109:N110"/>
    <mergeCell ref="P109:P110"/>
    <mergeCell ref="Q109:Q110"/>
    <mergeCell ref="S109:S110"/>
    <mergeCell ref="U109:U110"/>
    <mergeCell ref="A117:B120"/>
    <mergeCell ref="C117:C118"/>
    <mergeCell ref="E117:E118"/>
    <mergeCell ref="G117:G118"/>
    <mergeCell ref="I117:I118"/>
    <mergeCell ref="K117:K118"/>
    <mergeCell ref="C120:AA120"/>
    <mergeCell ref="V113:V114"/>
    <mergeCell ref="X113:X114"/>
    <mergeCell ref="Y113:Y114"/>
    <mergeCell ref="Z113:AA113"/>
    <mergeCell ref="Z114:AA114"/>
    <mergeCell ref="E115:J115"/>
    <mergeCell ref="R115:W115"/>
    <mergeCell ref="X115:AA115"/>
    <mergeCell ref="L113:L114"/>
    <mergeCell ref="N113:N114"/>
    <mergeCell ref="P113:P114"/>
    <mergeCell ref="Q113:Q114"/>
    <mergeCell ref="S113:S114"/>
    <mergeCell ref="U113:U114"/>
    <mergeCell ref="A113:B116"/>
    <mergeCell ref="C113:C114"/>
    <mergeCell ref="E113:E114"/>
    <mergeCell ref="G121:G122"/>
    <mergeCell ref="I121:I122"/>
    <mergeCell ref="K121:K122"/>
    <mergeCell ref="C124:AA124"/>
    <mergeCell ref="V117:V118"/>
    <mergeCell ref="X117:X118"/>
    <mergeCell ref="Y117:Y118"/>
    <mergeCell ref="Z117:AA117"/>
    <mergeCell ref="Z118:AA118"/>
    <mergeCell ref="E119:J119"/>
    <mergeCell ref="R119:W119"/>
    <mergeCell ref="X119:AA119"/>
    <mergeCell ref="L117:L118"/>
    <mergeCell ref="N117:N118"/>
    <mergeCell ref="P117:P118"/>
    <mergeCell ref="Q117:Q118"/>
    <mergeCell ref="S117:S118"/>
    <mergeCell ref="U117:U118"/>
    <mergeCell ref="A125:B128"/>
    <mergeCell ref="C125:C126"/>
    <mergeCell ref="E125:E126"/>
    <mergeCell ref="G125:G126"/>
    <mergeCell ref="I125:I126"/>
    <mergeCell ref="K125:K126"/>
    <mergeCell ref="C128:AA128"/>
    <mergeCell ref="V121:V122"/>
    <mergeCell ref="X121:X122"/>
    <mergeCell ref="Y121:Y122"/>
    <mergeCell ref="Z121:AA121"/>
    <mergeCell ref="Z122:AA122"/>
    <mergeCell ref="E123:J123"/>
    <mergeCell ref="R123:W123"/>
    <mergeCell ref="X123:AA123"/>
    <mergeCell ref="L121:L122"/>
    <mergeCell ref="N121:N122"/>
    <mergeCell ref="P121:P122"/>
    <mergeCell ref="Q121:Q122"/>
    <mergeCell ref="S121:S122"/>
    <mergeCell ref="U121:U122"/>
    <mergeCell ref="A121:B124"/>
    <mergeCell ref="C121:C122"/>
    <mergeCell ref="E121:E122"/>
    <mergeCell ref="I129:I130"/>
    <mergeCell ref="K129:K130"/>
    <mergeCell ref="C132:AA132"/>
    <mergeCell ref="V125:V126"/>
    <mergeCell ref="X125:X126"/>
    <mergeCell ref="Y125:Y126"/>
    <mergeCell ref="Z125:AA125"/>
    <mergeCell ref="Z126:AA126"/>
    <mergeCell ref="E127:J127"/>
    <mergeCell ref="R127:W127"/>
    <mergeCell ref="X127:AA127"/>
    <mergeCell ref="L125:L126"/>
    <mergeCell ref="N125:N126"/>
    <mergeCell ref="P125:P126"/>
    <mergeCell ref="Q125:Q126"/>
    <mergeCell ref="S125:S126"/>
    <mergeCell ref="U125:U126"/>
    <mergeCell ref="C133:D133"/>
    <mergeCell ref="F133:G133"/>
    <mergeCell ref="I133:J133"/>
    <mergeCell ref="L133:M133"/>
    <mergeCell ref="S134:Y134"/>
    <mergeCell ref="A135:AA135"/>
    <mergeCell ref="V129:V130"/>
    <mergeCell ref="X129:X130"/>
    <mergeCell ref="Y129:Y130"/>
    <mergeCell ref="Z129:AA129"/>
    <mergeCell ref="Z130:AA130"/>
    <mergeCell ref="E131:J131"/>
    <mergeCell ref="R131:W131"/>
    <mergeCell ref="X131:AA131"/>
    <mergeCell ref="L129:L130"/>
    <mergeCell ref="N129:N130"/>
    <mergeCell ref="P129:P130"/>
    <mergeCell ref="Q129:Q130"/>
    <mergeCell ref="S129:S130"/>
    <mergeCell ref="U129:U130"/>
    <mergeCell ref="A129:B132"/>
    <mergeCell ref="C129:C130"/>
    <mergeCell ref="E129:E130"/>
    <mergeCell ref="G129:G130"/>
    <mergeCell ref="A149:D149"/>
    <mergeCell ref="E149:L149"/>
    <mergeCell ref="M149:Q149"/>
    <mergeCell ref="R149:Z149"/>
    <mergeCell ref="A150:D150"/>
    <mergeCell ref="E150:L150"/>
    <mergeCell ref="M150:Q150"/>
    <mergeCell ref="R150:Z150"/>
    <mergeCell ref="A137:AA137"/>
    <mergeCell ref="D138:E138"/>
    <mergeCell ref="D140:E140"/>
    <mergeCell ref="A147:D148"/>
    <mergeCell ref="E147:L148"/>
    <mergeCell ref="M147:Q148"/>
    <mergeCell ref="R147:AA148"/>
    <mergeCell ref="A154:F154"/>
    <mergeCell ref="G154:V154"/>
    <mergeCell ref="Y154:Z154"/>
    <mergeCell ref="A155:C155"/>
    <mergeCell ref="E155:F155"/>
    <mergeCell ref="G155:U155"/>
    <mergeCell ref="V155:Z155"/>
    <mergeCell ref="A151:D151"/>
    <mergeCell ref="E151:L151"/>
    <mergeCell ref="M151:Q151"/>
    <mergeCell ref="R151:Z151"/>
    <mergeCell ref="A152:D152"/>
    <mergeCell ref="E152:L152"/>
    <mergeCell ref="M152:Q152"/>
    <mergeCell ref="R152:Z152"/>
    <mergeCell ref="F168:H168"/>
    <mergeCell ref="A159:Z159"/>
    <mergeCell ref="C160:L160"/>
    <mergeCell ref="M160:Y160"/>
    <mergeCell ref="C161:Z163"/>
    <mergeCell ref="C164:L164"/>
    <mergeCell ref="M164:Y164"/>
    <mergeCell ref="A156:C156"/>
    <mergeCell ref="E156:F156"/>
    <mergeCell ref="G156:U156"/>
    <mergeCell ref="V156:Z156"/>
    <mergeCell ref="A157:C157"/>
    <mergeCell ref="E157:F157"/>
    <mergeCell ref="G157:U157"/>
    <mergeCell ref="V157:Z157"/>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7:H48 D47:D48 H51:H52 D51:D52 H55:H56 D55:D56 H59:H60 D59:D60 H63:H64 D63:D64 H69:H70 D69:D70 H73:H74 D73:D74 H77:H78 D77:D78 H81:H82 D81:D82 H85:H86 D85:D86 H89:H90 D89:D90 H93:H94 D93:D94 H97:H98 D97:D98 H101:H102 D101:D102 H105:H106 D105:D106 H109:H110 D109:D110 H113:H114 D113:D114 H125:H126 D125:D126 H117:H118 D117:D118 H121:H122 D121:D122 H129:H130 D129:D130">
      <formula1>0</formula1>
      <formula2>23</formula2>
    </dataValidation>
    <dataValidation type="list" imeMode="halfAlpha" allowBlank="1" showInputMessage="1" showErrorMessage="1" errorTitle="15分単位で入力" error="00、15、30、45 から選択してください" sqref="O121:O122 O125:O126 O117:O118 O11:O12 F121:F122 O15:O16 O19:O20 F19:F20 F15:F16 O23:O24 F11:F12 O27:O28 O31:O32 F31:F32 F23:F24 O35:O36 F27:F28 O39:O40 O43:O44 F43:F44 F35:F36 O47:O48 F39:F40 O51:O52 O55:O56 F55:F56 F47:F48 O59:O60 F51:F52 O63:O64 O69:O70 F69:F70 F59:F60 O73:O74 F63:F64 O77:O78 O81:O82 F81:F82 F73:F74 O85:O86 F77:F78 O89:O90 O93:O94 F93:F94 F85:F86 O97:O98 F89:F90 O101:O102 O105:O106 F105:F106 F97:F98 O109:O110 F101:F102 O113:O114 F125:F126 J125:J126 F113:F114 F117:F118 F109:F110 J121:J122 J35:J36 O7:O8 F7:F8 J7:J8 J117:J118 J15:J16 J11:J12 J19:J20 J23:J24 J27:J28 J31:J32 J39:J40 J43:J44 J47:J48 J51:J52 J55:J56 J59:J60 J63:J64 J69:J70 J73:J74 J77:J78 J81:J82 J85:J86 J89:J90 J93:J94 J97:J98 J101:J102 J105:J106 J109:J110 J113:J114 O129:O130 F129:F130 J129:J130">
      <formula1>"00,15,30,45"</formula1>
    </dataValidation>
    <dataValidation type="whole" allowBlank="1" showInputMessage="1" showErrorMessage="1" errorTitle="無効な入力" error="入力は 1～3 のみ" sqref="W7:W8 W121:W122 W15:W16 W11:W12 W19:W20 W23:W24 W27:W28 W31:W32 W35:W36 W39:W40 W43:W44 W47:W48 W51:W52 W55:W56 W59:W60 W63:W64 W69:W70 W73:W74 W77:W78 W81:W82 W85:W86 W89:W90 W93:W94 W97:W98 W101:W102 W105:W106 W109:W110 W113:W114 W125:W126 W117:W118 W129:W130">
      <formula1>1</formula1>
      <formula2>3</formula2>
    </dataValidation>
    <dataValidation allowBlank="1" showInputMessage="1" sqref="M7:M8 R7:R8 M15:M16 R11:R12 M11:M12 R125:R126 M19:M20 R15:R16 M23:M24 R19:R20 M27:M28 R23:R24 M31:M32 R27:R28 M35:M36 R31:R32 M39:M40 R35:R36 M43:M44 R39:R40 M47:M48 R43:R44 M51:M52 R47:R48 M55:M56 R51:R52 M59:M60 R55:R56 M63:M64 R59:R60 M69:M70 R63:R64 M73:M74 R69:R70 M77:M78 R73:R74 M81:M82 R77:R78 M85:M86 R81:R82 M89:M90 R85:R86 M93:M94 R89:R90 M97:M98 R93:R94 M101:M102 R97:R98 M105:M106 R101:R102 M109:M110 R105:R106 M113:M114 R109:R110 M125:M126 R117:R118 M117:M118 R113:R114 M121:M122 R121:R122 M129:M130 R129:R130"/>
    <dataValidation imeMode="halfAlpha" allowBlank="1" showInputMessage="1" sqref="T7:T8 T117:T118 T113:T114 T121:T122 T109:T110 T105:T106 T101:T102 T97:T98 T93:T94 T89:T90 T85:T86 T81:T82 T77:T78 T73:T74 T69:T70 T63:T64 T59:T60 T55:T56 T51:T52 T47:T48 T43:T44 T39:T40 T35:T36 T31:T32 T27:T28 T23:T24 T19:T20 T15:T16 T11:T12 T125:T126 T129:T130"/>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2" manualBreakCount="2">
    <brk id="67" max="24" man="1"/>
    <brk id="133" max="2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1FF"/>
  </sheetPr>
  <dimension ref="A1:BA168"/>
  <sheetViews>
    <sheetView showGridLines="0" view="pageBreakPreview" zoomScale="70" zoomScaleNormal="70" zoomScaleSheetLayoutView="70" workbookViewId="0">
      <selection activeCell="E3" sqref="E3"/>
    </sheetView>
  </sheetViews>
  <sheetFormatPr defaultRowHeight="13.5"/>
  <cols>
    <col min="1" max="2" width="3.125" style="11" customWidth="1"/>
    <col min="3" max="3" width="5" style="11" customWidth="1"/>
    <col min="4" max="4" width="3.5" style="11" customWidth="1"/>
    <col min="5" max="5" width="3.625" style="11" customWidth="1"/>
    <col min="6" max="6" width="3.5" style="11" customWidth="1"/>
    <col min="7" max="7" width="5" style="11" customWidth="1"/>
    <col min="8" max="8" width="3.5" style="11" customWidth="1"/>
    <col min="9" max="9" width="3.625" style="11" customWidth="1"/>
    <col min="10" max="10" width="3.5" style="11" customWidth="1"/>
    <col min="11" max="11" width="3.625" style="11" customWidth="1"/>
    <col min="12" max="12" width="5" style="11" customWidth="1"/>
    <col min="13" max="16" width="3.625" style="11" customWidth="1"/>
    <col min="17" max="17" width="9.5" style="11" customWidth="1"/>
    <col min="18" max="21" width="3.625" style="11" customWidth="1"/>
    <col min="22" max="22" width="4.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2.375" style="17" customWidth="1"/>
    <col min="33" max="33" width="15.5" style="218" hidden="1" customWidth="1"/>
    <col min="34" max="35" width="9.25" style="219" hidden="1" customWidth="1"/>
    <col min="36" max="36" width="15.625" style="219" hidden="1" customWidth="1"/>
    <col min="37" max="37" width="9.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501"/>
      <c r="AG2" s="502"/>
      <c r="AH2" s="503"/>
      <c r="AI2" s="503"/>
      <c r="AJ2" s="503"/>
      <c r="AK2" s="503"/>
      <c r="AL2" s="501"/>
    </row>
    <row r="3" spans="1:48" ht="17.25" customHeight="1">
      <c r="A3" s="164"/>
      <c r="B3" s="164"/>
      <c r="C3" s="544"/>
      <c r="D3" s="136"/>
      <c r="E3" s="136"/>
      <c r="F3" s="136"/>
      <c r="G3" s="208"/>
      <c r="H3" s="137"/>
      <c r="I3" s="138"/>
      <c r="J3" s="138"/>
      <c r="K3" s="138"/>
      <c r="L3" s="138"/>
      <c r="M3" s="138"/>
      <c r="N3" s="208"/>
      <c r="O3" s="138"/>
      <c r="P3" s="208"/>
      <c r="Q3" s="138"/>
      <c r="R3" s="138"/>
      <c r="S3" s="208"/>
      <c r="T3" s="138"/>
      <c r="U3" s="208"/>
      <c r="V3" s="208"/>
      <c r="W3" s="208"/>
      <c r="X3" s="208"/>
      <c r="Y3" s="208"/>
      <c r="Z3" s="139"/>
      <c r="AA3" s="510" t="str">
        <f>'10号'!$P$3</f>
        <v>〈平成２９年度第２回〉</v>
      </c>
      <c r="AG3" s="500" t="str">
        <f>IF('10号'!$J$4="","",'10号'!$T$27)</f>
        <v/>
      </c>
      <c r="AH3" s="506" t="e">
        <f>YEAR(L5)</f>
        <v>#VALUE!</v>
      </c>
      <c r="AI3" s="506"/>
      <c r="AJ3" s="17" t="e">
        <f>MONTH(AG3)</f>
        <v>#VALUE!</v>
      </c>
      <c r="AK3" s="516" t="s">
        <v>302</v>
      </c>
    </row>
    <row r="4" spans="1:48" ht="21">
      <c r="A4" s="164"/>
      <c r="B4" s="164"/>
      <c r="C4" s="87" t="s">
        <v>144</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16" t="s">
        <v>303</v>
      </c>
    </row>
    <row r="5" spans="1:48" ht="17.25" customHeight="1">
      <c r="A5" s="164"/>
      <c r="B5" s="164"/>
      <c r="C5" s="203" t="s">
        <v>304</v>
      </c>
      <c r="D5" s="204"/>
      <c r="E5" s="204"/>
      <c r="F5" s="204"/>
      <c r="G5" s="204"/>
      <c r="H5" s="208"/>
      <c r="I5" s="494"/>
      <c r="J5" s="494"/>
      <c r="K5" s="494"/>
      <c r="L5" s="853" t="str">
        <f>IF(AG3="","（ 平成　　年　　月 ）",AG3)</f>
        <v>（ 平成　　年　　月 ）</v>
      </c>
      <c r="M5" s="853"/>
      <c r="N5" s="853"/>
      <c r="O5" s="853"/>
      <c r="P5" s="853"/>
      <c r="Q5" s="853"/>
      <c r="R5" s="545" t="s">
        <v>305</v>
      </c>
      <c r="S5" s="541"/>
      <c r="T5" s="541"/>
      <c r="U5" s="541"/>
      <c r="V5" s="854" t="str">
        <f>IF('10号'!E18="","",'10号'!E18)</f>
        <v/>
      </c>
      <c r="W5" s="854"/>
      <c r="X5" s="854"/>
      <c r="Y5" s="854"/>
      <c r="Z5" s="854"/>
      <c r="AA5" s="854"/>
      <c r="AG5" s="546" t="s">
        <v>306</v>
      </c>
      <c r="AH5" s="540" t="s">
        <v>307</v>
      </c>
      <c r="AI5" s="540" t="s">
        <v>308</v>
      </c>
      <c r="AJ5" s="540" t="s">
        <v>291</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16"/>
    </row>
    <row r="7" spans="1:48" ht="15.75" customHeight="1">
      <c r="A7" s="837">
        <f>IF(AG3="",1,AG3)</f>
        <v>1</v>
      </c>
      <c r="B7" s="838"/>
      <c r="C7" s="843" t="s">
        <v>282</v>
      </c>
      <c r="D7" s="518"/>
      <c r="E7" s="845" t="s">
        <v>226</v>
      </c>
      <c r="F7" s="518"/>
      <c r="G7" s="845" t="s">
        <v>285</v>
      </c>
      <c r="H7" s="518"/>
      <c r="I7" s="845" t="s">
        <v>226</v>
      </c>
      <c r="J7" s="518"/>
      <c r="K7" s="847" t="s">
        <v>286</v>
      </c>
      <c r="L7" s="833" t="s">
        <v>227</v>
      </c>
      <c r="M7" s="519"/>
      <c r="N7" s="835" t="s">
        <v>287</v>
      </c>
      <c r="O7" s="518"/>
      <c r="P7" s="835" t="s">
        <v>286</v>
      </c>
      <c r="Q7" s="833" t="s">
        <v>288</v>
      </c>
      <c r="R7" s="534" t="str">
        <f>IF(OR(D7="",A7=""),"",HOUR(AJ7))</f>
        <v/>
      </c>
      <c r="S7" s="835" t="s">
        <v>287</v>
      </c>
      <c r="T7" s="521" t="str">
        <f>IF(OR(D7="",A7=""),"",MINUTE(AJ7))</f>
        <v/>
      </c>
      <c r="U7" s="835" t="s">
        <v>286</v>
      </c>
      <c r="V7" s="819" t="s">
        <v>309</v>
      </c>
      <c r="W7" s="522"/>
      <c r="X7" s="821" t="s">
        <v>148</v>
      </c>
      <c r="Y7" s="823" t="s">
        <v>289</v>
      </c>
      <c r="Z7" s="825"/>
      <c r="AA7" s="826"/>
      <c r="AC7" s="505"/>
      <c r="AD7" s="504"/>
      <c r="AG7" s="504">
        <f>IF(OR(D7="",F7=""),0,TIME(D7,F7,0))</f>
        <v>0</v>
      </c>
      <c r="AH7" s="504">
        <f>IF(OR(H7="",J7=""),0,TIME(H7,J7,0))</f>
        <v>0</v>
      </c>
      <c r="AI7" s="504">
        <f>TIME(M7,O7,0)</f>
        <v>0</v>
      </c>
      <c r="AJ7" s="515">
        <f>AH7-AG7-AI7</f>
        <v>0</v>
      </c>
      <c r="AK7" s="517" t="str">
        <f>IF(A7="",IF(OR(D7&lt;&gt;"",F7&lt;&gt;"",H7&lt;&gt;"",J7&lt;&gt;""),"ERR",""),IF(A7&lt;&gt;"",IF(AND(D7="",F7="",H7="",J7=""),"",IF(OR(AND(D7&lt;&gt;"",F7=""),AND(D7="",F7&lt;&gt;""),AND(H7&lt;&gt;"",J7=""),AND(H7="",J7&lt;&gt;""),AG7&gt;=AH7,AH7-AG7-AI7&lt;0),"ERR",""))))</f>
        <v/>
      </c>
    </row>
    <row r="8" spans="1:48" ht="14.25" customHeight="1">
      <c r="A8" s="839"/>
      <c r="B8" s="840"/>
      <c r="C8" s="844"/>
      <c r="D8" s="523"/>
      <c r="E8" s="846"/>
      <c r="F8" s="523"/>
      <c r="G8" s="846"/>
      <c r="H8" s="523"/>
      <c r="I8" s="846"/>
      <c r="J8" s="523"/>
      <c r="K8" s="848"/>
      <c r="L8" s="834"/>
      <c r="M8" s="524"/>
      <c r="N8" s="836"/>
      <c r="O8" s="523"/>
      <c r="P8" s="836"/>
      <c r="Q8" s="834"/>
      <c r="R8" s="533" t="str">
        <f>IF(OR(D8="",A7=""),"",HOUR(AJ8))</f>
        <v/>
      </c>
      <c r="S8" s="836"/>
      <c r="T8" s="525" t="str">
        <f>IF(OR(D8="",A7=""),"",MINUTE(AJ8))</f>
        <v/>
      </c>
      <c r="U8" s="836"/>
      <c r="V8" s="820"/>
      <c r="W8" s="526"/>
      <c r="X8" s="822"/>
      <c r="Y8" s="824"/>
      <c r="Z8" s="827"/>
      <c r="AA8" s="828"/>
      <c r="AG8" s="504">
        <f>IF(OR(D8="",F8=""),0,TIME(D8,F8,0))</f>
        <v>0</v>
      </c>
      <c r="AH8" s="504">
        <f>IF(OR(H8="",J8=""),0,TIME(H8,J8,0))</f>
        <v>0</v>
      </c>
      <c r="AI8" s="504">
        <f>TIME(M8,O8,0)</f>
        <v>0</v>
      </c>
      <c r="AJ8" s="515">
        <f>AH8-AG8-AI8</f>
        <v>0</v>
      </c>
      <c r="AK8" s="517" t="str">
        <f>IF(A7="",IF(OR(D8&lt;&gt;"",F8&lt;&gt;"",H8&lt;&gt;"",J8&lt;&gt;""),"ERR",""),IF(A7&lt;&gt;"",IF(AND(D8="",F8="",H8="",J8=""),"",IF(OR(AND(D8&lt;&gt;"",F8=""),AND(D8="",F8&lt;&gt;""),AND(H8&lt;&gt;"",J8=""),AND(H8="",J8&lt;&gt;""),AG8&gt;=AH8,AH8-AG8-AI8&lt;0),"ERR",""))))</f>
        <v/>
      </c>
    </row>
    <row r="9" spans="1:48" ht="15" customHeight="1">
      <c r="A9" s="839"/>
      <c r="B9" s="840"/>
      <c r="C9" s="527" t="s">
        <v>283</v>
      </c>
      <c r="D9" s="528"/>
      <c r="E9" s="829"/>
      <c r="F9" s="829"/>
      <c r="G9" s="829"/>
      <c r="H9" s="829"/>
      <c r="I9" s="829"/>
      <c r="J9" s="829"/>
      <c r="K9" s="529"/>
      <c r="L9" s="529"/>
      <c r="M9" s="529"/>
      <c r="N9" s="529"/>
      <c r="O9" s="529"/>
      <c r="P9" s="529"/>
      <c r="Q9" s="529"/>
      <c r="R9" s="830" t="str">
        <f>IF(OR(AK7="ERR",AK8="ERR"),"研修時間が誤っています","")</f>
        <v/>
      </c>
      <c r="S9" s="831"/>
      <c r="T9" s="831"/>
      <c r="U9" s="831"/>
      <c r="V9" s="831"/>
      <c r="W9" s="831"/>
      <c r="X9" s="831" t="str">
        <f>IF(ISERROR(OR(AG7,AJ7,AJ8)),"研修人数を入力してください",IF(AG7&lt;&gt;"",IF(OR(AND(AJ7&gt;0,W7=""),AND(AJ8&gt;0,W8="")),"研修人数を入力してください",""),""))</f>
        <v/>
      </c>
      <c r="Y9" s="831"/>
      <c r="Z9" s="831"/>
      <c r="AA9" s="832"/>
      <c r="AE9" s="215"/>
      <c r="AF9" s="222"/>
      <c r="AG9" s="224"/>
      <c r="AH9" s="224"/>
      <c r="AI9" s="224"/>
      <c r="AJ9" s="221"/>
      <c r="AK9" s="517"/>
      <c r="AM9" s="139"/>
      <c r="AO9" s="225"/>
      <c r="AP9" s="226"/>
      <c r="AQ9" s="225"/>
      <c r="AS9" s="227"/>
    </row>
    <row r="10" spans="1:48" ht="20.25" customHeight="1">
      <c r="A10" s="841"/>
      <c r="B10" s="842"/>
      <c r="C10" s="849"/>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1"/>
      <c r="AE10" s="215"/>
      <c r="AF10" s="222"/>
      <c r="AG10" s="224"/>
      <c r="AH10" s="224"/>
      <c r="AI10" s="224"/>
      <c r="AJ10" s="221"/>
      <c r="AK10" s="517"/>
      <c r="AO10" s="225"/>
      <c r="AP10" s="226"/>
      <c r="AQ10" s="225"/>
      <c r="AS10" s="227"/>
    </row>
    <row r="11" spans="1:48" ht="15.75" customHeight="1">
      <c r="A11" s="837">
        <f>IF(A7="","",A7+1)</f>
        <v>2</v>
      </c>
      <c r="B11" s="838"/>
      <c r="C11" s="843" t="s">
        <v>282</v>
      </c>
      <c r="D11" s="518"/>
      <c r="E11" s="845" t="s">
        <v>226</v>
      </c>
      <c r="F11" s="518"/>
      <c r="G11" s="845" t="s">
        <v>285</v>
      </c>
      <c r="H11" s="518"/>
      <c r="I11" s="845" t="s">
        <v>226</v>
      </c>
      <c r="J11" s="518"/>
      <c r="K11" s="847" t="s">
        <v>286</v>
      </c>
      <c r="L11" s="833" t="s">
        <v>227</v>
      </c>
      <c r="M11" s="519"/>
      <c r="N11" s="835" t="s">
        <v>287</v>
      </c>
      <c r="O11" s="518"/>
      <c r="P11" s="835" t="s">
        <v>286</v>
      </c>
      <c r="Q11" s="833" t="s">
        <v>288</v>
      </c>
      <c r="R11" s="534" t="str">
        <f>IF(OR(D11="",A11=""),"",HOUR(AJ11))</f>
        <v/>
      </c>
      <c r="S11" s="835" t="s">
        <v>287</v>
      </c>
      <c r="T11" s="521" t="str">
        <f>IF(OR(D11="",A11=""),"",MINUTE(AJ11))</f>
        <v/>
      </c>
      <c r="U11" s="835" t="s">
        <v>286</v>
      </c>
      <c r="V11" s="819" t="s">
        <v>309</v>
      </c>
      <c r="W11" s="522"/>
      <c r="X11" s="821" t="s">
        <v>148</v>
      </c>
      <c r="Y11" s="823" t="s">
        <v>289</v>
      </c>
      <c r="Z11" s="825"/>
      <c r="AA11" s="826"/>
      <c r="AG11" s="504">
        <f>IF(OR(D11="",F11=""),0,TIME(D11,F11,0))</f>
        <v>0</v>
      </c>
      <c r="AH11" s="504">
        <f>IF(OR(H11="",J11=""),0,TIME(H11,J11,0))</f>
        <v>0</v>
      </c>
      <c r="AI11" s="504">
        <f>TIME(M11,O11,0)</f>
        <v>0</v>
      </c>
      <c r="AJ11" s="515">
        <f>AH11-AG11-AI11</f>
        <v>0</v>
      </c>
      <c r="AK11" s="517" t="str">
        <f>IF(A11="",IF(OR(D11&lt;&gt;"",F11&lt;&gt;"",H11&lt;&gt;"",J11&lt;&gt;""),"ERR",""),IF(A11&lt;&gt;"",IF(AND(D11="",F11="",H11="",J11=""),"",IF(OR(AND(D11&lt;&gt;"",F11=""),AND(D11="",F11&lt;&gt;""),AND(H11&lt;&gt;"",J11=""),AND(H11="",J11&lt;&gt;""),AG11&gt;=AH11,AH11-AG11-AI11&lt;0),"ERR",""))))</f>
        <v/>
      </c>
    </row>
    <row r="12" spans="1:48" ht="14.25" customHeight="1">
      <c r="A12" s="839"/>
      <c r="B12" s="840"/>
      <c r="C12" s="844"/>
      <c r="D12" s="523"/>
      <c r="E12" s="846"/>
      <c r="F12" s="523"/>
      <c r="G12" s="846"/>
      <c r="H12" s="523"/>
      <c r="I12" s="846"/>
      <c r="J12" s="523"/>
      <c r="K12" s="848"/>
      <c r="L12" s="834"/>
      <c r="M12" s="524"/>
      <c r="N12" s="836"/>
      <c r="O12" s="523"/>
      <c r="P12" s="836"/>
      <c r="Q12" s="834"/>
      <c r="R12" s="533" t="str">
        <f>IF(OR(D12="",A11=""),"",HOUR(AJ12))</f>
        <v/>
      </c>
      <c r="S12" s="836"/>
      <c r="T12" s="525" t="str">
        <f>IF(OR(D12="",A11=""),"",MINUTE(AJ12))</f>
        <v/>
      </c>
      <c r="U12" s="836"/>
      <c r="V12" s="820"/>
      <c r="W12" s="526"/>
      <c r="X12" s="822"/>
      <c r="Y12" s="824"/>
      <c r="Z12" s="827"/>
      <c r="AA12" s="828"/>
      <c r="AG12" s="504">
        <f>IF(OR(D12="",F12=""),0,TIME(D12,F12,0))</f>
        <v>0</v>
      </c>
      <c r="AH12" s="504">
        <f>IF(OR(H12="",J12=""),0,TIME(H12,J12,0))</f>
        <v>0</v>
      </c>
      <c r="AI12" s="504">
        <f>TIME(M12,O12,0)</f>
        <v>0</v>
      </c>
      <c r="AJ12" s="515">
        <f>AH12-AG12-AI12</f>
        <v>0</v>
      </c>
      <c r="AK12" s="517" t="str">
        <f>IF(A11="",IF(OR(D12&lt;&gt;"",F12&lt;&gt;"",H12&lt;&gt;"",J12&lt;&gt;""),"ERR",""),IF(A11&lt;&gt;"",IF(AND(D12="",F12="",H12="",J12=""),"",IF(OR(AND(D12&lt;&gt;"",F12=""),AND(D12="",F12&lt;&gt;""),AND(H12&lt;&gt;"",J12=""),AND(H12="",J12&lt;&gt;""),AG12&gt;=AH12,AH12-AG12-AI12&lt;0),"ERR",""))))</f>
        <v/>
      </c>
    </row>
    <row r="13" spans="1:48" ht="15" customHeight="1">
      <c r="A13" s="839"/>
      <c r="B13" s="840"/>
      <c r="C13" s="527" t="s">
        <v>283</v>
      </c>
      <c r="D13" s="528"/>
      <c r="E13" s="829"/>
      <c r="F13" s="829"/>
      <c r="G13" s="829"/>
      <c r="H13" s="829"/>
      <c r="I13" s="829"/>
      <c r="J13" s="829"/>
      <c r="K13" s="529"/>
      <c r="L13" s="529"/>
      <c r="M13" s="529"/>
      <c r="N13" s="529"/>
      <c r="O13" s="529"/>
      <c r="P13" s="529"/>
      <c r="Q13" s="529"/>
      <c r="R13" s="830" t="str">
        <f>IF(OR(AK11="ERR",AK12="ERR"),"研修時間が誤っています","")</f>
        <v/>
      </c>
      <c r="S13" s="831"/>
      <c r="T13" s="831"/>
      <c r="U13" s="831"/>
      <c r="V13" s="831"/>
      <c r="W13" s="831"/>
      <c r="X13" s="831" t="str">
        <f>IF(ISERROR(OR(AG11,AJ11,AJ12)),"研修人数を入力してください",IF(AG11&lt;&gt;"",IF(OR(AND(AJ11&gt;0,W11=""),AND(AJ12&gt;0,W12="")),"研修人数を入力してください",""),""))</f>
        <v/>
      </c>
      <c r="Y13" s="831"/>
      <c r="Z13" s="831"/>
      <c r="AA13" s="832"/>
      <c r="AE13" s="215"/>
      <c r="AF13" s="222"/>
      <c r="AG13" s="224"/>
      <c r="AH13" s="224"/>
      <c r="AI13" s="224"/>
      <c r="AJ13" s="221"/>
      <c r="AK13" s="517"/>
      <c r="AM13" s="139"/>
      <c r="AO13" s="225"/>
      <c r="AP13" s="226"/>
      <c r="AQ13" s="225"/>
      <c r="AS13" s="227"/>
    </row>
    <row r="14" spans="1:48" ht="20.25" customHeight="1">
      <c r="A14" s="841"/>
      <c r="B14" s="842"/>
      <c r="C14" s="849"/>
      <c r="D14" s="850"/>
      <c r="E14" s="850"/>
      <c r="F14" s="850"/>
      <c r="G14" s="850"/>
      <c r="H14" s="850"/>
      <c r="I14" s="850"/>
      <c r="J14" s="850"/>
      <c r="K14" s="850"/>
      <c r="L14" s="850"/>
      <c r="M14" s="850"/>
      <c r="N14" s="850"/>
      <c r="O14" s="850"/>
      <c r="P14" s="850"/>
      <c r="Q14" s="850"/>
      <c r="R14" s="850"/>
      <c r="S14" s="850"/>
      <c r="T14" s="850"/>
      <c r="U14" s="850"/>
      <c r="V14" s="850"/>
      <c r="W14" s="850"/>
      <c r="X14" s="850"/>
      <c r="Y14" s="850"/>
      <c r="Z14" s="850"/>
      <c r="AA14" s="851"/>
      <c r="AE14" s="215"/>
      <c r="AF14" s="222"/>
      <c r="AG14" s="224"/>
      <c r="AH14" s="224"/>
      <c r="AI14" s="224"/>
      <c r="AJ14" s="221"/>
      <c r="AK14" s="517"/>
      <c r="AO14" s="225"/>
      <c r="AP14" s="226"/>
      <c r="AQ14" s="225"/>
      <c r="AS14" s="227"/>
    </row>
    <row r="15" spans="1:48" ht="15.75" customHeight="1">
      <c r="A15" s="837">
        <f>IF(A11="","",A11+1)</f>
        <v>3</v>
      </c>
      <c r="B15" s="838"/>
      <c r="C15" s="843" t="s">
        <v>282</v>
      </c>
      <c r="D15" s="518"/>
      <c r="E15" s="845" t="s">
        <v>226</v>
      </c>
      <c r="F15" s="518"/>
      <c r="G15" s="845" t="s">
        <v>285</v>
      </c>
      <c r="H15" s="518"/>
      <c r="I15" s="845" t="s">
        <v>226</v>
      </c>
      <c r="J15" s="518"/>
      <c r="K15" s="847" t="s">
        <v>286</v>
      </c>
      <c r="L15" s="833" t="s">
        <v>227</v>
      </c>
      <c r="M15" s="519"/>
      <c r="N15" s="835" t="s">
        <v>287</v>
      </c>
      <c r="O15" s="518"/>
      <c r="P15" s="835" t="s">
        <v>286</v>
      </c>
      <c r="Q15" s="833" t="s">
        <v>288</v>
      </c>
      <c r="R15" s="534" t="str">
        <f>IF(OR(D15="",A15=""),"",HOUR(AJ15))</f>
        <v/>
      </c>
      <c r="S15" s="835" t="s">
        <v>287</v>
      </c>
      <c r="T15" s="521" t="str">
        <f>IF(OR(D15="",A15=""),"",MINUTE(AJ15))</f>
        <v/>
      </c>
      <c r="U15" s="835" t="s">
        <v>286</v>
      </c>
      <c r="V15" s="819" t="s">
        <v>309</v>
      </c>
      <c r="W15" s="522"/>
      <c r="X15" s="821" t="s">
        <v>148</v>
      </c>
      <c r="Y15" s="823" t="s">
        <v>289</v>
      </c>
      <c r="Z15" s="825"/>
      <c r="AA15" s="826"/>
      <c r="AG15" s="504">
        <f>IF(OR(D15="",F15=""),0,TIME(D15,F15,0))</f>
        <v>0</v>
      </c>
      <c r="AH15" s="504">
        <f>IF(OR(H15="",J15=""),0,TIME(H15,J15,0))</f>
        <v>0</v>
      </c>
      <c r="AI15" s="504">
        <f>TIME(M15,O15,0)</f>
        <v>0</v>
      </c>
      <c r="AJ15" s="515">
        <f>AH15-AG15-AI15</f>
        <v>0</v>
      </c>
      <c r="AK15" s="517" t="str">
        <f>IF(A15="",IF(OR(D15&lt;&gt;"",F15&lt;&gt;"",H15&lt;&gt;"",J15&lt;&gt;""),"ERR",""),IF(A15&lt;&gt;"",IF(AND(D15="",F15="",H15="",J15=""),"",IF(OR(AND(D15&lt;&gt;"",F15=""),AND(D15="",F15&lt;&gt;""),AND(H15&lt;&gt;"",J15=""),AND(H15="",J15&lt;&gt;""),AG15&gt;=AH15,AH15-AG15-AI15&lt;0),"ERR",""))))</f>
        <v/>
      </c>
    </row>
    <row r="16" spans="1:48" ht="14.25" customHeight="1">
      <c r="A16" s="839"/>
      <c r="B16" s="840"/>
      <c r="C16" s="844"/>
      <c r="D16" s="523"/>
      <c r="E16" s="846"/>
      <c r="F16" s="523"/>
      <c r="G16" s="846"/>
      <c r="H16" s="523"/>
      <c r="I16" s="846"/>
      <c r="J16" s="523"/>
      <c r="K16" s="848"/>
      <c r="L16" s="834"/>
      <c r="M16" s="524"/>
      <c r="N16" s="836"/>
      <c r="O16" s="523"/>
      <c r="P16" s="836"/>
      <c r="Q16" s="834"/>
      <c r="R16" s="533" t="str">
        <f>IF(OR(D16="",A15=""),"",HOUR(AJ16))</f>
        <v/>
      </c>
      <c r="S16" s="836"/>
      <c r="T16" s="525" t="str">
        <f>IF(OR(D16="",A15=""),"",MINUTE(AJ16))</f>
        <v/>
      </c>
      <c r="U16" s="836"/>
      <c r="V16" s="820"/>
      <c r="W16" s="526"/>
      <c r="X16" s="822"/>
      <c r="Y16" s="824"/>
      <c r="Z16" s="827"/>
      <c r="AA16" s="828"/>
      <c r="AG16" s="504">
        <f>IF(OR(D16="",F16=""),0,TIME(D16,F16,0))</f>
        <v>0</v>
      </c>
      <c r="AH16" s="504">
        <f>IF(OR(H16="",J16=""),0,TIME(H16,J16,0))</f>
        <v>0</v>
      </c>
      <c r="AI16" s="504">
        <f>TIME(M16,O16,0)</f>
        <v>0</v>
      </c>
      <c r="AJ16" s="515">
        <f>AH16-AG16-AI16</f>
        <v>0</v>
      </c>
      <c r="AK16" s="517" t="str">
        <f>IF(A15="",IF(OR(D16&lt;&gt;"",F16&lt;&gt;"",H16&lt;&gt;"",J16&lt;&gt;""),"ERR",""),IF(A15&lt;&gt;"",IF(AND(D16="",F16="",H16="",J16=""),"",IF(OR(AND(D16&lt;&gt;"",F16=""),AND(D16="",F16&lt;&gt;""),AND(H16&lt;&gt;"",J16=""),AND(H16="",J16&lt;&gt;""),AG16&gt;=AH16,AH16-AG16-AI16&lt;0),"ERR",""))))</f>
        <v/>
      </c>
    </row>
    <row r="17" spans="1:45" ht="15" customHeight="1">
      <c r="A17" s="839"/>
      <c r="B17" s="840"/>
      <c r="C17" s="527" t="s">
        <v>283</v>
      </c>
      <c r="D17" s="528"/>
      <c r="E17" s="829"/>
      <c r="F17" s="829"/>
      <c r="G17" s="829"/>
      <c r="H17" s="829"/>
      <c r="I17" s="829"/>
      <c r="J17" s="829"/>
      <c r="K17" s="529"/>
      <c r="L17" s="529"/>
      <c r="M17" s="529"/>
      <c r="N17" s="529"/>
      <c r="O17" s="529"/>
      <c r="P17" s="529"/>
      <c r="Q17" s="529"/>
      <c r="R17" s="830" t="str">
        <f>IF(OR(AK15="ERR",AK16="ERR"),"研修時間が誤っています","")</f>
        <v/>
      </c>
      <c r="S17" s="831"/>
      <c r="T17" s="831"/>
      <c r="U17" s="831"/>
      <c r="V17" s="831"/>
      <c r="W17" s="831"/>
      <c r="X17" s="831" t="str">
        <f>IF(ISERROR(OR(AG15,AJ15,AJ16)),"研修人数を入力してください",IF(AG15&lt;&gt;"",IF(OR(AND(AJ15&gt;0,W15=""),AND(AJ16&gt;0,W16="")),"研修人数を入力してください",""),""))</f>
        <v/>
      </c>
      <c r="Y17" s="831"/>
      <c r="Z17" s="831"/>
      <c r="AA17" s="832"/>
      <c r="AE17" s="215"/>
      <c r="AF17" s="222"/>
      <c r="AG17" s="224"/>
      <c r="AH17" s="224"/>
      <c r="AI17" s="224"/>
      <c r="AJ17" s="221"/>
      <c r="AK17" s="517"/>
      <c r="AM17" s="139"/>
      <c r="AO17" s="225"/>
      <c r="AP17" s="226"/>
      <c r="AQ17" s="225"/>
      <c r="AS17" s="227"/>
    </row>
    <row r="18" spans="1:45" ht="20.25" customHeight="1">
      <c r="A18" s="841"/>
      <c r="B18" s="842"/>
      <c r="C18" s="849"/>
      <c r="D18" s="850"/>
      <c r="E18" s="850"/>
      <c r="F18" s="850"/>
      <c r="G18" s="850"/>
      <c r="H18" s="850"/>
      <c r="I18" s="850"/>
      <c r="J18" s="850"/>
      <c r="K18" s="850"/>
      <c r="L18" s="850"/>
      <c r="M18" s="850"/>
      <c r="N18" s="850"/>
      <c r="O18" s="850"/>
      <c r="P18" s="850"/>
      <c r="Q18" s="850"/>
      <c r="R18" s="850"/>
      <c r="S18" s="850"/>
      <c r="T18" s="850"/>
      <c r="U18" s="850"/>
      <c r="V18" s="850"/>
      <c r="W18" s="850"/>
      <c r="X18" s="850"/>
      <c r="Y18" s="850"/>
      <c r="Z18" s="850"/>
      <c r="AA18" s="851"/>
      <c r="AE18" s="215"/>
      <c r="AF18" s="222"/>
      <c r="AG18" s="224"/>
      <c r="AH18" s="224"/>
      <c r="AI18" s="224"/>
      <c r="AJ18" s="221"/>
      <c r="AK18" s="517"/>
      <c r="AO18" s="225"/>
      <c r="AP18" s="226"/>
      <c r="AQ18" s="225"/>
      <c r="AS18" s="227"/>
    </row>
    <row r="19" spans="1:45" ht="15.75" customHeight="1">
      <c r="A19" s="837">
        <f>IF(A15="","",A15+1)</f>
        <v>4</v>
      </c>
      <c r="B19" s="838"/>
      <c r="C19" s="843" t="s">
        <v>282</v>
      </c>
      <c r="D19" s="518"/>
      <c r="E19" s="845" t="s">
        <v>226</v>
      </c>
      <c r="F19" s="518"/>
      <c r="G19" s="845" t="s">
        <v>285</v>
      </c>
      <c r="H19" s="518"/>
      <c r="I19" s="845" t="s">
        <v>226</v>
      </c>
      <c r="J19" s="518"/>
      <c r="K19" s="847" t="s">
        <v>286</v>
      </c>
      <c r="L19" s="833" t="s">
        <v>227</v>
      </c>
      <c r="M19" s="519"/>
      <c r="N19" s="835" t="s">
        <v>287</v>
      </c>
      <c r="O19" s="518"/>
      <c r="P19" s="835" t="s">
        <v>286</v>
      </c>
      <c r="Q19" s="833" t="s">
        <v>288</v>
      </c>
      <c r="R19" s="534" t="str">
        <f>IF(OR(D19="",A19=""),"",HOUR(AJ19))</f>
        <v/>
      </c>
      <c r="S19" s="835" t="s">
        <v>287</v>
      </c>
      <c r="T19" s="521" t="str">
        <f>IF(OR(D19="",A19=""),"",MINUTE(AJ19))</f>
        <v/>
      </c>
      <c r="U19" s="835" t="s">
        <v>286</v>
      </c>
      <c r="V19" s="819" t="s">
        <v>309</v>
      </c>
      <c r="W19" s="522"/>
      <c r="X19" s="821" t="s">
        <v>148</v>
      </c>
      <c r="Y19" s="823" t="s">
        <v>289</v>
      </c>
      <c r="Z19" s="825"/>
      <c r="AA19" s="826"/>
      <c r="AG19" s="504">
        <f>IF(OR(D19="",F19=""),0,TIME(D19,F19,0))</f>
        <v>0</v>
      </c>
      <c r="AH19" s="504">
        <f>IF(OR(H19="",J19=""),0,TIME(H19,J19,0))</f>
        <v>0</v>
      </c>
      <c r="AI19" s="504">
        <f>TIME(M19,O19,0)</f>
        <v>0</v>
      </c>
      <c r="AJ19" s="515">
        <f>AH19-AG19-AI19</f>
        <v>0</v>
      </c>
      <c r="AK19" s="517" t="str">
        <f>IF(A19="",IF(OR(D19&lt;&gt;"",F19&lt;&gt;"",H19&lt;&gt;"",J19&lt;&gt;""),"ERR",""),IF(A19&lt;&gt;"",IF(AND(D19="",F19="",H19="",J19=""),"",IF(OR(AND(D19&lt;&gt;"",F19=""),AND(D19="",F19&lt;&gt;""),AND(H19&lt;&gt;"",J19=""),AND(H19="",J19&lt;&gt;""),AG19&gt;=AH19,AH19-AG19-AI19&lt;0),"ERR",""))))</f>
        <v/>
      </c>
    </row>
    <row r="20" spans="1:45" ht="14.25" customHeight="1">
      <c r="A20" s="839"/>
      <c r="B20" s="840"/>
      <c r="C20" s="844"/>
      <c r="D20" s="523"/>
      <c r="E20" s="846"/>
      <c r="F20" s="523"/>
      <c r="G20" s="846"/>
      <c r="H20" s="523"/>
      <c r="I20" s="846"/>
      <c r="J20" s="523"/>
      <c r="K20" s="848"/>
      <c r="L20" s="834"/>
      <c r="M20" s="524"/>
      <c r="N20" s="836"/>
      <c r="O20" s="523"/>
      <c r="P20" s="836"/>
      <c r="Q20" s="834"/>
      <c r="R20" s="533" t="str">
        <f>IF(OR(D20="",A19=""),"",HOUR(AJ20))</f>
        <v/>
      </c>
      <c r="S20" s="836"/>
      <c r="T20" s="525" t="str">
        <f>IF(OR(D20="",A19=""),"",MINUTE(AJ20))</f>
        <v/>
      </c>
      <c r="U20" s="836"/>
      <c r="V20" s="820"/>
      <c r="W20" s="526"/>
      <c r="X20" s="822"/>
      <c r="Y20" s="824"/>
      <c r="Z20" s="827"/>
      <c r="AA20" s="828"/>
      <c r="AG20" s="504">
        <f>IF(OR(D20="",F20=""),0,TIME(D20,F20,0))</f>
        <v>0</v>
      </c>
      <c r="AH20" s="504">
        <f>IF(OR(H20="",J20=""),0,TIME(H20,J20,0))</f>
        <v>0</v>
      </c>
      <c r="AI20" s="504">
        <f>TIME(M20,O20,0)</f>
        <v>0</v>
      </c>
      <c r="AJ20" s="515">
        <f>AH20-AG20-AI20</f>
        <v>0</v>
      </c>
      <c r="AK20" s="517" t="str">
        <f>IF(A19="",IF(OR(D20&lt;&gt;"",F20&lt;&gt;"",H20&lt;&gt;"",J20&lt;&gt;""),"ERR",""),IF(A19&lt;&gt;"",IF(AND(D20="",F20="",H20="",J20=""),"",IF(OR(AND(D20&lt;&gt;"",F20=""),AND(D20="",F20&lt;&gt;""),AND(H20&lt;&gt;"",J20=""),AND(H20="",J20&lt;&gt;""),AG20&gt;=AH20,AH20-AG20-AI20&lt;0),"ERR",""))))</f>
        <v/>
      </c>
    </row>
    <row r="21" spans="1:45" ht="15" customHeight="1">
      <c r="A21" s="839"/>
      <c r="B21" s="840"/>
      <c r="C21" s="527" t="s">
        <v>283</v>
      </c>
      <c r="D21" s="528"/>
      <c r="E21" s="829"/>
      <c r="F21" s="829"/>
      <c r="G21" s="829"/>
      <c r="H21" s="829"/>
      <c r="I21" s="829"/>
      <c r="J21" s="829"/>
      <c r="K21" s="529"/>
      <c r="L21" s="529"/>
      <c r="M21" s="529"/>
      <c r="N21" s="529"/>
      <c r="O21" s="529"/>
      <c r="P21" s="529"/>
      <c r="Q21" s="529"/>
      <c r="R21" s="830" t="str">
        <f>IF(OR(AK19="ERR",AK20="ERR"),"研修時間が誤っています","")</f>
        <v/>
      </c>
      <c r="S21" s="831"/>
      <c r="T21" s="831"/>
      <c r="U21" s="831"/>
      <c r="V21" s="831"/>
      <c r="W21" s="831"/>
      <c r="X21" s="831" t="str">
        <f>IF(ISERROR(OR(AG19,AJ19,AJ20)),"研修人数を入力してください",IF(AG19&lt;&gt;"",IF(OR(AND(AJ19&gt;0,W19=""),AND(AJ20&gt;0,W20="")),"研修人数を入力してください",""),""))</f>
        <v/>
      </c>
      <c r="Y21" s="831"/>
      <c r="Z21" s="831"/>
      <c r="AA21" s="832"/>
      <c r="AE21" s="215"/>
      <c r="AF21" s="222"/>
      <c r="AG21" s="224"/>
      <c r="AH21" s="224"/>
      <c r="AI21" s="224"/>
      <c r="AJ21" s="221"/>
      <c r="AK21" s="517"/>
      <c r="AM21" s="139"/>
      <c r="AO21" s="225"/>
      <c r="AP21" s="226"/>
      <c r="AQ21" s="225"/>
      <c r="AS21" s="227"/>
    </row>
    <row r="22" spans="1:45" ht="20.25" customHeight="1">
      <c r="A22" s="841"/>
      <c r="B22" s="842"/>
      <c r="C22" s="849"/>
      <c r="D22" s="850"/>
      <c r="E22" s="850"/>
      <c r="F22" s="850"/>
      <c r="G22" s="850"/>
      <c r="H22" s="850"/>
      <c r="I22" s="850"/>
      <c r="J22" s="850"/>
      <c r="K22" s="850"/>
      <c r="L22" s="850"/>
      <c r="M22" s="850"/>
      <c r="N22" s="850"/>
      <c r="O22" s="850"/>
      <c r="P22" s="850"/>
      <c r="Q22" s="850"/>
      <c r="R22" s="850"/>
      <c r="S22" s="850"/>
      <c r="T22" s="850"/>
      <c r="U22" s="850"/>
      <c r="V22" s="850"/>
      <c r="W22" s="850"/>
      <c r="X22" s="850"/>
      <c r="Y22" s="850"/>
      <c r="Z22" s="850"/>
      <c r="AA22" s="851"/>
      <c r="AE22" s="215"/>
      <c r="AF22" s="222"/>
      <c r="AG22" s="224"/>
      <c r="AH22" s="224"/>
      <c r="AI22" s="224"/>
      <c r="AJ22" s="221"/>
      <c r="AK22" s="517"/>
      <c r="AO22" s="225"/>
      <c r="AP22" s="226"/>
      <c r="AQ22" s="225"/>
      <c r="AS22" s="227"/>
    </row>
    <row r="23" spans="1:45" ht="15.75" customHeight="1">
      <c r="A23" s="837">
        <f>IF(A19="","",A19+1)</f>
        <v>5</v>
      </c>
      <c r="B23" s="838"/>
      <c r="C23" s="843" t="s">
        <v>282</v>
      </c>
      <c r="D23" s="518"/>
      <c r="E23" s="845" t="s">
        <v>226</v>
      </c>
      <c r="F23" s="518"/>
      <c r="G23" s="845" t="s">
        <v>285</v>
      </c>
      <c r="H23" s="518"/>
      <c r="I23" s="845" t="s">
        <v>226</v>
      </c>
      <c r="J23" s="518"/>
      <c r="K23" s="847" t="s">
        <v>286</v>
      </c>
      <c r="L23" s="833" t="s">
        <v>227</v>
      </c>
      <c r="M23" s="519"/>
      <c r="N23" s="835" t="s">
        <v>287</v>
      </c>
      <c r="O23" s="518"/>
      <c r="P23" s="835" t="s">
        <v>286</v>
      </c>
      <c r="Q23" s="833" t="s">
        <v>288</v>
      </c>
      <c r="R23" s="534" t="str">
        <f>IF(OR(D23="",A23=""),"",HOUR(AJ23))</f>
        <v/>
      </c>
      <c r="S23" s="835" t="s">
        <v>287</v>
      </c>
      <c r="T23" s="521" t="str">
        <f>IF(OR(D23="",A23=""),"",MINUTE(AJ23))</f>
        <v/>
      </c>
      <c r="U23" s="835" t="s">
        <v>286</v>
      </c>
      <c r="V23" s="819" t="s">
        <v>309</v>
      </c>
      <c r="W23" s="522"/>
      <c r="X23" s="821" t="s">
        <v>148</v>
      </c>
      <c r="Y23" s="823" t="s">
        <v>289</v>
      </c>
      <c r="Z23" s="825"/>
      <c r="AA23" s="826"/>
      <c r="AG23" s="504">
        <f>IF(OR(D23="",F23=""),0,TIME(D23,F23,0))</f>
        <v>0</v>
      </c>
      <c r="AH23" s="504">
        <f>IF(OR(H23="",J23=""),0,TIME(H23,J23,0))</f>
        <v>0</v>
      </c>
      <c r="AI23" s="504">
        <f>TIME(M23,O23,0)</f>
        <v>0</v>
      </c>
      <c r="AJ23" s="515">
        <f>AH23-AG23-AI23</f>
        <v>0</v>
      </c>
      <c r="AK23" s="517" t="str">
        <f>IF(A23="",IF(OR(D23&lt;&gt;"",F23&lt;&gt;"",H23&lt;&gt;"",J23&lt;&gt;""),"ERR",""),IF(A23&lt;&gt;"",IF(AND(D23="",F23="",H23="",J23=""),"",IF(OR(AND(D23&lt;&gt;"",F23=""),AND(D23="",F23&lt;&gt;""),AND(H23&lt;&gt;"",J23=""),AND(H23="",J23&lt;&gt;""),AG23&gt;=AH23,AH23-AG23-AI23&lt;0),"ERR",""))))</f>
        <v/>
      </c>
    </row>
    <row r="24" spans="1:45" ht="14.25" customHeight="1">
      <c r="A24" s="839"/>
      <c r="B24" s="840"/>
      <c r="C24" s="844"/>
      <c r="D24" s="523"/>
      <c r="E24" s="846"/>
      <c r="F24" s="523"/>
      <c r="G24" s="846"/>
      <c r="H24" s="523"/>
      <c r="I24" s="846"/>
      <c r="J24" s="523"/>
      <c r="K24" s="848"/>
      <c r="L24" s="834"/>
      <c r="M24" s="524"/>
      <c r="N24" s="836"/>
      <c r="O24" s="523"/>
      <c r="P24" s="836"/>
      <c r="Q24" s="834"/>
      <c r="R24" s="533" t="str">
        <f>IF(OR(D24="",A23=""),"",HOUR(AJ24))</f>
        <v/>
      </c>
      <c r="S24" s="836"/>
      <c r="T24" s="525" t="str">
        <f>IF(OR(D24="",A23=""),"",MINUTE(AJ24))</f>
        <v/>
      </c>
      <c r="U24" s="836"/>
      <c r="V24" s="820"/>
      <c r="W24" s="526"/>
      <c r="X24" s="822"/>
      <c r="Y24" s="824"/>
      <c r="Z24" s="827"/>
      <c r="AA24" s="828"/>
      <c r="AG24" s="504">
        <f>IF(OR(D24="",F24=""),0,TIME(D24,F24,0))</f>
        <v>0</v>
      </c>
      <c r="AH24" s="504">
        <f>IF(OR(H24="",J24=""),0,TIME(H24,J24,0))</f>
        <v>0</v>
      </c>
      <c r="AI24" s="504">
        <f>TIME(M24,O24,0)</f>
        <v>0</v>
      </c>
      <c r="AJ24" s="515">
        <f>AH24-AG24-AI24</f>
        <v>0</v>
      </c>
      <c r="AK24" s="517" t="str">
        <f>IF(A23="",IF(OR(D24&lt;&gt;"",F24&lt;&gt;"",H24&lt;&gt;"",J24&lt;&gt;""),"ERR",""),IF(A23&lt;&gt;"",IF(AND(D24="",F24="",H24="",J24=""),"",IF(OR(AND(D24&lt;&gt;"",F24=""),AND(D24="",F24&lt;&gt;""),AND(H24&lt;&gt;"",J24=""),AND(H24="",J24&lt;&gt;""),AG24&gt;=AH24,AH24-AG24-AI24&lt;0),"ERR",""))))</f>
        <v/>
      </c>
    </row>
    <row r="25" spans="1:45" ht="15" customHeight="1">
      <c r="A25" s="839"/>
      <c r="B25" s="840"/>
      <c r="C25" s="527" t="s">
        <v>283</v>
      </c>
      <c r="D25" s="528"/>
      <c r="E25" s="829"/>
      <c r="F25" s="829"/>
      <c r="G25" s="829"/>
      <c r="H25" s="829"/>
      <c r="I25" s="829"/>
      <c r="J25" s="829"/>
      <c r="K25" s="529"/>
      <c r="L25" s="529"/>
      <c r="M25" s="529"/>
      <c r="N25" s="529"/>
      <c r="O25" s="529"/>
      <c r="P25" s="529"/>
      <c r="Q25" s="529"/>
      <c r="R25" s="830" t="str">
        <f>IF(OR(AK23="ERR",AK24="ERR"),"研修時間が誤っています","")</f>
        <v/>
      </c>
      <c r="S25" s="831"/>
      <c r="T25" s="831"/>
      <c r="U25" s="831"/>
      <c r="V25" s="831"/>
      <c r="W25" s="831"/>
      <c r="X25" s="831" t="str">
        <f>IF(ISERROR(OR(AG23,AJ23,AJ24)),"研修人数を入力してください",IF(AG23&lt;&gt;"",IF(OR(AND(AJ23&gt;0,W23=""),AND(AJ24&gt;0,W24="")),"研修人数を入力してください",""),""))</f>
        <v/>
      </c>
      <c r="Y25" s="831"/>
      <c r="Z25" s="831"/>
      <c r="AA25" s="832"/>
      <c r="AE25" s="215"/>
      <c r="AF25" s="222"/>
      <c r="AG25" s="224"/>
      <c r="AH25" s="224"/>
      <c r="AI25" s="224"/>
      <c r="AJ25" s="221"/>
      <c r="AK25" s="517"/>
      <c r="AM25" s="139"/>
      <c r="AO25" s="225"/>
      <c r="AP25" s="226"/>
      <c r="AQ25" s="225"/>
      <c r="AS25" s="227"/>
    </row>
    <row r="26" spans="1:45" ht="20.25" customHeight="1">
      <c r="A26" s="841"/>
      <c r="B26" s="842"/>
      <c r="C26" s="849"/>
      <c r="D26" s="850"/>
      <c r="E26" s="850"/>
      <c r="F26" s="850"/>
      <c r="G26" s="850"/>
      <c r="H26" s="850"/>
      <c r="I26" s="850"/>
      <c r="J26" s="850"/>
      <c r="K26" s="850"/>
      <c r="L26" s="850"/>
      <c r="M26" s="850"/>
      <c r="N26" s="850"/>
      <c r="O26" s="850"/>
      <c r="P26" s="850"/>
      <c r="Q26" s="850"/>
      <c r="R26" s="850"/>
      <c r="S26" s="850"/>
      <c r="T26" s="850"/>
      <c r="U26" s="850"/>
      <c r="V26" s="850"/>
      <c r="W26" s="850"/>
      <c r="X26" s="850"/>
      <c r="Y26" s="850"/>
      <c r="Z26" s="850"/>
      <c r="AA26" s="851"/>
      <c r="AE26" s="215"/>
      <c r="AF26" s="222"/>
      <c r="AG26" s="224"/>
      <c r="AH26" s="224"/>
      <c r="AI26" s="224"/>
      <c r="AJ26" s="221"/>
      <c r="AK26" s="517"/>
      <c r="AO26" s="225"/>
      <c r="AP26" s="226"/>
      <c r="AQ26" s="225"/>
      <c r="AS26" s="227"/>
    </row>
    <row r="27" spans="1:45" ht="15.75" customHeight="1">
      <c r="A27" s="837">
        <f>IF(A23="","",A23+1)</f>
        <v>6</v>
      </c>
      <c r="B27" s="838"/>
      <c r="C27" s="843" t="s">
        <v>282</v>
      </c>
      <c r="D27" s="518"/>
      <c r="E27" s="845" t="s">
        <v>226</v>
      </c>
      <c r="F27" s="518"/>
      <c r="G27" s="845" t="s">
        <v>285</v>
      </c>
      <c r="H27" s="518"/>
      <c r="I27" s="845" t="s">
        <v>226</v>
      </c>
      <c r="J27" s="518"/>
      <c r="K27" s="847" t="s">
        <v>286</v>
      </c>
      <c r="L27" s="833" t="s">
        <v>227</v>
      </c>
      <c r="M27" s="519"/>
      <c r="N27" s="835" t="s">
        <v>287</v>
      </c>
      <c r="O27" s="518"/>
      <c r="P27" s="835" t="s">
        <v>286</v>
      </c>
      <c r="Q27" s="833" t="s">
        <v>288</v>
      </c>
      <c r="R27" s="534" t="str">
        <f>IF(OR(D27="",A27=""),"",HOUR(AJ27))</f>
        <v/>
      </c>
      <c r="S27" s="835" t="s">
        <v>287</v>
      </c>
      <c r="T27" s="521" t="str">
        <f>IF(OR(D27="",A27=""),"",MINUTE(AJ27))</f>
        <v/>
      </c>
      <c r="U27" s="835" t="s">
        <v>286</v>
      </c>
      <c r="V27" s="819" t="s">
        <v>309</v>
      </c>
      <c r="W27" s="522"/>
      <c r="X27" s="821" t="s">
        <v>148</v>
      </c>
      <c r="Y27" s="823" t="s">
        <v>289</v>
      </c>
      <c r="Z27" s="825"/>
      <c r="AA27" s="826"/>
      <c r="AG27" s="504">
        <f>IF(OR(D27="",F27=""),0,TIME(D27,F27,0))</f>
        <v>0</v>
      </c>
      <c r="AH27" s="504">
        <f>IF(OR(H27="",J27=""),0,TIME(H27,J27,0))</f>
        <v>0</v>
      </c>
      <c r="AI27" s="504">
        <f>TIME(M27,O27,0)</f>
        <v>0</v>
      </c>
      <c r="AJ27" s="515">
        <f>AH27-AG27-AI27</f>
        <v>0</v>
      </c>
      <c r="AK27" s="517" t="str">
        <f>IF(A27="",IF(OR(D27&lt;&gt;"",F27&lt;&gt;"",H27&lt;&gt;"",J27&lt;&gt;""),"ERR",""),IF(A27&lt;&gt;"",IF(AND(D27="",F27="",H27="",J27=""),"",IF(OR(AND(D27&lt;&gt;"",F27=""),AND(D27="",F27&lt;&gt;""),AND(H27&lt;&gt;"",J27=""),AND(H27="",J27&lt;&gt;""),AG27&gt;=AH27,AH27-AG27-AI27&lt;0),"ERR",""))))</f>
        <v/>
      </c>
    </row>
    <row r="28" spans="1:45" ht="14.25" customHeight="1">
      <c r="A28" s="839"/>
      <c r="B28" s="840"/>
      <c r="C28" s="844"/>
      <c r="D28" s="523"/>
      <c r="E28" s="846"/>
      <c r="F28" s="523"/>
      <c r="G28" s="846"/>
      <c r="H28" s="523"/>
      <c r="I28" s="846"/>
      <c r="J28" s="523"/>
      <c r="K28" s="848"/>
      <c r="L28" s="834"/>
      <c r="M28" s="524"/>
      <c r="N28" s="836"/>
      <c r="O28" s="523"/>
      <c r="P28" s="836"/>
      <c r="Q28" s="834"/>
      <c r="R28" s="533" t="str">
        <f>IF(OR(D28="",A27=""),"",HOUR(AJ28))</f>
        <v/>
      </c>
      <c r="S28" s="836"/>
      <c r="T28" s="525" t="str">
        <f>IF(OR(D28="",A27=""),"",MINUTE(AJ28))</f>
        <v/>
      </c>
      <c r="U28" s="836"/>
      <c r="V28" s="820"/>
      <c r="W28" s="526"/>
      <c r="X28" s="822"/>
      <c r="Y28" s="824"/>
      <c r="Z28" s="827"/>
      <c r="AA28" s="828"/>
      <c r="AG28" s="504">
        <f>IF(OR(D28="",F28=""),0,TIME(D28,F28,0))</f>
        <v>0</v>
      </c>
      <c r="AH28" s="504">
        <f>IF(OR(H28="",J28=""),0,TIME(H28,J28,0))</f>
        <v>0</v>
      </c>
      <c r="AI28" s="504">
        <f>TIME(M28,O28,0)</f>
        <v>0</v>
      </c>
      <c r="AJ28" s="515">
        <f>AH28-AG28-AI28</f>
        <v>0</v>
      </c>
      <c r="AK28" s="517" t="str">
        <f>IF(A27="",IF(OR(D28&lt;&gt;"",F28&lt;&gt;"",H28&lt;&gt;"",J28&lt;&gt;""),"ERR",""),IF(A27&lt;&gt;"",IF(AND(D28="",F28="",H28="",J28=""),"",IF(OR(AND(D28&lt;&gt;"",F28=""),AND(D28="",F28&lt;&gt;""),AND(H28&lt;&gt;"",J28=""),AND(H28="",J28&lt;&gt;""),AG28&gt;=AH28,AH28-AG28-AI28&lt;0),"ERR",""))))</f>
        <v/>
      </c>
    </row>
    <row r="29" spans="1:45" ht="15" customHeight="1">
      <c r="A29" s="839"/>
      <c r="B29" s="840"/>
      <c r="C29" s="527" t="s">
        <v>283</v>
      </c>
      <c r="D29" s="528"/>
      <c r="E29" s="829"/>
      <c r="F29" s="829"/>
      <c r="G29" s="829"/>
      <c r="H29" s="829"/>
      <c r="I29" s="829"/>
      <c r="J29" s="829"/>
      <c r="K29" s="529"/>
      <c r="L29" s="529"/>
      <c r="M29" s="529"/>
      <c r="N29" s="529"/>
      <c r="O29" s="529"/>
      <c r="P29" s="529"/>
      <c r="Q29" s="529"/>
      <c r="R29" s="830" t="str">
        <f>IF(OR(AK27="ERR",AK28="ERR"),"研修時間が誤っています","")</f>
        <v/>
      </c>
      <c r="S29" s="831"/>
      <c r="T29" s="831"/>
      <c r="U29" s="831"/>
      <c r="V29" s="831"/>
      <c r="W29" s="831"/>
      <c r="X29" s="831" t="str">
        <f>IF(ISERROR(OR(AG27,AJ27,AJ28)),"研修人数を入力してください",IF(AG27&lt;&gt;"",IF(OR(AND(AJ27&gt;0,W27=""),AND(AJ28&gt;0,W28="")),"研修人数を入力してください",""),""))</f>
        <v/>
      </c>
      <c r="Y29" s="831"/>
      <c r="Z29" s="831"/>
      <c r="AA29" s="832"/>
      <c r="AE29" s="215"/>
      <c r="AF29" s="222"/>
      <c r="AG29" s="224"/>
      <c r="AH29" s="224"/>
      <c r="AI29" s="224"/>
      <c r="AJ29" s="221"/>
      <c r="AK29" s="517"/>
      <c r="AM29" s="139"/>
      <c r="AO29" s="225"/>
      <c r="AP29" s="226"/>
      <c r="AQ29" s="225"/>
      <c r="AS29" s="227"/>
    </row>
    <row r="30" spans="1:45" ht="20.25" customHeight="1">
      <c r="A30" s="841"/>
      <c r="B30" s="842"/>
      <c r="C30" s="849"/>
      <c r="D30" s="850"/>
      <c r="E30" s="850"/>
      <c r="F30" s="850"/>
      <c r="G30" s="850"/>
      <c r="H30" s="850"/>
      <c r="I30" s="850"/>
      <c r="J30" s="850"/>
      <c r="K30" s="850"/>
      <c r="L30" s="850"/>
      <c r="M30" s="850"/>
      <c r="N30" s="850"/>
      <c r="O30" s="850"/>
      <c r="P30" s="850"/>
      <c r="Q30" s="850"/>
      <c r="R30" s="850"/>
      <c r="S30" s="850"/>
      <c r="T30" s="850"/>
      <c r="U30" s="850"/>
      <c r="V30" s="850"/>
      <c r="W30" s="850"/>
      <c r="X30" s="850"/>
      <c r="Y30" s="850"/>
      <c r="Z30" s="850"/>
      <c r="AA30" s="851"/>
      <c r="AE30" s="215"/>
      <c r="AF30" s="222"/>
      <c r="AG30" s="224"/>
      <c r="AH30" s="224"/>
      <c r="AI30" s="224"/>
      <c r="AJ30" s="221"/>
      <c r="AK30" s="517"/>
      <c r="AO30" s="225"/>
      <c r="AP30" s="226"/>
      <c r="AQ30" s="225"/>
      <c r="AS30" s="227"/>
    </row>
    <row r="31" spans="1:45" ht="15.75" customHeight="1">
      <c r="A31" s="837">
        <f>IF(A27="","",A27+1)</f>
        <v>7</v>
      </c>
      <c r="B31" s="838"/>
      <c r="C31" s="843" t="s">
        <v>282</v>
      </c>
      <c r="D31" s="518"/>
      <c r="E31" s="845" t="s">
        <v>226</v>
      </c>
      <c r="F31" s="518"/>
      <c r="G31" s="845" t="s">
        <v>285</v>
      </c>
      <c r="H31" s="518"/>
      <c r="I31" s="845" t="s">
        <v>226</v>
      </c>
      <c r="J31" s="518"/>
      <c r="K31" s="847" t="s">
        <v>286</v>
      </c>
      <c r="L31" s="833" t="s">
        <v>227</v>
      </c>
      <c r="M31" s="519"/>
      <c r="N31" s="835" t="s">
        <v>287</v>
      </c>
      <c r="O31" s="518"/>
      <c r="P31" s="835" t="s">
        <v>286</v>
      </c>
      <c r="Q31" s="833" t="s">
        <v>288</v>
      </c>
      <c r="R31" s="534" t="str">
        <f>IF(OR(D31="",A31=""),"",HOUR(AJ31))</f>
        <v/>
      </c>
      <c r="S31" s="835" t="s">
        <v>287</v>
      </c>
      <c r="T31" s="521" t="str">
        <f>IF(OR(D31="",A31=""),"",MINUTE(AJ31))</f>
        <v/>
      </c>
      <c r="U31" s="835" t="s">
        <v>286</v>
      </c>
      <c r="V31" s="819" t="s">
        <v>309</v>
      </c>
      <c r="W31" s="522"/>
      <c r="X31" s="821" t="s">
        <v>148</v>
      </c>
      <c r="Y31" s="823" t="s">
        <v>289</v>
      </c>
      <c r="Z31" s="825"/>
      <c r="AA31" s="826"/>
      <c r="AG31" s="504">
        <f>IF(OR(D31="",F31=""),0,TIME(D31,F31,0))</f>
        <v>0</v>
      </c>
      <c r="AH31" s="504">
        <f>IF(OR(H31="",J31=""),0,TIME(H31,J31,0))</f>
        <v>0</v>
      </c>
      <c r="AI31" s="504">
        <f>TIME(M31,O31,0)</f>
        <v>0</v>
      </c>
      <c r="AJ31" s="515">
        <f>AH31-AG31-AI31</f>
        <v>0</v>
      </c>
      <c r="AK31" s="517" t="str">
        <f>IF(A31="",IF(OR(D31&lt;&gt;"",F31&lt;&gt;"",H31&lt;&gt;"",J31&lt;&gt;""),"ERR",""),IF(A31&lt;&gt;"",IF(AND(D31="",F31="",H31="",J31=""),"",IF(OR(AND(D31&lt;&gt;"",F31=""),AND(D31="",F31&lt;&gt;""),AND(H31&lt;&gt;"",J31=""),AND(H31="",J31&lt;&gt;""),AG31&gt;=AH31,AH31-AG31-AI31&lt;0),"ERR",""))))</f>
        <v/>
      </c>
    </row>
    <row r="32" spans="1:45" ht="14.25" customHeight="1">
      <c r="A32" s="839"/>
      <c r="B32" s="840"/>
      <c r="C32" s="844"/>
      <c r="D32" s="523"/>
      <c r="E32" s="846"/>
      <c r="F32" s="523"/>
      <c r="G32" s="846"/>
      <c r="H32" s="523"/>
      <c r="I32" s="846"/>
      <c r="J32" s="523"/>
      <c r="K32" s="848"/>
      <c r="L32" s="834"/>
      <c r="M32" s="524"/>
      <c r="N32" s="836"/>
      <c r="O32" s="523"/>
      <c r="P32" s="836"/>
      <c r="Q32" s="834"/>
      <c r="R32" s="533" t="str">
        <f>IF(OR(D32="",A31=""),"",HOUR(AJ32))</f>
        <v/>
      </c>
      <c r="S32" s="836"/>
      <c r="T32" s="525" t="str">
        <f>IF(OR(D32="",A31=""),"",MINUTE(AJ32))</f>
        <v/>
      </c>
      <c r="U32" s="836"/>
      <c r="V32" s="820"/>
      <c r="W32" s="526"/>
      <c r="X32" s="822"/>
      <c r="Y32" s="824"/>
      <c r="Z32" s="827"/>
      <c r="AA32" s="828"/>
      <c r="AG32" s="504">
        <f>IF(OR(D32="",F32=""),0,TIME(D32,F32,0))</f>
        <v>0</v>
      </c>
      <c r="AH32" s="504">
        <f>IF(OR(H32="",J32=""),0,TIME(H32,J32,0))</f>
        <v>0</v>
      </c>
      <c r="AI32" s="504">
        <f>TIME(M32,O32,0)</f>
        <v>0</v>
      </c>
      <c r="AJ32" s="515">
        <f>AH32-AG32-AI32</f>
        <v>0</v>
      </c>
      <c r="AK32" s="517" t="str">
        <f>IF(A31="",IF(OR(D32&lt;&gt;"",F32&lt;&gt;"",H32&lt;&gt;"",J32&lt;&gt;""),"ERR",""),IF(A31&lt;&gt;"",IF(AND(D32="",F32="",H32="",J32=""),"",IF(OR(AND(D32&lt;&gt;"",F32=""),AND(D32="",F32&lt;&gt;""),AND(H32&lt;&gt;"",J32=""),AND(H32="",J32&lt;&gt;""),AG32&gt;=AH32,AH32-AG32-AI32&lt;0),"ERR",""))))</f>
        <v/>
      </c>
    </row>
    <row r="33" spans="1:45" ht="15.75" customHeight="1">
      <c r="A33" s="839"/>
      <c r="B33" s="840"/>
      <c r="C33" s="527" t="s">
        <v>283</v>
      </c>
      <c r="D33" s="528"/>
      <c r="E33" s="829"/>
      <c r="F33" s="829"/>
      <c r="G33" s="829"/>
      <c r="H33" s="829"/>
      <c r="I33" s="829"/>
      <c r="J33" s="829"/>
      <c r="K33" s="529"/>
      <c r="L33" s="529"/>
      <c r="M33" s="529"/>
      <c r="N33" s="529"/>
      <c r="O33" s="529"/>
      <c r="P33" s="529"/>
      <c r="Q33" s="529"/>
      <c r="R33" s="830" t="str">
        <f>IF(OR(AK31="ERR",AK32="ERR"),"研修時間が誤っています","")</f>
        <v/>
      </c>
      <c r="S33" s="831"/>
      <c r="T33" s="831"/>
      <c r="U33" s="831"/>
      <c r="V33" s="831"/>
      <c r="W33" s="831"/>
      <c r="X33" s="831" t="str">
        <f>IF(ISERROR(OR(AG31,AJ31,AJ32)),"研修人数を入力してください",IF(AG31&lt;&gt;"",IF(OR(AND(AJ31&gt;0,W31=""),AND(AJ32&gt;0,W32="")),"研修人数を入力してください",""),""))</f>
        <v/>
      </c>
      <c r="Y33" s="831"/>
      <c r="Z33" s="831"/>
      <c r="AA33" s="832"/>
      <c r="AE33" s="215"/>
      <c r="AF33" s="222"/>
      <c r="AG33" s="224"/>
      <c r="AH33" s="224"/>
      <c r="AI33" s="224"/>
      <c r="AJ33" s="221"/>
      <c r="AK33" s="517"/>
      <c r="AM33" s="139"/>
      <c r="AO33" s="225"/>
      <c r="AP33" s="226"/>
      <c r="AQ33" s="225"/>
      <c r="AS33" s="227"/>
    </row>
    <row r="34" spans="1:45" ht="20.25" customHeight="1">
      <c r="A34" s="841"/>
      <c r="B34" s="842"/>
      <c r="C34" s="849"/>
      <c r="D34" s="850"/>
      <c r="E34" s="850"/>
      <c r="F34" s="850"/>
      <c r="G34" s="850"/>
      <c r="H34" s="850"/>
      <c r="I34" s="850"/>
      <c r="J34" s="850"/>
      <c r="K34" s="850"/>
      <c r="L34" s="850"/>
      <c r="M34" s="850"/>
      <c r="N34" s="850"/>
      <c r="O34" s="850"/>
      <c r="P34" s="850"/>
      <c r="Q34" s="850"/>
      <c r="R34" s="850"/>
      <c r="S34" s="850"/>
      <c r="T34" s="850"/>
      <c r="U34" s="850"/>
      <c r="V34" s="850"/>
      <c r="W34" s="850"/>
      <c r="X34" s="850"/>
      <c r="Y34" s="850"/>
      <c r="Z34" s="850"/>
      <c r="AA34" s="851"/>
      <c r="AE34" s="215"/>
      <c r="AF34" s="222"/>
      <c r="AG34" s="224"/>
      <c r="AH34" s="224"/>
      <c r="AI34" s="224"/>
      <c r="AJ34" s="221"/>
      <c r="AK34" s="517"/>
      <c r="AO34" s="225"/>
      <c r="AP34" s="226"/>
      <c r="AQ34" s="225"/>
      <c r="AS34" s="227"/>
    </row>
    <row r="35" spans="1:45" ht="15.75" customHeight="1">
      <c r="A35" s="837">
        <f>IF(A31="","",A31+1)</f>
        <v>8</v>
      </c>
      <c r="B35" s="838"/>
      <c r="C35" s="843" t="s">
        <v>282</v>
      </c>
      <c r="D35" s="518"/>
      <c r="E35" s="845" t="s">
        <v>226</v>
      </c>
      <c r="F35" s="518"/>
      <c r="G35" s="845" t="s">
        <v>285</v>
      </c>
      <c r="H35" s="518"/>
      <c r="I35" s="845" t="s">
        <v>226</v>
      </c>
      <c r="J35" s="518"/>
      <c r="K35" s="847" t="s">
        <v>286</v>
      </c>
      <c r="L35" s="833" t="s">
        <v>227</v>
      </c>
      <c r="M35" s="519"/>
      <c r="N35" s="835" t="s">
        <v>287</v>
      </c>
      <c r="O35" s="518"/>
      <c r="P35" s="835" t="s">
        <v>286</v>
      </c>
      <c r="Q35" s="833" t="s">
        <v>288</v>
      </c>
      <c r="R35" s="534" t="str">
        <f>IF(OR(D35="",A35=""),"",HOUR(AJ35))</f>
        <v/>
      </c>
      <c r="S35" s="835" t="s">
        <v>287</v>
      </c>
      <c r="T35" s="521" t="str">
        <f>IF(OR(D35="",A35=""),"",MINUTE(AJ35))</f>
        <v/>
      </c>
      <c r="U35" s="835" t="s">
        <v>286</v>
      </c>
      <c r="V35" s="819" t="s">
        <v>309</v>
      </c>
      <c r="W35" s="522"/>
      <c r="X35" s="821" t="s">
        <v>148</v>
      </c>
      <c r="Y35" s="823" t="s">
        <v>289</v>
      </c>
      <c r="Z35" s="825"/>
      <c r="AA35" s="826"/>
      <c r="AG35" s="504">
        <f>IF(OR(D35="",F35=""),0,TIME(D35,F35,0))</f>
        <v>0</v>
      </c>
      <c r="AH35" s="504">
        <f>IF(OR(H35="",J35=""),0,TIME(H35,J35,0))</f>
        <v>0</v>
      </c>
      <c r="AI35" s="504">
        <f>TIME(M35,O35,0)</f>
        <v>0</v>
      </c>
      <c r="AJ35" s="515">
        <f>AH35-AG35-AI35</f>
        <v>0</v>
      </c>
      <c r="AK35" s="517" t="str">
        <f>IF(A35="",IF(OR(D35&lt;&gt;"",F35&lt;&gt;"",H35&lt;&gt;"",J35&lt;&gt;""),"ERR",""),IF(A35&lt;&gt;"",IF(AND(D35="",F35="",H35="",J35=""),"",IF(OR(AND(D35&lt;&gt;"",F35=""),AND(D35="",F35&lt;&gt;""),AND(H35&lt;&gt;"",J35=""),AND(H35="",J35&lt;&gt;""),AG35&gt;=AH35,AH35-AG35-AI35&lt;0),"ERR",""))))</f>
        <v/>
      </c>
    </row>
    <row r="36" spans="1:45" ht="14.25" customHeight="1">
      <c r="A36" s="839"/>
      <c r="B36" s="840"/>
      <c r="C36" s="844"/>
      <c r="D36" s="523"/>
      <c r="E36" s="846"/>
      <c r="F36" s="523"/>
      <c r="G36" s="846"/>
      <c r="H36" s="523"/>
      <c r="I36" s="846"/>
      <c r="J36" s="523"/>
      <c r="K36" s="848"/>
      <c r="L36" s="834"/>
      <c r="M36" s="524"/>
      <c r="N36" s="836"/>
      <c r="O36" s="523"/>
      <c r="P36" s="836"/>
      <c r="Q36" s="834"/>
      <c r="R36" s="533" t="str">
        <f>IF(OR(D36="",A35=""),"",HOUR(AJ36))</f>
        <v/>
      </c>
      <c r="S36" s="836"/>
      <c r="T36" s="525" t="str">
        <f>IF(OR(D36="",A35=""),"",MINUTE(AJ36))</f>
        <v/>
      </c>
      <c r="U36" s="836"/>
      <c r="V36" s="820"/>
      <c r="W36" s="526"/>
      <c r="X36" s="822"/>
      <c r="Y36" s="824"/>
      <c r="Z36" s="827"/>
      <c r="AA36" s="828"/>
      <c r="AG36" s="504">
        <f>IF(OR(D36="",F36=""),0,TIME(D36,F36,0))</f>
        <v>0</v>
      </c>
      <c r="AH36" s="504">
        <f>IF(OR(H36="",J36=""),0,TIME(H36,J36,0))</f>
        <v>0</v>
      </c>
      <c r="AI36" s="504">
        <f>TIME(M36,O36,0)</f>
        <v>0</v>
      </c>
      <c r="AJ36" s="515">
        <f>AH36-AG36-AI36</f>
        <v>0</v>
      </c>
      <c r="AK36" s="517" t="str">
        <f>IF(A35="",IF(OR(D36&lt;&gt;"",F36&lt;&gt;"",H36&lt;&gt;"",J36&lt;&gt;""),"ERR",""),IF(A35&lt;&gt;"",IF(AND(D36="",F36="",H36="",J36=""),"",IF(OR(AND(D36&lt;&gt;"",F36=""),AND(D36="",F36&lt;&gt;""),AND(H36&lt;&gt;"",J36=""),AND(H36="",J36&lt;&gt;""),AG36&gt;=AH36,AH36-AG36-AI36&lt;0),"ERR",""))))</f>
        <v/>
      </c>
    </row>
    <row r="37" spans="1:45" ht="15" customHeight="1">
      <c r="A37" s="839"/>
      <c r="B37" s="840"/>
      <c r="C37" s="527" t="s">
        <v>283</v>
      </c>
      <c r="D37" s="528"/>
      <c r="E37" s="829"/>
      <c r="F37" s="829"/>
      <c r="G37" s="829"/>
      <c r="H37" s="829"/>
      <c r="I37" s="829"/>
      <c r="J37" s="829"/>
      <c r="K37" s="529"/>
      <c r="L37" s="529"/>
      <c r="M37" s="529"/>
      <c r="N37" s="529"/>
      <c r="O37" s="529"/>
      <c r="P37" s="529"/>
      <c r="Q37" s="529"/>
      <c r="R37" s="830" t="str">
        <f>IF(OR(AK35="ERR",AK36="ERR"),"研修時間が誤っています","")</f>
        <v/>
      </c>
      <c r="S37" s="831"/>
      <c r="T37" s="831"/>
      <c r="U37" s="831"/>
      <c r="V37" s="831"/>
      <c r="W37" s="831"/>
      <c r="X37" s="831" t="str">
        <f>IF(ISERROR(OR(AG35,AJ35,AJ36)),"研修人数を入力してください",IF(AG35&lt;&gt;"",IF(OR(AND(AJ35&gt;0,W35=""),AND(AJ36&gt;0,W36="")),"研修人数を入力してください",""),""))</f>
        <v/>
      </c>
      <c r="Y37" s="831"/>
      <c r="Z37" s="831"/>
      <c r="AA37" s="832"/>
      <c r="AE37" s="215"/>
      <c r="AF37" s="222"/>
      <c r="AG37" s="224"/>
      <c r="AH37" s="224"/>
      <c r="AI37" s="224"/>
      <c r="AJ37" s="221"/>
      <c r="AK37" s="517"/>
      <c r="AM37" s="139"/>
      <c r="AO37" s="225"/>
      <c r="AP37" s="226"/>
      <c r="AQ37" s="225"/>
      <c r="AS37" s="227"/>
    </row>
    <row r="38" spans="1:45" ht="20.25" customHeight="1">
      <c r="A38" s="841"/>
      <c r="B38" s="842"/>
      <c r="C38" s="849"/>
      <c r="D38" s="850"/>
      <c r="E38" s="850"/>
      <c r="F38" s="850"/>
      <c r="G38" s="850"/>
      <c r="H38" s="850"/>
      <c r="I38" s="850"/>
      <c r="J38" s="850"/>
      <c r="K38" s="850"/>
      <c r="L38" s="850"/>
      <c r="M38" s="850"/>
      <c r="N38" s="850"/>
      <c r="O38" s="850"/>
      <c r="P38" s="850"/>
      <c r="Q38" s="850"/>
      <c r="R38" s="850"/>
      <c r="S38" s="850"/>
      <c r="T38" s="850"/>
      <c r="U38" s="850"/>
      <c r="V38" s="850"/>
      <c r="W38" s="850"/>
      <c r="X38" s="850"/>
      <c r="Y38" s="850"/>
      <c r="Z38" s="850"/>
      <c r="AA38" s="851"/>
      <c r="AE38" s="215"/>
      <c r="AF38" s="222"/>
      <c r="AG38" s="224"/>
      <c r="AH38" s="224"/>
      <c r="AI38" s="224"/>
      <c r="AJ38" s="221"/>
      <c r="AK38" s="517"/>
      <c r="AO38" s="225"/>
      <c r="AP38" s="226"/>
      <c r="AQ38" s="225"/>
      <c r="AS38" s="227"/>
    </row>
    <row r="39" spans="1:45" ht="15.75" customHeight="1">
      <c r="A39" s="837">
        <f>IF(A35="","",A35+1)</f>
        <v>9</v>
      </c>
      <c r="B39" s="838"/>
      <c r="C39" s="843" t="s">
        <v>282</v>
      </c>
      <c r="D39" s="518"/>
      <c r="E39" s="845" t="s">
        <v>226</v>
      </c>
      <c r="F39" s="518"/>
      <c r="G39" s="845" t="s">
        <v>285</v>
      </c>
      <c r="H39" s="518"/>
      <c r="I39" s="845" t="s">
        <v>226</v>
      </c>
      <c r="J39" s="518"/>
      <c r="K39" s="847" t="s">
        <v>286</v>
      </c>
      <c r="L39" s="833" t="s">
        <v>227</v>
      </c>
      <c r="M39" s="519"/>
      <c r="N39" s="835" t="s">
        <v>287</v>
      </c>
      <c r="O39" s="518"/>
      <c r="P39" s="835" t="s">
        <v>286</v>
      </c>
      <c r="Q39" s="833" t="s">
        <v>288</v>
      </c>
      <c r="R39" s="534" t="str">
        <f>IF(OR(D39="",A39=""),"",HOUR(AJ39))</f>
        <v/>
      </c>
      <c r="S39" s="835" t="s">
        <v>287</v>
      </c>
      <c r="T39" s="521" t="str">
        <f>IF(OR(D39="",A39=""),"",MINUTE(AJ39))</f>
        <v/>
      </c>
      <c r="U39" s="835" t="s">
        <v>286</v>
      </c>
      <c r="V39" s="819" t="s">
        <v>309</v>
      </c>
      <c r="W39" s="522"/>
      <c r="X39" s="821" t="s">
        <v>148</v>
      </c>
      <c r="Y39" s="823" t="s">
        <v>289</v>
      </c>
      <c r="Z39" s="825"/>
      <c r="AA39" s="826"/>
      <c r="AG39" s="504">
        <f>IF(OR(D39="",F39=""),0,TIME(D39,F39,0))</f>
        <v>0</v>
      </c>
      <c r="AH39" s="504">
        <f>IF(OR(H39="",J39=""),0,TIME(H39,J39,0))</f>
        <v>0</v>
      </c>
      <c r="AI39" s="504">
        <f>TIME(M39,O39,0)</f>
        <v>0</v>
      </c>
      <c r="AJ39" s="515">
        <f>AH39-AG39-AI39</f>
        <v>0</v>
      </c>
      <c r="AK39" s="517" t="str">
        <f>IF(A39="",IF(OR(D39&lt;&gt;"",F39&lt;&gt;"",H39&lt;&gt;"",J39&lt;&gt;""),"ERR",""),IF(A39&lt;&gt;"",IF(AND(D39="",F39="",H39="",J39=""),"",IF(OR(AND(D39&lt;&gt;"",F39=""),AND(D39="",F39&lt;&gt;""),AND(H39&lt;&gt;"",J39=""),AND(H39="",J39&lt;&gt;""),AG39&gt;=AH39,AH39-AG39-AI39&lt;0),"ERR",""))))</f>
        <v/>
      </c>
    </row>
    <row r="40" spans="1:45" ht="14.25" customHeight="1">
      <c r="A40" s="839"/>
      <c r="B40" s="840"/>
      <c r="C40" s="844"/>
      <c r="D40" s="523"/>
      <c r="E40" s="846"/>
      <c r="F40" s="523"/>
      <c r="G40" s="846"/>
      <c r="H40" s="523"/>
      <c r="I40" s="846"/>
      <c r="J40" s="523"/>
      <c r="K40" s="848"/>
      <c r="L40" s="834"/>
      <c r="M40" s="524"/>
      <c r="N40" s="836"/>
      <c r="O40" s="523"/>
      <c r="P40" s="836"/>
      <c r="Q40" s="834"/>
      <c r="R40" s="533" t="str">
        <f>IF(OR(D40="",A39=""),"",HOUR(AJ40))</f>
        <v/>
      </c>
      <c r="S40" s="836"/>
      <c r="T40" s="525" t="str">
        <f>IF(OR(D40="",A39=""),"",MINUTE(AJ40))</f>
        <v/>
      </c>
      <c r="U40" s="836"/>
      <c r="V40" s="820"/>
      <c r="W40" s="526"/>
      <c r="X40" s="822"/>
      <c r="Y40" s="824"/>
      <c r="Z40" s="827"/>
      <c r="AA40" s="828"/>
      <c r="AG40" s="504">
        <f>IF(OR(D40="",F40=""),0,TIME(D40,F40,0))</f>
        <v>0</v>
      </c>
      <c r="AH40" s="504">
        <f>IF(OR(H40="",J40=""),0,TIME(H40,J40,0))</f>
        <v>0</v>
      </c>
      <c r="AI40" s="504">
        <f>TIME(M40,O40,0)</f>
        <v>0</v>
      </c>
      <c r="AJ40" s="515">
        <f>AH40-AG40-AI40</f>
        <v>0</v>
      </c>
      <c r="AK40" s="517" t="str">
        <f>IF(A39="",IF(OR(D40&lt;&gt;"",F40&lt;&gt;"",H40&lt;&gt;"",J40&lt;&gt;""),"ERR",""),IF(A39&lt;&gt;"",IF(AND(D40="",F40="",H40="",J40=""),"",IF(OR(AND(D40&lt;&gt;"",F40=""),AND(D40="",F40&lt;&gt;""),AND(H40&lt;&gt;"",J40=""),AND(H40="",J40&lt;&gt;""),AG40&gt;=AH40,AH40-AG40-AI40&lt;0),"ERR",""))))</f>
        <v/>
      </c>
    </row>
    <row r="41" spans="1:45" ht="15" customHeight="1">
      <c r="A41" s="839"/>
      <c r="B41" s="840"/>
      <c r="C41" s="527" t="s">
        <v>283</v>
      </c>
      <c r="D41" s="528"/>
      <c r="E41" s="829"/>
      <c r="F41" s="829"/>
      <c r="G41" s="829"/>
      <c r="H41" s="829"/>
      <c r="I41" s="829"/>
      <c r="J41" s="829"/>
      <c r="K41" s="529"/>
      <c r="L41" s="529"/>
      <c r="M41" s="529"/>
      <c r="N41" s="529"/>
      <c r="O41" s="529"/>
      <c r="P41" s="529"/>
      <c r="Q41" s="529"/>
      <c r="R41" s="830" t="str">
        <f>IF(OR(AK39="ERR",AK40="ERR"),"研修時間が誤っています","")</f>
        <v/>
      </c>
      <c r="S41" s="831"/>
      <c r="T41" s="831"/>
      <c r="U41" s="831"/>
      <c r="V41" s="831"/>
      <c r="W41" s="831"/>
      <c r="X41" s="831" t="str">
        <f>IF(ISERROR(OR(AG39,AJ39,AJ40)),"研修人数を入力してください",IF(AG39&lt;&gt;"",IF(OR(AND(AJ39&gt;0,W39=""),AND(AJ40&gt;0,W40="")),"研修人数を入力してください",""),""))</f>
        <v/>
      </c>
      <c r="Y41" s="831"/>
      <c r="Z41" s="831"/>
      <c r="AA41" s="832"/>
      <c r="AE41" s="215"/>
      <c r="AF41" s="222"/>
      <c r="AG41" s="224"/>
      <c r="AH41" s="224"/>
      <c r="AI41" s="224"/>
      <c r="AJ41" s="221"/>
      <c r="AK41" s="517"/>
      <c r="AM41" s="139"/>
      <c r="AO41" s="225"/>
      <c r="AP41" s="226"/>
      <c r="AQ41" s="225"/>
      <c r="AS41" s="227"/>
    </row>
    <row r="42" spans="1:45" ht="20.25" customHeight="1">
      <c r="A42" s="841"/>
      <c r="B42" s="842"/>
      <c r="C42" s="849"/>
      <c r="D42" s="850"/>
      <c r="E42" s="850"/>
      <c r="F42" s="850"/>
      <c r="G42" s="850"/>
      <c r="H42" s="850"/>
      <c r="I42" s="850"/>
      <c r="J42" s="850"/>
      <c r="K42" s="850"/>
      <c r="L42" s="850"/>
      <c r="M42" s="850"/>
      <c r="N42" s="850"/>
      <c r="O42" s="850"/>
      <c r="P42" s="850"/>
      <c r="Q42" s="850"/>
      <c r="R42" s="850"/>
      <c r="S42" s="850"/>
      <c r="T42" s="850"/>
      <c r="U42" s="850"/>
      <c r="V42" s="850"/>
      <c r="W42" s="850"/>
      <c r="X42" s="850"/>
      <c r="Y42" s="850"/>
      <c r="Z42" s="850"/>
      <c r="AA42" s="851"/>
      <c r="AE42" s="215"/>
      <c r="AF42" s="222"/>
      <c r="AG42" s="224"/>
      <c r="AH42" s="224"/>
      <c r="AI42" s="224"/>
      <c r="AJ42" s="221"/>
      <c r="AK42" s="517"/>
      <c r="AO42" s="225"/>
      <c r="AP42" s="226"/>
      <c r="AQ42" s="225"/>
      <c r="AS42" s="227"/>
    </row>
    <row r="43" spans="1:45" ht="15.75" customHeight="1">
      <c r="A43" s="837">
        <f>IF(A39="","",A39+1)</f>
        <v>10</v>
      </c>
      <c r="B43" s="838"/>
      <c r="C43" s="843" t="s">
        <v>282</v>
      </c>
      <c r="D43" s="518"/>
      <c r="E43" s="845" t="s">
        <v>226</v>
      </c>
      <c r="F43" s="518"/>
      <c r="G43" s="845" t="s">
        <v>285</v>
      </c>
      <c r="H43" s="518"/>
      <c r="I43" s="845" t="s">
        <v>226</v>
      </c>
      <c r="J43" s="518"/>
      <c r="K43" s="847" t="s">
        <v>286</v>
      </c>
      <c r="L43" s="833" t="s">
        <v>227</v>
      </c>
      <c r="M43" s="519"/>
      <c r="N43" s="835" t="s">
        <v>287</v>
      </c>
      <c r="O43" s="518"/>
      <c r="P43" s="835" t="s">
        <v>286</v>
      </c>
      <c r="Q43" s="833" t="s">
        <v>288</v>
      </c>
      <c r="R43" s="534" t="str">
        <f>IF(OR(D43="",A43=""),"",HOUR(AJ43))</f>
        <v/>
      </c>
      <c r="S43" s="835" t="s">
        <v>287</v>
      </c>
      <c r="T43" s="521" t="str">
        <f>IF(OR(D43="",A43=""),"",MINUTE(AJ43))</f>
        <v/>
      </c>
      <c r="U43" s="835" t="s">
        <v>286</v>
      </c>
      <c r="V43" s="819" t="s">
        <v>309</v>
      </c>
      <c r="W43" s="522"/>
      <c r="X43" s="821" t="s">
        <v>148</v>
      </c>
      <c r="Y43" s="823" t="s">
        <v>289</v>
      </c>
      <c r="Z43" s="825"/>
      <c r="AA43" s="826"/>
      <c r="AG43" s="504">
        <f>IF(OR(D43="",F43=""),0,TIME(D43,F43,0))</f>
        <v>0</v>
      </c>
      <c r="AH43" s="504">
        <f>IF(OR(H43="",J43=""),0,TIME(H43,J43,0))</f>
        <v>0</v>
      </c>
      <c r="AI43" s="504">
        <f>TIME(M43,O43,0)</f>
        <v>0</v>
      </c>
      <c r="AJ43" s="515">
        <f>AH43-AG43-AI43</f>
        <v>0</v>
      </c>
      <c r="AK43" s="517" t="str">
        <f>IF(A43="",IF(OR(D43&lt;&gt;"",F43&lt;&gt;"",H43&lt;&gt;"",J43&lt;&gt;""),"ERR",""),IF(A43&lt;&gt;"",IF(AND(D43="",F43="",H43="",J43=""),"",IF(OR(AND(D43&lt;&gt;"",F43=""),AND(D43="",F43&lt;&gt;""),AND(H43&lt;&gt;"",J43=""),AND(H43="",J43&lt;&gt;""),AG43&gt;=AH43,AH43-AG43-AI43&lt;0),"ERR",""))))</f>
        <v/>
      </c>
    </row>
    <row r="44" spans="1:45" ht="14.25" customHeight="1">
      <c r="A44" s="839"/>
      <c r="B44" s="840"/>
      <c r="C44" s="844"/>
      <c r="D44" s="523"/>
      <c r="E44" s="846"/>
      <c r="F44" s="523"/>
      <c r="G44" s="846"/>
      <c r="H44" s="523"/>
      <c r="I44" s="846"/>
      <c r="J44" s="523"/>
      <c r="K44" s="848"/>
      <c r="L44" s="834"/>
      <c r="M44" s="524"/>
      <c r="N44" s="836"/>
      <c r="O44" s="523"/>
      <c r="P44" s="836"/>
      <c r="Q44" s="834"/>
      <c r="R44" s="533" t="str">
        <f>IF(OR(D44="",A43=""),"",HOUR(AJ44))</f>
        <v/>
      </c>
      <c r="S44" s="836"/>
      <c r="T44" s="525" t="str">
        <f>IF(OR(D44="",A43=""),"",MINUTE(AJ44))</f>
        <v/>
      </c>
      <c r="U44" s="836"/>
      <c r="V44" s="820"/>
      <c r="W44" s="526"/>
      <c r="X44" s="822"/>
      <c r="Y44" s="824"/>
      <c r="Z44" s="827"/>
      <c r="AA44" s="828"/>
      <c r="AG44" s="504">
        <f>IF(OR(D44="",F44=""),0,TIME(D44,F44,0))</f>
        <v>0</v>
      </c>
      <c r="AH44" s="504">
        <f>IF(OR(H44="",J44=""),0,TIME(H44,J44,0))</f>
        <v>0</v>
      </c>
      <c r="AI44" s="504">
        <f>TIME(M44,O44,0)</f>
        <v>0</v>
      </c>
      <c r="AJ44" s="515">
        <f>AH44-AG44-AI44</f>
        <v>0</v>
      </c>
      <c r="AK44" s="517" t="str">
        <f>IF(A43="",IF(OR(D44&lt;&gt;"",F44&lt;&gt;"",H44&lt;&gt;"",J44&lt;&gt;""),"ERR",""),IF(A43&lt;&gt;"",IF(AND(D44="",F44="",H44="",J44=""),"",IF(OR(AND(D44&lt;&gt;"",F44=""),AND(D44="",F44&lt;&gt;""),AND(H44&lt;&gt;"",J44=""),AND(H44="",J44&lt;&gt;""),AG44&gt;=AH44,AH44-AG44-AI44&lt;0),"ERR",""))))</f>
        <v/>
      </c>
    </row>
    <row r="45" spans="1:45" ht="15" customHeight="1">
      <c r="A45" s="839"/>
      <c r="B45" s="840"/>
      <c r="C45" s="527" t="s">
        <v>283</v>
      </c>
      <c r="D45" s="528"/>
      <c r="E45" s="829"/>
      <c r="F45" s="829"/>
      <c r="G45" s="829"/>
      <c r="H45" s="829"/>
      <c r="I45" s="829"/>
      <c r="J45" s="829"/>
      <c r="K45" s="529"/>
      <c r="L45" s="529"/>
      <c r="M45" s="529"/>
      <c r="N45" s="529"/>
      <c r="O45" s="529"/>
      <c r="P45" s="529"/>
      <c r="Q45" s="529"/>
      <c r="R45" s="830" t="str">
        <f>IF(OR(AK43="ERR",AK44="ERR"),"研修時間が誤っています","")</f>
        <v/>
      </c>
      <c r="S45" s="831"/>
      <c r="T45" s="831"/>
      <c r="U45" s="831"/>
      <c r="V45" s="831"/>
      <c r="W45" s="831"/>
      <c r="X45" s="831" t="str">
        <f>IF(ISERROR(OR(AG43,AJ43,AJ44)),"研修人数を入力してください",IF(AG43&lt;&gt;"",IF(OR(AND(AJ43&gt;0,W43=""),AND(AJ44&gt;0,W44="")),"研修人数を入力してください",""),""))</f>
        <v/>
      </c>
      <c r="Y45" s="831"/>
      <c r="Z45" s="831"/>
      <c r="AA45" s="832"/>
      <c r="AE45" s="215"/>
      <c r="AF45" s="222"/>
      <c r="AG45" s="224"/>
      <c r="AH45" s="224"/>
      <c r="AI45" s="224"/>
      <c r="AJ45" s="221"/>
      <c r="AK45" s="517"/>
      <c r="AM45" s="139"/>
      <c r="AO45" s="225"/>
      <c r="AP45" s="226"/>
      <c r="AQ45" s="225"/>
      <c r="AS45" s="227"/>
    </row>
    <row r="46" spans="1:45" ht="20.25" customHeight="1">
      <c r="A46" s="841"/>
      <c r="B46" s="842"/>
      <c r="C46" s="849"/>
      <c r="D46" s="850"/>
      <c r="E46" s="850"/>
      <c r="F46" s="850"/>
      <c r="G46" s="850"/>
      <c r="H46" s="850"/>
      <c r="I46" s="850"/>
      <c r="J46" s="850"/>
      <c r="K46" s="850"/>
      <c r="L46" s="850"/>
      <c r="M46" s="850"/>
      <c r="N46" s="850"/>
      <c r="O46" s="850"/>
      <c r="P46" s="850"/>
      <c r="Q46" s="850"/>
      <c r="R46" s="850"/>
      <c r="S46" s="850"/>
      <c r="T46" s="850"/>
      <c r="U46" s="850"/>
      <c r="V46" s="850"/>
      <c r="W46" s="850"/>
      <c r="X46" s="850"/>
      <c r="Y46" s="850"/>
      <c r="Z46" s="850"/>
      <c r="AA46" s="851"/>
      <c r="AE46" s="215"/>
      <c r="AF46" s="222"/>
      <c r="AG46" s="224"/>
      <c r="AH46" s="224"/>
      <c r="AI46" s="224"/>
      <c r="AJ46" s="221"/>
      <c r="AK46" s="517"/>
      <c r="AO46" s="225"/>
      <c r="AP46" s="226"/>
      <c r="AQ46" s="225"/>
      <c r="AS46" s="227"/>
    </row>
    <row r="47" spans="1:45" ht="15.75" customHeight="1">
      <c r="A47" s="837">
        <f>IF(A43="","",A43+1)</f>
        <v>11</v>
      </c>
      <c r="B47" s="838"/>
      <c r="C47" s="843" t="s">
        <v>282</v>
      </c>
      <c r="D47" s="518"/>
      <c r="E47" s="845" t="s">
        <v>226</v>
      </c>
      <c r="F47" s="518"/>
      <c r="G47" s="845" t="s">
        <v>285</v>
      </c>
      <c r="H47" s="518"/>
      <c r="I47" s="845" t="s">
        <v>226</v>
      </c>
      <c r="J47" s="518"/>
      <c r="K47" s="847" t="s">
        <v>286</v>
      </c>
      <c r="L47" s="833" t="s">
        <v>227</v>
      </c>
      <c r="M47" s="519"/>
      <c r="N47" s="835" t="s">
        <v>287</v>
      </c>
      <c r="O47" s="518"/>
      <c r="P47" s="835" t="s">
        <v>286</v>
      </c>
      <c r="Q47" s="833" t="s">
        <v>288</v>
      </c>
      <c r="R47" s="534" t="str">
        <f>IF(OR(D47="",A47=""),"",HOUR(AJ47))</f>
        <v/>
      </c>
      <c r="S47" s="835" t="s">
        <v>287</v>
      </c>
      <c r="T47" s="521" t="str">
        <f>IF(OR(D47="",A47=""),"",MINUTE(AJ47))</f>
        <v/>
      </c>
      <c r="U47" s="835" t="s">
        <v>286</v>
      </c>
      <c r="V47" s="819" t="s">
        <v>309</v>
      </c>
      <c r="W47" s="522"/>
      <c r="X47" s="821" t="s">
        <v>148</v>
      </c>
      <c r="Y47" s="823" t="s">
        <v>289</v>
      </c>
      <c r="Z47" s="825"/>
      <c r="AA47" s="826"/>
      <c r="AG47" s="504">
        <f>IF(OR(D47="",F47=""),0,TIME(D47,F47,0))</f>
        <v>0</v>
      </c>
      <c r="AH47" s="504">
        <f>IF(OR(H47="",J47=""),0,TIME(H47,J47,0))</f>
        <v>0</v>
      </c>
      <c r="AI47" s="504">
        <f>TIME(M47,O47,0)</f>
        <v>0</v>
      </c>
      <c r="AJ47" s="515">
        <f>AH47-AG47-AI47</f>
        <v>0</v>
      </c>
      <c r="AK47" s="517" t="str">
        <f>IF(A47="",IF(OR(D47&lt;&gt;"",F47&lt;&gt;"",H47&lt;&gt;"",J47&lt;&gt;""),"ERR",""),IF(A47&lt;&gt;"",IF(AND(D47="",F47="",H47="",J47=""),"",IF(OR(AND(D47&lt;&gt;"",F47=""),AND(D47="",F47&lt;&gt;""),AND(H47&lt;&gt;"",J47=""),AND(H47="",J47&lt;&gt;""),AG47&gt;=AH47,AH47-AG47-AI47&lt;0),"ERR",""))))</f>
        <v/>
      </c>
      <c r="AO47" s="508"/>
    </row>
    <row r="48" spans="1:45" ht="14.25" customHeight="1">
      <c r="A48" s="839"/>
      <c r="B48" s="840"/>
      <c r="C48" s="844"/>
      <c r="D48" s="523"/>
      <c r="E48" s="846"/>
      <c r="F48" s="523"/>
      <c r="G48" s="846"/>
      <c r="H48" s="523"/>
      <c r="I48" s="846"/>
      <c r="J48" s="523"/>
      <c r="K48" s="848"/>
      <c r="L48" s="834"/>
      <c r="M48" s="524"/>
      <c r="N48" s="836"/>
      <c r="O48" s="523"/>
      <c r="P48" s="836"/>
      <c r="Q48" s="834"/>
      <c r="R48" s="533" t="str">
        <f>IF(OR(D48="",A47=""),"",HOUR(AJ48))</f>
        <v/>
      </c>
      <c r="S48" s="836"/>
      <c r="T48" s="525" t="str">
        <f>IF(OR(D48="",A47=""),"",MINUTE(AJ48))</f>
        <v/>
      </c>
      <c r="U48" s="836"/>
      <c r="V48" s="820"/>
      <c r="W48" s="526"/>
      <c r="X48" s="822"/>
      <c r="Y48" s="824"/>
      <c r="Z48" s="827"/>
      <c r="AA48" s="828"/>
      <c r="AG48" s="504">
        <f>IF(OR(D48="",F48=""),0,TIME(D48,F48,0))</f>
        <v>0</v>
      </c>
      <c r="AH48" s="504">
        <f>IF(OR(H48="",J48=""),0,TIME(H48,J48,0))</f>
        <v>0</v>
      </c>
      <c r="AI48" s="504">
        <f>TIME(M48,O48,0)</f>
        <v>0</v>
      </c>
      <c r="AJ48" s="515">
        <f>AH48-AG48-AI48</f>
        <v>0</v>
      </c>
      <c r="AK48" s="517" t="str">
        <f>IF(A47="",IF(OR(D48&lt;&gt;"",F48&lt;&gt;"",H48&lt;&gt;"",J48&lt;&gt;""),"ERR",""),IF(A47&lt;&gt;"",IF(AND(D48="",F48="",H48="",J48=""),"",IF(OR(AND(D48&lt;&gt;"",F48=""),AND(D48="",F48&lt;&gt;""),AND(H48&lt;&gt;"",J48=""),AND(H48="",J48&lt;&gt;""),AG48&gt;=AH48,AH48-AG48-AI48&lt;0),"ERR",""))))</f>
        <v/>
      </c>
    </row>
    <row r="49" spans="1:45" ht="15" customHeight="1">
      <c r="A49" s="839"/>
      <c r="B49" s="840"/>
      <c r="C49" s="527" t="s">
        <v>283</v>
      </c>
      <c r="D49" s="528"/>
      <c r="E49" s="829"/>
      <c r="F49" s="829"/>
      <c r="G49" s="829"/>
      <c r="H49" s="829"/>
      <c r="I49" s="829"/>
      <c r="J49" s="829"/>
      <c r="K49" s="529"/>
      <c r="L49" s="529"/>
      <c r="M49" s="529"/>
      <c r="N49" s="529"/>
      <c r="O49" s="529"/>
      <c r="P49" s="529"/>
      <c r="Q49" s="529"/>
      <c r="R49" s="830" t="str">
        <f>IF(OR(AK47="ERR",AK48="ERR"),"研修時間が誤っています","")</f>
        <v/>
      </c>
      <c r="S49" s="831"/>
      <c r="T49" s="831"/>
      <c r="U49" s="831"/>
      <c r="V49" s="831"/>
      <c r="W49" s="831"/>
      <c r="X49" s="831" t="str">
        <f>IF(ISERROR(OR(AG47,AJ47,AJ48)),"研修人数を入力してください",IF(AG47&lt;&gt;"",IF(OR(AND(AJ47&gt;0,W47=""),AND(AJ48&gt;0,W48="")),"研修人数を入力してください",""),""))</f>
        <v/>
      </c>
      <c r="Y49" s="831"/>
      <c r="Z49" s="831"/>
      <c r="AA49" s="832"/>
      <c r="AE49" s="215"/>
      <c r="AF49" s="222"/>
      <c r="AG49" s="224"/>
      <c r="AH49" s="224"/>
      <c r="AI49" s="224"/>
      <c r="AJ49" s="221"/>
      <c r="AK49" s="517"/>
      <c r="AM49" s="139"/>
      <c r="AO49" s="509"/>
      <c r="AP49" s="226"/>
      <c r="AQ49" s="225"/>
      <c r="AS49" s="227"/>
    </row>
    <row r="50" spans="1:45" ht="20.25" customHeight="1">
      <c r="A50" s="841"/>
      <c r="B50" s="842"/>
      <c r="C50" s="849"/>
      <c r="D50" s="850"/>
      <c r="E50" s="850"/>
      <c r="F50" s="850"/>
      <c r="G50" s="850"/>
      <c r="H50" s="850"/>
      <c r="I50" s="850"/>
      <c r="J50" s="850"/>
      <c r="K50" s="850"/>
      <c r="L50" s="850"/>
      <c r="M50" s="850"/>
      <c r="N50" s="850"/>
      <c r="O50" s="850"/>
      <c r="P50" s="850"/>
      <c r="Q50" s="850"/>
      <c r="R50" s="850"/>
      <c r="S50" s="850"/>
      <c r="T50" s="850"/>
      <c r="U50" s="850"/>
      <c r="V50" s="850"/>
      <c r="W50" s="850"/>
      <c r="X50" s="850"/>
      <c r="Y50" s="850"/>
      <c r="Z50" s="850"/>
      <c r="AA50" s="851"/>
      <c r="AE50" s="215"/>
      <c r="AF50" s="222"/>
      <c r="AG50" s="224"/>
      <c r="AH50" s="224"/>
      <c r="AI50" s="224"/>
      <c r="AJ50" s="221"/>
      <c r="AK50" s="517"/>
      <c r="AO50" s="225"/>
      <c r="AP50" s="226"/>
      <c r="AQ50" s="225"/>
      <c r="AS50" s="227"/>
    </row>
    <row r="51" spans="1:45" ht="15.75" customHeight="1">
      <c r="A51" s="837">
        <f>IF(A47="","",A47+1)</f>
        <v>12</v>
      </c>
      <c r="B51" s="838"/>
      <c r="C51" s="843" t="s">
        <v>282</v>
      </c>
      <c r="D51" s="518"/>
      <c r="E51" s="845" t="s">
        <v>226</v>
      </c>
      <c r="F51" s="518"/>
      <c r="G51" s="845" t="s">
        <v>285</v>
      </c>
      <c r="H51" s="518"/>
      <c r="I51" s="845" t="s">
        <v>226</v>
      </c>
      <c r="J51" s="518"/>
      <c r="K51" s="847" t="s">
        <v>286</v>
      </c>
      <c r="L51" s="833" t="s">
        <v>227</v>
      </c>
      <c r="M51" s="519"/>
      <c r="N51" s="835" t="s">
        <v>287</v>
      </c>
      <c r="O51" s="518"/>
      <c r="P51" s="835" t="s">
        <v>286</v>
      </c>
      <c r="Q51" s="833" t="s">
        <v>288</v>
      </c>
      <c r="R51" s="534" t="str">
        <f>IF(OR(D51="",A51=""),"",HOUR(AJ51))</f>
        <v/>
      </c>
      <c r="S51" s="835" t="s">
        <v>287</v>
      </c>
      <c r="T51" s="521" t="str">
        <f>IF(OR(D51="",A51=""),"",MINUTE(AJ51))</f>
        <v/>
      </c>
      <c r="U51" s="835" t="s">
        <v>286</v>
      </c>
      <c r="V51" s="819" t="s">
        <v>309</v>
      </c>
      <c r="W51" s="522"/>
      <c r="X51" s="821" t="s">
        <v>148</v>
      </c>
      <c r="Y51" s="823" t="s">
        <v>289</v>
      </c>
      <c r="Z51" s="825"/>
      <c r="AA51" s="826"/>
      <c r="AG51" s="504">
        <f>IF(OR(D51="",F51=""),0,TIME(D51,F51,0))</f>
        <v>0</v>
      </c>
      <c r="AH51" s="504">
        <f>IF(OR(H51="",J51=""),0,TIME(H51,J51,0))</f>
        <v>0</v>
      </c>
      <c r="AI51" s="504">
        <f>TIME(M51,O51,0)</f>
        <v>0</v>
      </c>
      <c r="AJ51" s="515">
        <f>AH51-AG51-AI51</f>
        <v>0</v>
      </c>
      <c r="AK51" s="517" t="str">
        <f>IF(A51="",IF(OR(D51&lt;&gt;"",F51&lt;&gt;"",H51&lt;&gt;"",J51&lt;&gt;""),"ERR",""),IF(A51&lt;&gt;"",IF(AND(D51="",F51="",H51="",J51=""),"",IF(OR(AND(D51&lt;&gt;"",F51=""),AND(D51="",F51&lt;&gt;""),AND(H51&lt;&gt;"",J51=""),AND(H51="",J51&lt;&gt;""),AG51&gt;=AH51,AH51-AG51-AI51&lt;0),"ERR",""))))</f>
        <v/>
      </c>
    </row>
    <row r="52" spans="1:45" ht="14.25" customHeight="1">
      <c r="A52" s="839"/>
      <c r="B52" s="840"/>
      <c r="C52" s="844"/>
      <c r="D52" s="523"/>
      <c r="E52" s="846"/>
      <c r="F52" s="523"/>
      <c r="G52" s="846"/>
      <c r="H52" s="523"/>
      <c r="I52" s="846"/>
      <c r="J52" s="523"/>
      <c r="K52" s="848"/>
      <c r="L52" s="834"/>
      <c r="M52" s="524"/>
      <c r="N52" s="836"/>
      <c r="O52" s="523"/>
      <c r="P52" s="836"/>
      <c r="Q52" s="834"/>
      <c r="R52" s="533" t="str">
        <f>IF(OR(D52="",A51=""),"",HOUR(AJ52))</f>
        <v/>
      </c>
      <c r="S52" s="836"/>
      <c r="T52" s="525" t="str">
        <f>IF(OR(D52="",A51=""),"",MINUTE(AJ52))</f>
        <v/>
      </c>
      <c r="U52" s="836"/>
      <c r="V52" s="820"/>
      <c r="W52" s="526"/>
      <c r="X52" s="822"/>
      <c r="Y52" s="824"/>
      <c r="Z52" s="827"/>
      <c r="AA52" s="828"/>
      <c r="AG52" s="504">
        <f>IF(OR(D52="",F52=""),0,TIME(D52,F52,0))</f>
        <v>0</v>
      </c>
      <c r="AH52" s="504">
        <f>IF(OR(H52="",J52=""),0,TIME(H52,J52,0))</f>
        <v>0</v>
      </c>
      <c r="AI52" s="504">
        <f>TIME(M52,O52,0)</f>
        <v>0</v>
      </c>
      <c r="AJ52" s="515">
        <f>AH52-AG52-AI52</f>
        <v>0</v>
      </c>
      <c r="AK52" s="517" t="str">
        <f>IF(A51="",IF(OR(D52&lt;&gt;"",F52&lt;&gt;"",H52&lt;&gt;"",J52&lt;&gt;""),"ERR",""),IF(A51&lt;&gt;"",IF(AND(D52="",F52="",H52="",J52=""),"",IF(OR(AND(D52&lt;&gt;"",F52=""),AND(D52="",F52&lt;&gt;""),AND(H52&lt;&gt;"",J52=""),AND(H52="",J52&lt;&gt;""),AG52&gt;=AH52,AH52-AG52-AI52&lt;0),"ERR",""))))</f>
        <v/>
      </c>
    </row>
    <row r="53" spans="1:45" ht="15" customHeight="1">
      <c r="A53" s="839"/>
      <c r="B53" s="840"/>
      <c r="C53" s="527" t="s">
        <v>283</v>
      </c>
      <c r="D53" s="528"/>
      <c r="E53" s="829"/>
      <c r="F53" s="829"/>
      <c r="G53" s="829"/>
      <c r="H53" s="829"/>
      <c r="I53" s="829"/>
      <c r="J53" s="829"/>
      <c r="K53" s="529"/>
      <c r="L53" s="529"/>
      <c r="M53" s="529"/>
      <c r="N53" s="529"/>
      <c r="O53" s="529"/>
      <c r="P53" s="529"/>
      <c r="Q53" s="529"/>
      <c r="R53" s="830" t="str">
        <f>IF(OR(AK51="ERR",AK52="ERR"),"研修時間が誤っています","")</f>
        <v/>
      </c>
      <c r="S53" s="831"/>
      <c r="T53" s="831"/>
      <c r="U53" s="831"/>
      <c r="V53" s="831"/>
      <c r="W53" s="831"/>
      <c r="X53" s="831" t="str">
        <f>IF(ISERROR(OR(AG51,AJ51,AJ52)),"研修人数を入力してください",IF(AG51&lt;&gt;"",IF(OR(AND(AJ51&gt;0,W51=""),AND(AJ52&gt;0,W52="")),"研修人数を入力してください",""),""))</f>
        <v/>
      </c>
      <c r="Y53" s="831"/>
      <c r="Z53" s="831"/>
      <c r="AA53" s="832"/>
      <c r="AE53" s="215"/>
      <c r="AF53" s="222"/>
      <c r="AG53" s="224"/>
      <c r="AH53" s="224"/>
      <c r="AI53" s="224"/>
      <c r="AJ53" s="221"/>
      <c r="AK53" s="517"/>
      <c r="AM53" s="139"/>
      <c r="AO53" s="225"/>
      <c r="AP53" s="226"/>
      <c r="AQ53" s="225"/>
      <c r="AS53" s="227"/>
    </row>
    <row r="54" spans="1:45" ht="20.25" customHeight="1">
      <c r="A54" s="841"/>
      <c r="B54" s="842"/>
      <c r="C54" s="849"/>
      <c r="D54" s="850"/>
      <c r="E54" s="850"/>
      <c r="F54" s="850"/>
      <c r="G54" s="850"/>
      <c r="H54" s="850"/>
      <c r="I54" s="850"/>
      <c r="J54" s="850"/>
      <c r="K54" s="850"/>
      <c r="L54" s="850"/>
      <c r="M54" s="850"/>
      <c r="N54" s="850"/>
      <c r="O54" s="850"/>
      <c r="P54" s="850"/>
      <c r="Q54" s="850"/>
      <c r="R54" s="850"/>
      <c r="S54" s="850"/>
      <c r="T54" s="850"/>
      <c r="U54" s="850"/>
      <c r="V54" s="850"/>
      <c r="W54" s="850"/>
      <c r="X54" s="850"/>
      <c r="Y54" s="850"/>
      <c r="Z54" s="850"/>
      <c r="AA54" s="851"/>
      <c r="AE54" s="215"/>
      <c r="AF54" s="222"/>
      <c r="AG54" s="224"/>
      <c r="AH54" s="224"/>
      <c r="AI54" s="224"/>
      <c r="AJ54" s="221"/>
      <c r="AK54" s="517"/>
      <c r="AO54" s="225"/>
      <c r="AP54" s="226"/>
      <c r="AQ54" s="225"/>
      <c r="AS54" s="227"/>
    </row>
    <row r="55" spans="1:45" ht="15.75" customHeight="1">
      <c r="A55" s="837">
        <f>IF(A51="","",A51+1)</f>
        <v>13</v>
      </c>
      <c r="B55" s="838"/>
      <c r="C55" s="843" t="s">
        <v>282</v>
      </c>
      <c r="D55" s="518"/>
      <c r="E55" s="845" t="s">
        <v>226</v>
      </c>
      <c r="F55" s="518"/>
      <c r="G55" s="845" t="s">
        <v>285</v>
      </c>
      <c r="H55" s="518"/>
      <c r="I55" s="845" t="s">
        <v>226</v>
      </c>
      <c r="J55" s="518"/>
      <c r="K55" s="847" t="s">
        <v>286</v>
      </c>
      <c r="L55" s="833" t="s">
        <v>227</v>
      </c>
      <c r="M55" s="519"/>
      <c r="N55" s="835" t="s">
        <v>287</v>
      </c>
      <c r="O55" s="518"/>
      <c r="P55" s="835" t="s">
        <v>286</v>
      </c>
      <c r="Q55" s="833" t="s">
        <v>288</v>
      </c>
      <c r="R55" s="534" t="str">
        <f>IF(OR(D55="",A55=""),"",HOUR(AJ55))</f>
        <v/>
      </c>
      <c r="S55" s="835" t="s">
        <v>287</v>
      </c>
      <c r="T55" s="521" t="str">
        <f>IF(OR(D55="",A55=""),"",MINUTE(AJ55))</f>
        <v/>
      </c>
      <c r="U55" s="835" t="s">
        <v>286</v>
      </c>
      <c r="V55" s="819" t="s">
        <v>309</v>
      </c>
      <c r="W55" s="522"/>
      <c r="X55" s="821" t="s">
        <v>148</v>
      </c>
      <c r="Y55" s="823" t="s">
        <v>289</v>
      </c>
      <c r="Z55" s="825"/>
      <c r="AA55" s="826"/>
      <c r="AG55" s="504">
        <f>IF(OR(D55="",F55=""),0,TIME(D55,F55,0))</f>
        <v>0</v>
      </c>
      <c r="AH55" s="504">
        <f>IF(OR(H55="",J55=""),0,TIME(H55,J55,0))</f>
        <v>0</v>
      </c>
      <c r="AI55" s="504">
        <f>TIME(M55,O55,0)</f>
        <v>0</v>
      </c>
      <c r="AJ55" s="515">
        <f>AH55-AG55-AI55</f>
        <v>0</v>
      </c>
      <c r="AK55" s="517" t="str">
        <f>IF(A55="",IF(OR(D55&lt;&gt;"",F55&lt;&gt;"",H55&lt;&gt;"",J55&lt;&gt;""),"ERR",""),IF(A55&lt;&gt;"",IF(AND(D55="",F55="",H55="",J55=""),"",IF(OR(AND(D55&lt;&gt;"",F55=""),AND(D55="",F55&lt;&gt;""),AND(H55&lt;&gt;"",J55=""),AND(H55="",J55&lt;&gt;""),AG55&gt;=AH55,AH55-AG55-AI55&lt;0),"ERR",""))))</f>
        <v/>
      </c>
    </row>
    <row r="56" spans="1:45" ht="14.25" customHeight="1">
      <c r="A56" s="839"/>
      <c r="B56" s="840"/>
      <c r="C56" s="844"/>
      <c r="D56" s="523"/>
      <c r="E56" s="846"/>
      <c r="F56" s="523"/>
      <c r="G56" s="846"/>
      <c r="H56" s="523"/>
      <c r="I56" s="846"/>
      <c r="J56" s="523"/>
      <c r="K56" s="848"/>
      <c r="L56" s="834"/>
      <c r="M56" s="524"/>
      <c r="N56" s="836"/>
      <c r="O56" s="523"/>
      <c r="P56" s="836"/>
      <c r="Q56" s="834"/>
      <c r="R56" s="533" t="str">
        <f>IF(OR(D56="",A55=""),"",HOUR(AJ56))</f>
        <v/>
      </c>
      <c r="S56" s="836"/>
      <c r="T56" s="525" t="str">
        <f>IF(OR(D56="",A55=""),"",MINUTE(AJ56))</f>
        <v/>
      </c>
      <c r="U56" s="836"/>
      <c r="V56" s="820"/>
      <c r="W56" s="526"/>
      <c r="X56" s="822"/>
      <c r="Y56" s="824"/>
      <c r="Z56" s="827"/>
      <c r="AA56" s="828"/>
      <c r="AG56" s="504">
        <f>IF(OR(D56="",F56=""),0,TIME(D56,F56,0))</f>
        <v>0</v>
      </c>
      <c r="AH56" s="504">
        <f>IF(OR(H56="",J56=""),0,TIME(H56,J56,0))</f>
        <v>0</v>
      </c>
      <c r="AI56" s="504">
        <f>TIME(M56,O56,0)</f>
        <v>0</v>
      </c>
      <c r="AJ56" s="515">
        <f>AH56-AG56-AI56</f>
        <v>0</v>
      </c>
      <c r="AK56" s="517" t="str">
        <f>IF(A55="",IF(OR(D56&lt;&gt;"",F56&lt;&gt;"",H56&lt;&gt;"",J56&lt;&gt;""),"ERR",""),IF(A55&lt;&gt;"",IF(AND(D56="",F56="",H56="",J56=""),"",IF(OR(AND(D56&lt;&gt;"",F56=""),AND(D56="",F56&lt;&gt;""),AND(H56&lt;&gt;"",J56=""),AND(H56="",J56&lt;&gt;""),AG56&gt;=AH56,AH56-AG56-AI56&lt;0),"ERR",""))))</f>
        <v/>
      </c>
    </row>
    <row r="57" spans="1:45" ht="15" customHeight="1">
      <c r="A57" s="839"/>
      <c r="B57" s="840"/>
      <c r="C57" s="527" t="s">
        <v>283</v>
      </c>
      <c r="D57" s="528"/>
      <c r="E57" s="829"/>
      <c r="F57" s="829"/>
      <c r="G57" s="829"/>
      <c r="H57" s="829"/>
      <c r="I57" s="829"/>
      <c r="J57" s="829"/>
      <c r="K57" s="529"/>
      <c r="L57" s="529"/>
      <c r="M57" s="529"/>
      <c r="N57" s="529"/>
      <c r="O57" s="529"/>
      <c r="P57" s="529"/>
      <c r="Q57" s="529"/>
      <c r="R57" s="830" t="str">
        <f>IF(OR(AK55="ERR",AK56="ERR"),"研修時間が誤っています","")</f>
        <v/>
      </c>
      <c r="S57" s="831"/>
      <c r="T57" s="831"/>
      <c r="U57" s="831"/>
      <c r="V57" s="831"/>
      <c r="W57" s="831"/>
      <c r="X57" s="831" t="str">
        <f>IF(ISERROR(OR(AG55,AJ55,AJ56)),"研修人数を入力してください",IF(AG55&lt;&gt;"",IF(OR(AND(AJ55&gt;0,W55=""),AND(AJ56&gt;0,W56="")),"研修人数を入力してください",""),""))</f>
        <v/>
      </c>
      <c r="Y57" s="831"/>
      <c r="Z57" s="831"/>
      <c r="AA57" s="832"/>
      <c r="AE57" s="215"/>
      <c r="AF57" s="222"/>
      <c r="AG57" s="224"/>
      <c r="AH57" s="224"/>
      <c r="AI57" s="224"/>
      <c r="AJ57" s="221"/>
      <c r="AK57" s="517"/>
      <c r="AM57" s="139"/>
      <c r="AO57" s="225"/>
      <c r="AP57" s="226"/>
      <c r="AQ57" s="225"/>
      <c r="AS57" s="227"/>
    </row>
    <row r="58" spans="1:45" ht="20.25" customHeight="1">
      <c r="A58" s="841"/>
      <c r="B58" s="842"/>
      <c r="C58" s="849"/>
      <c r="D58" s="850"/>
      <c r="E58" s="850"/>
      <c r="F58" s="850"/>
      <c r="G58" s="850"/>
      <c r="H58" s="850"/>
      <c r="I58" s="850"/>
      <c r="J58" s="850"/>
      <c r="K58" s="850"/>
      <c r="L58" s="850"/>
      <c r="M58" s="850"/>
      <c r="N58" s="850"/>
      <c r="O58" s="850"/>
      <c r="P58" s="850"/>
      <c r="Q58" s="850"/>
      <c r="R58" s="850"/>
      <c r="S58" s="850"/>
      <c r="T58" s="850"/>
      <c r="U58" s="850"/>
      <c r="V58" s="850"/>
      <c r="W58" s="850"/>
      <c r="X58" s="850"/>
      <c r="Y58" s="850"/>
      <c r="Z58" s="850"/>
      <c r="AA58" s="851"/>
      <c r="AE58" s="215"/>
      <c r="AF58" s="222"/>
      <c r="AG58" s="224"/>
      <c r="AH58" s="224"/>
      <c r="AI58" s="224"/>
      <c r="AJ58" s="221"/>
      <c r="AK58" s="517"/>
      <c r="AO58" s="225"/>
      <c r="AP58" s="226"/>
      <c r="AQ58" s="225"/>
      <c r="AS58" s="227"/>
    </row>
    <row r="59" spans="1:45" ht="15.75" customHeight="1">
      <c r="A59" s="837">
        <f>IF(A55="","",A55+1)</f>
        <v>14</v>
      </c>
      <c r="B59" s="838"/>
      <c r="C59" s="843" t="s">
        <v>282</v>
      </c>
      <c r="D59" s="518"/>
      <c r="E59" s="845" t="s">
        <v>226</v>
      </c>
      <c r="F59" s="518"/>
      <c r="G59" s="845" t="s">
        <v>285</v>
      </c>
      <c r="H59" s="518"/>
      <c r="I59" s="845" t="s">
        <v>226</v>
      </c>
      <c r="J59" s="518"/>
      <c r="K59" s="847" t="s">
        <v>286</v>
      </c>
      <c r="L59" s="833" t="s">
        <v>227</v>
      </c>
      <c r="M59" s="519"/>
      <c r="N59" s="835" t="s">
        <v>287</v>
      </c>
      <c r="O59" s="518"/>
      <c r="P59" s="835" t="s">
        <v>286</v>
      </c>
      <c r="Q59" s="833" t="s">
        <v>288</v>
      </c>
      <c r="R59" s="534" t="str">
        <f>IF(OR(D59="",A59=""),"",HOUR(AJ59))</f>
        <v/>
      </c>
      <c r="S59" s="835" t="s">
        <v>287</v>
      </c>
      <c r="T59" s="521" t="str">
        <f>IF(OR(D59="",A59=""),"",MINUTE(AJ59))</f>
        <v/>
      </c>
      <c r="U59" s="835" t="s">
        <v>286</v>
      </c>
      <c r="V59" s="819" t="s">
        <v>309</v>
      </c>
      <c r="W59" s="522"/>
      <c r="X59" s="821" t="s">
        <v>148</v>
      </c>
      <c r="Y59" s="823" t="s">
        <v>289</v>
      </c>
      <c r="Z59" s="825"/>
      <c r="AA59" s="826"/>
      <c r="AG59" s="504">
        <f>IF(OR(D59="",F59=""),0,TIME(D59,F59,0))</f>
        <v>0</v>
      </c>
      <c r="AH59" s="504">
        <f>IF(OR(H59="",J59=""),0,TIME(H59,J59,0))</f>
        <v>0</v>
      </c>
      <c r="AI59" s="504">
        <f>TIME(M59,O59,0)</f>
        <v>0</v>
      </c>
      <c r="AJ59" s="515">
        <f>AH59-AG59-AI59</f>
        <v>0</v>
      </c>
      <c r="AK59" s="517" t="str">
        <f>IF(A59="",IF(OR(D59&lt;&gt;"",F59&lt;&gt;"",H59&lt;&gt;"",J59&lt;&gt;""),"ERR",""),IF(A59&lt;&gt;"",IF(AND(D59="",F59="",H59="",J59=""),"",IF(OR(AND(D59&lt;&gt;"",F59=""),AND(D59="",F59&lt;&gt;""),AND(H59&lt;&gt;"",J59=""),AND(H59="",J59&lt;&gt;""),AG59&gt;=AH59,AH59-AG59-AI59&lt;0),"ERR",""))))</f>
        <v/>
      </c>
    </row>
    <row r="60" spans="1:45" ht="14.25" customHeight="1">
      <c r="A60" s="839"/>
      <c r="B60" s="840"/>
      <c r="C60" s="844"/>
      <c r="D60" s="523"/>
      <c r="E60" s="846"/>
      <c r="F60" s="523"/>
      <c r="G60" s="846"/>
      <c r="H60" s="523"/>
      <c r="I60" s="846"/>
      <c r="J60" s="523"/>
      <c r="K60" s="848"/>
      <c r="L60" s="834"/>
      <c r="M60" s="524"/>
      <c r="N60" s="836"/>
      <c r="O60" s="523"/>
      <c r="P60" s="836"/>
      <c r="Q60" s="834"/>
      <c r="R60" s="533" t="str">
        <f>IF(OR(D60="",A59=""),"",HOUR(AJ60))</f>
        <v/>
      </c>
      <c r="S60" s="836"/>
      <c r="T60" s="525" t="str">
        <f>IF(OR(D60="",A59=""),"",MINUTE(AJ60))</f>
        <v/>
      </c>
      <c r="U60" s="836"/>
      <c r="V60" s="820"/>
      <c r="W60" s="526"/>
      <c r="X60" s="822"/>
      <c r="Y60" s="824"/>
      <c r="Z60" s="827"/>
      <c r="AA60" s="828"/>
      <c r="AG60" s="504">
        <f>IF(OR(D60="",F60=""),0,TIME(D60,F60,0))</f>
        <v>0</v>
      </c>
      <c r="AH60" s="504">
        <f>IF(OR(H60="",J60=""),0,TIME(H60,J60,0))</f>
        <v>0</v>
      </c>
      <c r="AI60" s="504">
        <f>TIME(M60,O60,0)</f>
        <v>0</v>
      </c>
      <c r="AJ60" s="515">
        <f>AH60-AG60-AI60</f>
        <v>0</v>
      </c>
      <c r="AK60" s="517" t="str">
        <f>IF(A59="",IF(OR(D60&lt;&gt;"",F60&lt;&gt;"",H60&lt;&gt;"",J60&lt;&gt;""),"ERR",""),IF(A59&lt;&gt;"",IF(AND(D60="",F60="",H60="",J60=""),"",IF(OR(AND(D60&lt;&gt;"",F60=""),AND(D60="",F60&lt;&gt;""),AND(H60&lt;&gt;"",J60=""),AND(H60="",J60&lt;&gt;""),AG60&gt;=AH60,AH60-AG60-AI60&lt;0),"ERR",""))))</f>
        <v/>
      </c>
    </row>
    <row r="61" spans="1:45" ht="15" customHeight="1">
      <c r="A61" s="839"/>
      <c r="B61" s="840"/>
      <c r="C61" s="527" t="s">
        <v>283</v>
      </c>
      <c r="D61" s="528"/>
      <c r="E61" s="829"/>
      <c r="F61" s="829"/>
      <c r="G61" s="829"/>
      <c r="H61" s="829"/>
      <c r="I61" s="829"/>
      <c r="J61" s="829"/>
      <c r="K61" s="529"/>
      <c r="L61" s="529"/>
      <c r="M61" s="529"/>
      <c r="N61" s="529"/>
      <c r="O61" s="529"/>
      <c r="P61" s="529"/>
      <c r="Q61" s="529"/>
      <c r="R61" s="830" t="str">
        <f>IF(OR(AK59="ERR",AK60="ERR"),"研修時間が誤っています","")</f>
        <v/>
      </c>
      <c r="S61" s="831"/>
      <c r="T61" s="831"/>
      <c r="U61" s="831"/>
      <c r="V61" s="831"/>
      <c r="W61" s="831"/>
      <c r="X61" s="831" t="str">
        <f>IF(ISERROR(OR(AG59,AJ59,AJ60)),"研修人数を入力してください",IF(AG59&lt;&gt;"",IF(OR(AND(AJ59&gt;0,W59=""),AND(AJ60&gt;0,W60="")),"研修人数を入力してください",""),""))</f>
        <v/>
      </c>
      <c r="Y61" s="831"/>
      <c r="Z61" s="831"/>
      <c r="AA61" s="832"/>
      <c r="AE61" s="215"/>
      <c r="AF61" s="222"/>
      <c r="AG61" s="224"/>
      <c r="AH61" s="224"/>
      <c r="AI61" s="224"/>
      <c r="AJ61" s="221"/>
      <c r="AK61" s="517"/>
      <c r="AM61" s="139"/>
      <c r="AO61" s="225"/>
      <c r="AP61" s="226"/>
      <c r="AQ61" s="225"/>
      <c r="AS61" s="227"/>
    </row>
    <row r="62" spans="1:45" ht="20.25" customHeight="1">
      <c r="A62" s="841"/>
      <c r="B62" s="842"/>
      <c r="C62" s="849"/>
      <c r="D62" s="850"/>
      <c r="E62" s="850"/>
      <c r="F62" s="850"/>
      <c r="G62" s="850"/>
      <c r="H62" s="850"/>
      <c r="I62" s="850"/>
      <c r="J62" s="850"/>
      <c r="K62" s="850"/>
      <c r="L62" s="850"/>
      <c r="M62" s="850"/>
      <c r="N62" s="850"/>
      <c r="O62" s="850"/>
      <c r="P62" s="850"/>
      <c r="Q62" s="850"/>
      <c r="R62" s="850"/>
      <c r="S62" s="850"/>
      <c r="T62" s="850"/>
      <c r="U62" s="850"/>
      <c r="V62" s="850"/>
      <c r="W62" s="850"/>
      <c r="X62" s="850"/>
      <c r="Y62" s="850"/>
      <c r="Z62" s="850"/>
      <c r="AA62" s="851"/>
      <c r="AE62" s="215"/>
      <c r="AF62" s="222"/>
      <c r="AG62" s="224"/>
      <c r="AH62" s="224"/>
      <c r="AI62" s="224"/>
      <c r="AJ62" s="221"/>
      <c r="AK62" s="517"/>
      <c r="AO62" s="225"/>
      <c r="AP62" s="226"/>
      <c r="AQ62" s="225"/>
      <c r="AS62" s="227"/>
    </row>
    <row r="63" spans="1:45" ht="15.75" customHeight="1">
      <c r="A63" s="837">
        <f>IF(A59="","",A59+1)</f>
        <v>15</v>
      </c>
      <c r="B63" s="838"/>
      <c r="C63" s="843" t="s">
        <v>282</v>
      </c>
      <c r="D63" s="518"/>
      <c r="E63" s="845" t="s">
        <v>226</v>
      </c>
      <c r="F63" s="518"/>
      <c r="G63" s="845" t="s">
        <v>285</v>
      </c>
      <c r="H63" s="518"/>
      <c r="I63" s="845" t="s">
        <v>226</v>
      </c>
      <c r="J63" s="518"/>
      <c r="K63" s="847" t="s">
        <v>286</v>
      </c>
      <c r="L63" s="833" t="s">
        <v>227</v>
      </c>
      <c r="M63" s="519"/>
      <c r="N63" s="835" t="s">
        <v>287</v>
      </c>
      <c r="O63" s="518"/>
      <c r="P63" s="835" t="s">
        <v>286</v>
      </c>
      <c r="Q63" s="833" t="s">
        <v>288</v>
      </c>
      <c r="R63" s="534" t="str">
        <f>IF(OR(D63="",A63=""),"",HOUR(AJ63))</f>
        <v/>
      </c>
      <c r="S63" s="835" t="s">
        <v>287</v>
      </c>
      <c r="T63" s="521" t="str">
        <f>IF(OR(D63="",A63=""),"",MINUTE(AJ63))</f>
        <v/>
      </c>
      <c r="U63" s="835" t="s">
        <v>286</v>
      </c>
      <c r="V63" s="819" t="s">
        <v>309</v>
      </c>
      <c r="W63" s="522"/>
      <c r="X63" s="821" t="s">
        <v>148</v>
      </c>
      <c r="Y63" s="823" t="s">
        <v>289</v>
      </c>
      <c r="Z63" s="825"/>
      <c r="AA63" s="826"/>
      <c r="AG63" s="504">
        <f>IF(OR(D63="",F63=""),0,TIME(D63,F63,0))</f>
        <v>0</v>
      </c>
      <c r="AH63" s="504">
        <f>IF(OR(H63="",J63=""),0,TIME(H63,J63,0))</f>
        <v>0</v>
      </c>
      <c r="AI63" s="504">
        <f>TIME(M63,O63,0)</f>
        <v>0</v>
      </c>
      <c r="AJ63" s="515">
        <f>AH63-AG63-AI63</f>
        <v>0</v>
      </c>
      <c r="AK63" s="517" t="str">
        <f>IF(A63="",IF(OR(D63&lt;&gt;"",F63&lt;&gt;"",H63&lt;&gt;"",J63&lt;&gt;""),"ERR",""),IF(A63&lt;&gt;"",IF(AND(D63="",F63="",H63="",J63=""),"",IF(OR(AND(D63&lt;&gt;"",F63=""),AND(D63="",F63&lt;&gt;""),AND(H63&lt;&gt;"",J63=""),AND(H63="",J63&lt;&gt;""),AG63&gt;=AH63,AH63-AG63-AI63&lt;0),"ERR",""))))</f>
        <v/>
      </c>
    </row>
    <row r="64" spans="1:45" ht="14.25" customHeight="1">
      <c r="A64" s="839"/>
      <c r="B64" s="840"/>
      <c r="C64" s="844"/>
      <c r="D64" s="523"/>
      <c r="E64" s="846"/>
      <c r="F64" s="523"/>
      <c r="G64" s="846"/>
      <c r="H64" s="523"/>
      <c r="I64" s="846"/>
      <c r="J64" s="523"/>
      <c r="K64" s="848"/>
      <c r="L64" s="834"/>
      <c r="M64" s="524"/>
      <c r="N64" s="836"/>
      <c r="O64" s="523"/>
      <c r="P64" s="836"/>
      <c r="Q64" s="834"/>
      <c r="R64" s="533" t="str">
        <f>IF(OR(D64="",A63=""),"",HOUR(AJ64))</f>
        <v/>
      </c>
      <c r="S64" s="836"/>
      <c r="T64" s="525" t="str">
        <f>IF(OR(D64="",A63=""),"",MINUTE(AJ64))</f>
        <v/>
      </c>
      <c r="U64" s="836"/>
      <c r="V64" s="820"/>
      <c r="W64" s="526"/>
      <c r="X64" s="822"/>
      <c r="Y64" s="824"/>
      <c r="Z64" s="827"/>
      <c r="AA64" s="828"/>
      <c r="AG64" s="504">
        <f>IF(OR(D64="",F64=""),0,TIME(D64,F64,0))</f>
        <v>0</v>
      </c>
      <c r="AH64" s="504">
        <f>IF(OR(H64="",J64=""),0,TIME(H64,J64,0))</f>
        <v>0</v>
      </c>
      <c r="AI64" s="504">
        <f>TIME(M64,O64,0)</f>
        <v>0</v>
      </c>
      <c r="AJ64" s="515">
        <f>AH64-AG64-AI64</f>
        <v>0</v>
      </c>
      <c r="AK64" s="517" t="str">
        <f>IF(A63="",IF(OR(D64&lt;&gt;"",F64&lt;&gt;"",H64&lt;&gt;"",J64&lt;&gt;""),"ERR",""),IF(A63&lt;&gt;"",IF(AND(D64="",F64="",H64="",J64=""),"",IF(OR(AND(D64&lt;&gt;"",F64=""),AND(D64="",F64&lt;&gt;""),AND(H64&lt;&gt;"",J64=""),AND(H64="",J64&lt;&gt;""),AG64&gt;=AH64,AH64-AG64-AI64&lt;0),"ERR",""))))</f>
        <v/>
      </c>
    </row>
    <row r="65" spans="1:45" ht="15" customHeight="1">
      <c r="A65" s="839"/>
      <c r="B65" s="840"/>
      <c r="C65" s="527" t="s">
        <v>283</v>
      </c>
      <c r="D65" s="528"/>
      <c r="E65" s="829"/>
      <c r="F65" s="829"/>
      <c r="G65" s="829"/>
      <c r="H65" s="829"/>
      <c r="I65" s="829"/>
      <c r="J65" s="829"/>
      <c r="K65" s="529"/>
      <c r="L65" s="529"/>
      <c r="M65" s="529"/>
      <c r="N65" s="529"/>
      <c r="O65" s="529"/>
      <c r="P65" s="529"/>
      <c r="Q65" s="529"/>
      <c r="R65" s="830" t="str">
        <f>IF(OR(AK63="ERR",AK64="ERR"),"研修時間が誤っています","")</f>
        <v/>
      </c>
      <c r="S65" s="831"/>
      <c r="T65" s="831"/>
      <c r="U65" s="831"/>
      <c r="V65" s="831"/>
      <c r="W65" s="831"/>
      <c r="X65" s="831" t="str">
        <f>IF(ISERROR(OR(AG63,AJ63,AJ64)),"研修人数を入力してください",IF(AG63&lt;&gt;"",IF(OR(AND(AJ63&gt;0,W63=""),AND(AJ64&gt;0,W64="")),"研修人数を入力してください",""),""))</f>
        <v/>
      </c>
      <c r="Y65" s="831"/>
      <c r="Z65" s="831"/>
      <c r="AA65" s="832"/>
      <c r="AE65" s="215"/>
      <c r="AF65" s="222"/>
      <c r="AG65" s="224"/>
      <c r="AH65" s="224"/>
      <c r="AI65" s="224"/>
      <c r="AJ65" s="221"/>
      <c r="AK65" s="517"/>
      <c r="AM65" s="139"/>
      <c r="AO65" s="225"/>
      <c r="AP65" s="226"/>
      <c r="AQ65" s="225"/>
      <c r="AS65" s="227"/>
    </row>
    <row r="66" spans="1:45" ht="20.25" customHeight="1">
      <c r="A66" s="841"/>
      <c r="B66" s="842"/>
      <c r="C66" s="849"/>
      <c r="D66" s="850"/>
      <c r="E66" s="850"/>
      <c r="F66" s="850"/>
      <c r="G66" s="850"/>
      <c r="H66" s="850"/>
      <c r="I66" s="850"/>
      <c r="J66" s="850"/>
      <c r="K66" s="850"/>
      <c r="L66" s="850"/>
      <c r="M66" s="850"/>
      <c r="N66" s="850"/>
      <c r="O66" s="850"/>
      <c r="P66" s="850"/>
      <c r="Q66" s="850"/>
      <c r="R66" s="850"/>
      <c r="S66" s="850"/>
      <c r="T66" s="850"/>
      <c r="U66" s="850"/>
      <c r="V66" s="850"/>
      <c r="W66" s="850"/>
      <c r="X66" s="850"/>
      <c r="Y66" s="850"/>
      <c r="Z66" s="850"/>
      <c r="AA66" s="851"/>
      <c r="AE66" s="215"/>
      <c r="AF66" s="222"/>
      <c r="AG66" s="224"/>
      <c r="AH66" s="224"/>
      <c r="AI66" s="224"/>
      <c r="AJ66" s="221"/>
      <c r="AK66" s="517"/>
      <c r="AO66" s="225"/>
      <c r="AP66" s="226"/>
      <c r="AQ66" s="225"/>
      <c r="AS66" s="227"/>
    </row>
    <row r="67" spans="1:45" ht="9" customHeight="1">
      <c r="A67" s="535"/>
      <c r="B67" s="536" t="s">
        <v>299</v>
      </c>
      <c r="C67" s="852">
        <f>IF(SUMIF($W7:$W64,1,$AJ7:$AJ64)=0,0,SUMIF($W7:$W64,1,$AJ7:$AJ64))</f>
        <v>0</v>
      </c>
      <c r="D67" s="852"/>
      <c r="E67" s="537" t="s">
        <v>300</v>
      </c>
      <c r="F67" s="852">
        <f>IF(SUMIF($W7:$W64,2,$AJ7:$AJ64)=0,0,SUMIF($W7:$W64,2,$AJ7:$AJ64))</f>
        <v>0</v>
      </c>
      <c r="G67" s="852"/>
      <c r="H67" s="537" t="s">
        <v>301</v>
      </c>
      <c r="I67" s="852">
        <f>IF(SUMIF($W7:$W64,3,$AJ7:$AJ64)=0,0,SUMIF($W7:$W64,3,$AJ7:$AJ64))</f>
        <v>0</v>
      </c>
      <c r="J67" s="852"/>
      <c r="K67" s="538" t="s">
        <v>31</v>
      </c>
      <c r="L67" s="817">
        <f>SUM(C67,F67,I67)</f>
        <v>0</v>
      </c>
      <c r="M67" s="817"/>
      <c r="N67" s="539"/>
      <c r="O67" s="539"/>
      <c r="P67" s="539"/>
      <c r="Q67" s="539"/>
      <c r="R67" s="539"/>
      <c r="S67" s="539"/>
      <c r="T67" s="539"/>
      <c r="U67" s="539"/>
      <c r="V67" s="539"/>
      <c r="W67" s="539"/>
      <c r="X67" s="539"/>
      <c r="Y67" s="539"/>
      <c r="Z67" s="539"/>
      <c r="AA67" s="539"/>
      <c r="AE67" s="215"/>
      <c r="AF67" s="222"/>
      <c r="AG67" s="224"/>
      <c r="AH67" s="224"/>
      <c r="AI67" s="224"/>
      <c r="AJ67" s="221"/>
      <c r="AK67" s="517"/>
      <c r="AO67" s="225"/>
      <c r="AP67" s="226"/>
      <c r="AQ67" s="225"/>
      <c r="AS67" s="227"/>
    </row>
    <row r="68" spans="1:45" ht="13.5" customHeight="1">
      <c r="A68" s="492"/>
      <c r="B68" s="492"/>
      <c r="C68" s="530"/>
      <c r="D68" s="530"/>
      <c r="E68" s="530"/>
      <c r="F68" s="530"/>
      <c r="G68" s="530"/>
      <c r="H68" s="530"/>
      <c r="I68" s="531"/>
      <c r="J68" s="531"/>
      <c r="K68" s="531"/>
      <c r="L68" s="853" t="str">
        <f>L5</f>
        <v>（ 平成　　年　　月 ）</v>
      </c>
      <c r="M68" s="853"/>
      <c r="N68" s="853"/>
      <c r="O68" s="853"/>
      <c r="P68" s="853"/>
      <c r="Q68" s="853"/>
      <c r="R68" s="545" t="s">
        <v>305</v>
      </c>
      <c r="S68" s="541"/>
      <c r="T68" s="541"/>
      <c r="U68" s="541"/>
      <c r="V68" s="854" t="str">
        <f>V5</f>
        <v/>
      </c>
      <c r="W68" s="854"/>
      <c r="X68" s="854"/>
      <c r="Y68" s="854"/>
      <c r="Z68" s="854"/>
      <c r="AA68" s="854"/>
      <c r="AE68" s="215"/>
      <c r="AF68" s="222"/>
      <c r="AG68" s="224"/>
      <c r="AH68" s="224"/>
      <c r="AI68" s="224"/>
      <c r="AJ68" s="515"/>
      <c r="AK68" s="517"/>
      <c r="AO68" s="225"/>
      <c r="AP68" s="226"/>
      <c r="AQ68" s="225"/>
      <c r="AS68" s="227"/>
    </row>
    <row r="69" spans="1:45" ht="15.75" customHeight="1">
      <c r="A69" s="837">
        <f>IF(A63="","",A63+1)</f>
        <v>16</v>
      </c>
      <c r="B69" s="838"/>
      <c r="C69" s="843" t="s">
        <v>282</v>
      </c>
      <c r="D69" s="518"/>
      <c r="E69" s="845" t="s">
        <v>226</v>
      </c>
      <c r="F69" s="518"/>
      <c r="G69" s="845" t="s">
        <v>285</v>
      </c>
      <c r="H69" s="518"/>
      <c r="I69" s="845" t="s">
        <v>226</v>
      </c>
      <c r="J69" s="518"/>
      <c r="K69" s="847" t="s">
        <v>286</v>
      </c>
      <c r="L69" s="833" t="s">
        <v>227</v>
      </c>
      <c r="M69" s="519"/>
      <c r="N69" s="835" t="s">
        <v>287</v>
      </c>
      <c r="O69" s="518"/>
      <c r="P69" s="835" t="s">
        <v>286</v>
      </c>
      <c r="Q69" s="833" t="s">
        <v>288</v>
      </c>
      <c r="R69" s="534" t="str">
        <f>IF(OR(D69="",A69=""),"",HOUR(AJ69))</f>
        <v/>
      </c>
      <c r="S69" s="835" t="s">
        <v>287</v>
      </c>
      <c r="T69" s="521" t="str">
        <f>IF(OR(D69="",A69=""),"",MINUTE(AJ69))</f>
        <v/>
      </c>
      <c r="U69" s="835" t="s">
        <v>286</v>
      </c>
      <c r="V69" s="819" t="s">
        <v>309</v>
      </c>
      <c r="W69" s="522"/>
      <c r="X69" s="821" t="s">
        <v>148</v>
      </c>
      <c r="Y69" s="823" t="s">
        <v>289</v>
      </c>
      <c r="Z69" s="825"/>
      <c r="AA69" s="826"/>
      <c r="AG69" s="504">
        <f>IF(OR(D69="",F69=""),0,TIME(D69,F69,0))</f>
        <v>0</v>
      </c>
      <c r="AH69" s="504">
        <f>IF(OR(H69="",J69=""),0,TIME(H69,J69,0))</f>
        <v>0</v>
      </c>
      <c r="AI69" s="504">
        <f>TIME(M69,O69,0)</f>
        <v>0</v>
      </c>
      <c r="AJ69" s="515">
        <f>AH69-AG69-AI69</f>
        <v>0</v>
      </c>
      <c r="AK69" s="517" t="str">
        <f>IF(A69="",IF(OR(D69&lt;&gt;"",F69&lt;&gt;"",H69&lt;&gt;"",J69&lt;&gt;""),"ERR",""),IF(A69&lt;&gt;"",IF(AND(D69="",F69="",H69="",J69=""),"",IF(OR(AND(D69&lt;&gt;"",F69=""),AND(D69="",F69&lt;&gt;""),AND(H69&lt;&gt;"",J69=""),AND(H69="",J69&lt;&gt;""),AG69&gt;=AH69,AH69-AG69-AI69&lt;0),"ERR",""))))</f>
        <v/>
      </c>
    </row>
    <row r="70" spans="1:45" ht="14.25" customHeight="1">
      <c r="A70" s="839"/>
      <c r="B70" s="840"/>
      <c r="C70" s="844"/>
      <c r="D70" s="523"/>
      <c r="E70" s="846"/>
      <c r="F70" s="523"/>
      <c r="G70" s="846"/>
      <c r="H70" s="523"/>
      <c r="I70" s="846"/>
      <c r="J70" s="523"/>
      <c r="K70" s="848"/>
      <c r="L70" s="834"/>
      <c r="M70" s="524"/>
      <c r="N70" s="836"/>
      <c r="O70" s="523"/>
      <c r="P70" s="836"/>
      <c r="Q70" s="834"/>
      <c r="R70" s="533" t="str">
        <f>IF(OR(D70="",A69=""),"",HOUR(AJ70))</f>
        <v/>
      </c>
      <c r="S70" s="836"/>
      <c r="T70" s="525" t="str">
        <f>IF(OR(D70="",A69=""),"",MINUTE(AJ70))</f>
        <v/>
      </c>
      <c r="U70" s="836"/>
      <c r="V70" s="820"/>
      <c r="W70" s="526"/>
      <c r="X70" s="822"/>
      <c r="Y70" s="824"/>
      <c r="Z70" s="827"/>
      <c r="AA70" s="828"/>
      <c r="AG70" s="504">
        <f>IF(OR(D70="",F70=""),0,TIME(D70,F70,0))</f>
        <v>0</v>
      </c>
      <c r="AH70" s="504">
        <f>IF(OR(H70="",J70=""),0,TIME(H70,J70,0))</f>
        <v>0</v>
      </c>
      <c r="AI70" s="504">
        <f>TIME(M70,O70,0)</f>
        <v>0</v>
      </c>
      <c r="AJ70" s="515">
        <f>AH70-AG70-AI70</f>
        <v>0</v>
      </c>
      <c r="AK70" s="517" t="str">
        <f>IF(A69="",IF(OR(D70&lt;&gt;"",F70&lt;&gt;"",H70&lt;&gt;"",J70&lt;&gt;""),"ERR",""),IF(A69&lt;&gt;"",IF(AND(D70="",F70="",H70="",J70=""),"",IF(OR(AND(D70&lt;&gt;"",F70=""),AND(D70="",F70&lt;&gt;""),AND(H70&lt;&gt;"",J70=""),AND(H70="",J70&lt;&gt;""),AG70&gt;=AH70,AH70-AG70-AI70&lt;0),"ERR",""))))</f>
        <v/>
      </c>
    </row>
    <row r="71" spans="1:45" ht="14.25" customHeight="1">
      <c r="A71" s="839"/>
      <c r="B71" s="840"/>
      <c r="C71" s="527" t="s">
        <v>283</v>
      </c>
      <c r="D71" s="528"/>
      <c r="E71" s="829"/>
      <c r="F71" s="829"/>
      <c r="G71" s="829"/>
      <c r="H71" s="829"/>
      <c r="I71" s="829"/>
      <c r="J71" s="829"/>
      <c r="K71" s="529"/>
      <c r="L71" s="529"/>
      <c r="M71" s="529"/>
      <c r="N71" s="529"/>
      <c r="O71" s="529"/>
      <c r="P71" s="529"/>
      <c r="Q71" s="529"/>
      <c r="R71" s="830" t="str">
        <f>IF(OR(AK69="ERR",AK70="ERR"),"研修時間が誤っています","")</f>
        <v/>
      </c>
      <c r="S71" s="831"/>
      <c r="T71" s="831"/>
      <c r="U71" s="831"/>
      <c r="V71" s="831"/>
      <c r="W71" s="831"/>
      <c r="X71" s="831" t="str">
        <f>IF(ISERROR(OR(AG69,AJ69,AJ70)),"研修人数を入力してください",IF(AG69&lt;&gt;"",IF(OR(AND(AJ69&gt;0,W69=""),AND(AJ70&gt;0,W70="")),"研修人数を入力してください",""),""))</f>
        <v/>
      </c>
      <c r="Y71" s="831"/>
      <c r="Z71" s="831"/>
      <c r="AA71" s="832"/>
      <c r="AE71" s="215"/>
      <c r="AF71" s="222"/>
      <c r="AG71" s="224"/>
      <c r="AH71" s="224"/>
      <c r="AI71" s="224"/>
      <c r="AJ71" s="221"/>
      <c r="AK71" s="517"/>
      <c r="AM71" s="139"/>
      <c r="AO71" s="225"/>
      <c r="AP71" s="226"/>
      <c r="AQ71" s="225"/>
      <c r="AS71" s="227"/>
    </row>
    <row r="72" spans="1:45" ht="20.25" customHeight="1">
      <c r="A72" s="841"/>
      <c r="B72" s="842"/>
      <c r="C72" s="849"/>
      <c r="D72" s="850"/>
      <c r="E72" s="850"/>
      <c r="F72" s="850"/>
      <c r="G72" s="850"/>
      <c r="H72" s="850"/>
      <c r="I72" s="850"/>
      <c r="J72" s="850"/>
      <c r="K72" s="850"/>
      <c r="L72" s="850"/>
      <c r="M72" s="850"/>
      <c r="N72" s="850"/>
      <c r="O72" s="850"/>
      <c r="P72" s="850"/>
      <c r="Q72" s="850"/>
      <c r="R72" s="850"/>
      <c r="S72" s="850"/>
      <c r="T72" s="850"/>
      <c r="U72" s="850"/>
      <c r="V72" s="850"/>
      <c r="W72" s="850"/>
      <c r="X72" s="850"/>
      <c r="Y72" s="850"/>
      <c r="Z72" s="850"/>
      <c r="AA72" s="851"/>
      <c r="AE72" s="215"/>
      <c r="AF72" s="222"/>
      <c r="AG72" s="224"/>
      <c r="AH72" s="224"/>
      <c r="AI72" s="224"/>
      <c r="AJ72" s="221"/>
      <c r="AK72" s="517"/>
      <c r="AO72" s="225"/>
      <c r="AP72" s="226"/>
      <c r="AQ72" s="225"/>
      <c r="AS72" s="227"/>
    </row>
    <row r="73" spans="1:45" ht="15.75" customHeight="1">
      <c r="A73" s="837">
        <f>IF(A69="","",A69+1)</f>
        <v>17</v>
      </c>
      <c r="B73" s="838"/>
      <c r="C73" s="843" t="s">
        <v>282</v>
      </c>
      <c r="D73" s="518"/>
      <c r="E73" s="845" t="s">
        <v>226</v>
      </c>
      <c r="F73" s="518"/>
      <c r="G73" s="845" t="s">
        <v>285</v>
      </c>
      <c r="H73" s="518"/>
      <c r="I73" s="845" t="s">
        <v>226</v>
      </c>
      <c r="J73" s="518"/>
      <c r="K73" s="847" t="s">
        <v>286</v>
      </c>
      <c r="L73" s="833" t="s">
        <v>227</v>
      </c>
      <c r="M73" s="519"/>
      <c r="N73" s="835" t="s">
        <v>287</v>
      </c>
      <c r="O73" s="518"/>
      <c r="P73" s="835" t="s">
        <v>286</v>
      </c>
      <c r="Q73" s="833" t="s">
        <v>288</v>
      </c>
      <c r="R73" s="534" t="str">
        <f>IF(OR(D73="",A73=""),"",HOUR(AJ73))</f>
        <v/>
      </c>
      <c r="S73" s="835" t="s">
        <v>287</v>
      </c>
      <c r="T73" s="521" t="str">
        <f>IF(OR(D73="",A73=""),"",MINUTE(AJ73))</f>
        <v/>
      </c>
      <c r="U73" s="835" t="s">
        <v>286</v>
      </c>
      <c r="V73" s="819" t="s">
        <v>309</v>
      </c>
      <c r="W73" s="522"/>
      <c r="X73" s="821" t="s">
        <v>148</v>
      </c>
      <c r="Y73" s="823" t="s">
        <v>289</v>
      </c>
      <c r="Z73" s="825"/>
      <c r="AA73" s="826"/>
      <c r="AG73" s="504">
        <f>IF(OR(D73="",F73=""),0,TIME(D73,F73,0))</f>
        <v>0</v>
      </c>
      <c r="AH73" s="504">
        <f>IF(OR(H73="",J73=""),0,TIME(H73,J73,0))</f>
        <v>0</v>
      </c>
      <c r="AI73" s="504">
        <f>TIME(M73,O73,0)</f>
        <v>0</v>
      </c>
      <c r="AJ73" s="515">
        <f>AH73-AG73-AI73</f>
        <v>0</v>
      </c>
      <c r="AK73" s="517" t="str">
        <f>IF(A73="",IF(OR(D73&lt;&gt;"",F73&lt;&gt;"",H73&lt;&gt;"",J73&lt;&gt;""),"ERR",""),IF(A73&lt;&gt;"",IF(AND(D73="",F73="",H73="",J73=""),"",IF(OR(AND(D73&lt;&gt;"",F73=""),AND(D73="",F73&lt;&gt;""),AND(H73&lt;&gt;"",J73=""),AND(H73="",J73&lt;&gt;""),AG73&gt;=AH73,AH73-AG73-AI73&lt;0),"ERR",""))))</f>
        <v/>
      </c>
    </row>
    <row r="74" spans="1:45" ht="14.25" customHeight="1">
      <c r="A74" s="839"/>
      <c r="B74" s="840"/>
      <c r="C74" s="844"/>
      <c r="D74" s="523"/>
      <c r="E74" s="846"/>
      <c r="F74" s="523"/>
      <c r="G74" s="846"/>
      <c r="H74" s="523"/>
      <c r="I74" s="846"/>
      <c r="J74" s="523"/>
      <c r="K74" s="848"/>
      <c r="L74" s="834"/>
      <c r="M74" s="524"/>
      <c r="N74" s="836"/>
      <c r="O74" s="523"/>
      <c r="P74" s="836"/>
      <c r="Q74" s="834"/>
      <c r="R74" s="533" t="str">
        <f>IF(OR(D74="",A73=""),"",HOUR(AJ74))</f>
        <v/>
      </c>
      <c r="S74" s="836"/>
      <c r="T74" s="525" t="str">
        <f>IF(OR(D74="",A73=""),"",MINUTE(AJ74))</f>
        <v/>
      </c>
      <c r="U74" s="836"/>
      <c r="V74" s="820"/>
      <c r="W74" s="526"/>
      <c r="X74" s="822"/>
      <c r="Y74" s="824"/>
      <c r="Z74" s="827"/>
      <c r="AA74" s="828"/>
      <c r="AG74" s="504">
        <f>IF(OR(D74="",F74=""),0,TIME(D74,F74,0))</f>
        <v>0</v>
      </c>
      <c r="AH74" s="504">
        <f>IF(OR(H74="",J74=""),0,TIME(H74,J74,0))</f>
        <v>0</v>
      </c>
      <c r="AI74" s="504">
        <f>TIME(M74,O74,0)</f>
        <v>0</v>
      </c>
      <c r="AJ74" s="515">
        <f>AH74-AG74-AI74</f>
        <v>0</v>
      </c>
      <c r="AK74" s="517" t="str">
        <f>IF(A73="",IF(OR(D74&lt;&gt;"",F74&lt;&gt;"",H74&lt;&gt;"",J74&lt;&gt;""),"ERR",""),IF(A73&lt;&gt;"",IF(AND(D74="",F74="",H74="",J74=""),"",IF(OR(AND(D74&lt;&gt;"",F74=""),AND(D74="",F74&lt;&gt;""),AND(H74&lt;&gt;"",J74=""),AND(H74="",J74&lt;&gt;""),AG74&gt;=AH74,AH74-AG74-AI74&lt;0),"ERR",""))))</f>
        <v/>
      </c>
    </row>
    <row r="75" spans="1:45" ht="14.25" customHeight="1">
      <c r="A75" s="839"/>
      <c r="B75" s="840"/>
      <c r="C75" s="527" t="s">
        <v>283</v>
      </c>
      <c r="D75" s="528"/>
      <c r="E75" s="829"/>
      <c r="F75" s="829"/>
      <c r="G75" s="829"/>
      <c r="H75" s="829"/>
      <c r="I75" s="829"/>
      <c r="J75" s="829"/>
      <c r="K75" s="529"/>
      <c r="L75" s="529"/>
      <c r="M75" s="529"/>
      <c r="N75" s="529"/>
      <c r="O75" s="529"/>
      <c r="P75" s="529"/>
      <c r="Q75" s="529"/>
      <c r="R75" s="830" t="str">
        <f>IF(OR(AK73="ERR",AK74="ERR"),"研修時間が誤っています","")</f>
        <v/>
      </c>
      <c r="S75" s="831"/>
      <c r="T75" s="831"/>
      <c r="U75" s="831"/>
      <c r="V75" s="831"/>
      <c r="W75" s="831"/>
      <c r="X75" s="831" t="str">
        <f>IF(ISERROR(OR(AG73,AJ73,AJ74)),"研修人数を入力してください",IF(AG73&lt;&gt;"",IF(OR(AND(AJ73&gt;0,W73=""),AND(AJ74&gt;0,W74="")),"研修人数を入力してください",""),""))</f>
        <v/>
      </c>
      <c r="Y75" s="831"/>
      <c r="Z75" s="831"/>
      <c r="AA75" s="832"/>
      <c r="AE75" s="215"/>
      <c r="AF75" s="222"/>
      <c r="AG75" s="224"/>
      <c r="AH75" s="224"/>
      <c r="AI75" s="224"/>
      <c r="AJ75" s="221"/>
      <c r="AK75" s="517"/>
      <c r="AM75" s="139"/>
      <c r="AO75" s="225"/>
      <c r="AP75" s="226"/>
      <c r="AQ75" s="225"/>
      <c r="AS75" s="227"/>
    </row>
    <row r="76" spans="1:45" ht="20.25" customHeight="1">
      <c r="A76" s="841"/>
      <c r="B76" s="842"/>
      <c r="C76" s="849"/>
      <c r="D76" s="850"/>
      <c r="E76" s="850"/>
      <c r="F76" s="850"/>
      <c r="G76" s="850"/>
      <c r="H76" s="850"/>
      <c r="I76" s="850"/>
      <c r="J76" s="850"/>
      <c r="K76" s="850"/>
      <c r="L76" s="850"/>
      <c r="M76" s="850"/>
      <c r="N76" s="850"/>
      <c r="O76" s="850"/>
      <c r="P76" s="850"/>
      <c r="Q76" s="850"/>
      <c r="R76" s="850"/>
      <c r="S76" s="850"/>
      <c r="T76" s="850"/>
      <c r="U76" s="850"/>
      <c r="V76" s="850"/>
      <c r="W76" s="850"/>
      <c r="X76" s="850"/>
      <c r="Y76" s="850"/>
      <c r="Z76" s="850"/>
      <c r="AA76" s="851"/>
      <c r="AE76" s="215"/>
      <c r="AF76" s="222"/>
      <c r="AG76" s="224"/>
      <c r="AH76" s="224"/>
      <c r="AI76" s="224"/>
      <c r="AJ76" s="221"/>
      <c r="AK76" s="517"/>
      <c r="AO76" s="225"/>
      <c r="AP76" s="226"/>
      <c r="AQ76" s="225"/>
      <c r="AS76" s="227"/>
    </row>
    <row r="77" spans="1:45" ht="15.75" customHeight="1">
      <c r="A77" s="837">
        <f>IF(A73="","",A73+1)</f>
        <v>18</v>
      </c>
      <c r="B77" s="838"/>
      <c r="C77" s="843" t="s">
        <v>282</v>
      </c>
      <c r="D77" s="518"/>
      <c r="E77" s="845" t="s">
        <v>226</v>
      </c>
      <c r="F77" s="518"/>
      <c r="G77" s="845" t="s">
        <v>285</v>
      </c>
      <c r="H77" s="518"/>
      <c r="I77" s="845" t="s">
        <v>226</v>
      </c>
      <c r="J77" s="518"/>
      <c r="K77" s="847" t="s">
        <v>286</v>
      </c>
      <c r="L77" s="833" t="s">
        <v>227</v>
      </c>
      <c r="M77" s="519"/>
      <c r="N77" s="835" t="s">
        <v>287</v>
      </c>
      <c r="O77" s="518"/>
      <c r="P77" s="835" t="s">
        <v>286</v>
      </c>
      <c r="Q77" s="833" t="s">
        <v>288</v>
      </c>
      <c r="R77" s="534" t="str">
        <f>IF(OR(D77="",A77=""),"",HOUR(AJ77))</f>
        <v/>
      </c>
      <c r="S77" s="835" t="s">
        <v>287</v>
      </c>
      <c r="T77" s="521" t="str">
        <f>IF(OR(D77="",A77=""),"",MINUTE(AJ77))</f>
        <v/>
      </c>
      <c r="U77" s="835" t="s">
        <v>286</v>
      </c>
      <c r="V77" s="819" t="s">
        <v>309</v>
      </c>
      <c r="W77" s="522"/>
      <c r="X77" s="821" t="s">
        <v>148</v>
      </c>
      <c r="Y77" s="823" t="s">
        <v>289</v>
      </c>
      <c r="Z77" s="825"/>
      <c r="AA77" s="826"/>
      <c r="AG77" s="504">
        <f>IF(OR(D77="",F77=""),0,TIME(D77,F77,0))</f>
        <v>0</v>
      </c>
      <c r="AH77" s="504">
        <f>IF(OR(H77="",J77=""),0,TIME(H77,J77,0))</f>
        <v>0</v>
      </c>
      <c r="AI77" s="504">
        <f>TIME(M77,O77,0)</f>
        <v>0</v>
      </c>
      <c r="AJ77" s="515">
        <f>AH77-AG77-AI77</f>
        <v>0</v>
      </c>
      <c r="AK77" s="517" t="str">
        <f>IF(A77="",IF(OR(D77&lt;&gt;"",F77&lt;&gt;"",H77&lt;&gt;"",J77&lt;&gt;""),"ERR",""),IF(A77&lt;&gt;"",IF(AND(D77="",F77="",H77="",J77=""),"",IF(OR(AND(D77&lt;&gt;"",F77=""),AND(D77="",F77&lt;&gt;""),AND(H77&lt;&gt;"",J77=""),AND(H77="",J77&lt;&gt;""),AG77&gt;=AH77,AH77-AG77-AI77&lt;0),"ERR",""))))</f>
        <v/>
      </c>
    </row>
    <row r="78" spans="1:45" ht="14.25" customHeight="1">
      <c r="A78" s="839"/>
      <c r="B78" s="840"/>
      <c r="C78" s="844"/>
      <c r="D78" s="523"/>
      <c r="E78" s="846"/>
      <c r="F78" s="523"/>
      <c r="G78" s="846"/>
      <c r="H78" s="523"/>
      <c r="I78" s="846"/>
      <c r="J78" s="523"/>
      <c r="K78" s="848"/>
      <c r="L78" s="834"/>
      <c r="M78" s="524"/>
      <c r="N78" s="836"/>
      <c r="O78" s="523"/>
      <c r="P78" s="836"/>
      <c r="Q78" s="834"/>
      <c r="R78" s="533" t="str">
        <f>IF(OR(D78="",A77=""),"",HOUR(AJ78))</f>
        <v/>
      </c>
      <c r="S78" s="836"/>
      <c r="T78" s="525" t="str">
        <f>IF(OR(D78="",A77=""),"",MINUTE(AJ78))</f>
        <v/>
      </c>
      <c r="U78" s="836"/>
      <c r="V78" s="820"/>
      <c r="W78" s="526"/>
      <c r="X78" s="822"/>
      <c r="Y78" s="824"/>
      <c r="Z78" s="827"/>
      <c r="AA78" s="828"/>
      <c r="AG78" s="504">
        <f>IF(OR(D78="",F78=""),0,TIME(D78,F78,0))</f>
        <v>0</v>
      </c>
      <c r="AH78" s="504">
        <f>IF(OR(H78="",J78=""),0,TIME(H78,J78,0))</f>
        <v>0</v>
      </c>
      <c r="AI78" s="504">
        <f>TIME(M78,O78,0)</f>
        <v>0</v>
      </c>
      <c r="AJ78" s="515">
        <f>AH78-AG78-AI78</f>
        <v>0</v>
      </c>
      <c r="AK78" s="517" t="str">
        <f>IF(A77="",IF(OR(D78&lt;&gt;"",F78&lt;&gt;"",H78&lt;&gt;"",J78&lt;&gt;""),"ERR",""),IF(A77&lt;&gt;"",IF(AND(D78="",F78="",H78="",J78=""),"",IF(OR(AND(D78&lt;&gt;"",F78=""),AND(D78="",F78&lt;&gt;""),AND(H78&lt;&gt;"",J78=""),AND(H78="",J78&lt;&gt;""),AG78&gt;=AH78,AH78-AG78-AI78&lt;0),"ERR",""))))</f>
        <v/>
      </c>
    </row>
    <row r="79" spans="1:45" ht="14.25" customHeight="1">
      <c r="A79" s="839"/>
      <c r="B79" s="840"/>
      <c r="C79" s="527" t="s">
        <v>283</v>
      </c>
      <c r="D79" s="528"/>
      <c r="E79" s="829"/>
      <c r="F79" s="829"/>
      <c r="G79" s="829"/>
      <c r="H79" s="829"/>
      <c r="I79" s="829"/>
      <c r="J79" s="829"/>
      <c r="K79" s="529"/>
      <c r="L79" s="529"/>
      <c r="M79" s="529"/>
      <c r="N79" s="529"/>
      <c r="O79" s="529"/>
      <c r="P79" s="529"/>
      <c r="Q79" s="529"/>
      <c r="R79" s="830" t="str">
        <f>IF(OR(AK77="ERR",AK78="ERR"),"研修時間が誤っています","")</f>
        <v/>
      </c>
      <c r="S79" s="831"/>
      <c r="T79" s="831"/>
      <c r="U79" s="831"/>
      <c r="V79" s="831"/>
      <c r="W79" s="831"/>
      <c r="X79" s="831" t="str">
        <f>IF(ISERROR(OR(AG77,AJ77,AJ78)),"研修人数を入力してください",IF(AG77&lt;&gt;"",IF(OR(AND(AJ77&gt;0,W77=""),AND(AJ78&gt;0,W78="")),"研修人数を入力してください",""),""))</f>
        <v/>
      </c>
      <c r="Y79" s="831"/>
      <c r="Z79" s="831"/>
      <c r="AA79" s="832"/>
      <c r="AE79" s="215"/>
      <c r="AF79" s="222"/>
      <c r="AG79" s="224"/>
      <c r="AH79" s="224"/>
      <c r="AI79" s="224"/>
      <c r="AJ79" s="221"/>
      <c r="AK79" s="517"/>
      <c r="AM79" s="139"/>
      <c r="AO79" s="225"/>
      <c r="AP79" s="226"/>
      <c r="AQ79" s="225"/>
      <c r="AS79" s="227"/>
    </row>
    <row r="80" spans="1:45" ht="20.25" customHeight="1">
      <c r="A80" s="841"/>
      <c r="B80" s="842"/>
      <c r="C80" s="849"/>
      <c r="D80" s="850"/>
      <c r="E80" s="850"/>
      <c r="F80" s="850"/>
      <c r="G80" s="850"/>
      <c r="H80" s="850"/>
      <c r="I80" s="850"/>
      <c r="J80" s="850"/>
      <c r="K80" s="850"/>
      <c r="L80" s="850"/>
      <c r="M80" s="850"/>
      <c r="N80" s="850"/>
      <c r="O80" s="850"/>
      <c r="P80" s="850"/>
      <c r="Q80" s="850"/>
      <c r="R80" s="850"/>
      <c r="S80" s="850"/>
      <c r="T80" s="850"/>
      <c r="U80" s="850"/>
      <c r="V80" s="850"/>
      <c r="W80" s="850"/>
      <c r="X80" s="850"/>
      <c r="Y80" s="850"/>
      <c r="Z80" s="850"/>
      <c r="AA80" s="851"/>
      <c r="AE80" s="215"/>
      <c r="AF80" s="222"/>
      <c r="AG80" s="224"/>
      <c r="AH80" s="224"/>
      <c r="AI80" s="224"/>
      <c r="AJ80" s="221"/>
      <c r="AK80" s="517"/>
      <c r="AO80" s="225"/>
      <c r="AP80" s="226"/>
      <c r="AQ80" s="225"/>
      <c r="AS80" s="227"/>
    </row>
    <row r="81" spans="1:45" ht="15.75" customHeight="1">
      <c r="A81" s="837">
        <f>IF(A77="","",A77+1)</f>
        <v>19</v>
      </c>
      <c r="B81" s="838"/>
      <c r="C81" s="843" t="s">
        <v>282</v>
      </c>
      <c r="D81" s="518"/>
      <c r="E81" s="845" t="s">
        <v>226</v>
      </c>
      <c r="F81" s="518"/>
      <c r="G81" s="845" t="s">
        <v>285</v>
      </c>
      <c r="H81" s="518"/>
      <c r="I81" s="845" t="s">
        <v>226</v>
      </c>
      <c r="J81" s="518"/>
      <c r="K81" s="847" t="s">
        <v>286</v>
      </c>
      <c r="L81" s="833" t="s">
        <v>227</v>
      </c>
      <c r="M81" s="519"/>
      <c r="N81" s="835" t="s">
        <v>287</v>
      </c>
      <c r="O81" s="518"/>
      <c r="P81" s="835" t="s">
        <v>286</v>
      </c>
      <c r="Q81" s="833" t="s">
        <v>288</v>
      </c>
      <c r="R81" s="534" t="str">
        <f>IF(OR(D81="",A81=""),"",HOUR(AJ81))</f>
        <v/>
      </c>
      <c r="S81" s="835" t="s">
        <v>287</v>
      </c>
      <c r="T81" s="521" t="str">
        <f>IF(OR(D81="",A81=""),"",MINUTE(AJ81))</f>
        <v/>
      </c>
      <c r="U81" s="835" t="s">
        <v>286</v>
      </c>
      <c r="V81" s="819" t="s">
        <v>309</v>
      </c>
      <c r="W81" s="522"/>
      <c r="X81" s="821" t="s">
        <v>148</v>
      </c>
      <c r="Y81" s="823" t="s">
        <v>289</v>
      </c>
      <c r="Z81" s="825"/>
      <c r="AA81" s="826"/>
      <c r="AG81" s="504">
        <f>IF(OR(D81="",F81=""),0,TIME(D81,F81,0))</f>
        <v>0</v>
      </c>
      <c r="AH81" s="504">
        <f>IF(OR(H81="",J81=""),0,TIME(H81,J81,0))</f>
        <v>0</v>
      </c>
      <c r="AI81" s="504">
        <f>TIME(M81,O81,0)</f>
        <v>0</v>
      </c>
      <c r="AJ81" s="515">
        <f>AH81-AG81-AI81</f>
        <v>0</v>
      </c>
      <c r="AK81" s="517" t="str">
        <f>IF(A81="",IF(OR(D81&lt;&gt;"",F81&lt;&gt;"",H81&lt;&gt;"",J81&lt;&gt;""),"ERR",""),IF(A81&lt;&gt;"",IF(AND(D81="",F81="",H81="",J81=""),"",IF(OR(AND(D81&lt;&gt;"",F81=""),AND(D81="",F81&lt;&gt;""),AND(H81&lt;&gt;"",J81=""),AND(H81="",J81&lt;&gt;""),AG81&gt;=AH81,AH81-AG81-AI81&lt;0),"ERR",""))))</f>
        <v/>
      </c>
    </row>
    <row r="82" spans="1:45" ht="14.25" customHeight="1">
      <c r="A82" s="839"/>
      <c r="B82" s="840"/>
      <c r="C82" s="844"/>
      <c r="D82" s="523"/>
      <c r="E82" s="846"/>
      <c r="F82" s="523"/>
      <c r="G82" s="846"/>
      <c r="H82" s="523"/>
      <c r="I82" s="846"/>
      <c r="J82" s="523"/>
      <c r="K82" s="848"/>
      <c r="L82" s="834"/>
      <c r="M82" s="524"/>
      <c r="N82" s="836"/>
      <c r="O82" s="523"/>
      <c r="P82" s="836"/>
      <c r="Q82" s="834"/>
      <c r="R82" s="533" t="str">
        <f>IF(OR(D82="",A81=""),"",HOUR(AJ82))</f>
        <v/>
      </c>
      <c r="S82" s="836"/>
      <c r="T82" s="525" t="str">
        <f>IF(OR(D82="",A81=""),"",MINUTE(AJ82))</f>
        <v/>
      </c>
      <c r="U82" s="836"/>
      <c r="V82" s="820"/>
      <c r="W82" s="526"/>
      <c r="X82" s="822"/>
      <c r="Y82" s="824"/>
      <c r="Z82" s="827"/>
      <c r="AA82" s="828"/>
      <c r="AG82" s="504">
        <f>IF(OR(D82="",F82=""),0,TIME(D82,F82,0))</f>
        <v>0</v>
      </c>
      <c r="AH82" s="504">
        <f>IF(OR(H82="",J82=""),0,TIME(H82,J82,0))</f>
        <v>0</v>
      </c>
      <c r="AI82" s="504">
        <f>TIME(M82,O82,0)</f>
        <v>0</v>
      </c>
      <c r="AJ82" s="515">
        <f>AH82-AG82-AI82</f>
        <v>0</v>
      </c>
      <c r="AK82" s="517" t="str">
        <f>IF(A81="",IF(OR(D82&lt;&gt;"",F82&lt;&gt;"",H82&lt;&gt;"",J82&lt;&gt;""),"ERR",""),IF(A81&lt;&gt;"",IF(AND(D82="",F82="",H82="",J82=""),"",IF(OR(AND(D82&lt;&gt;"",F82=""),AND(D82="",F82&lt;&gt;""),AND(H82&lt;&gt;"",J82=""),AND(H82="",J82&lt;&gt;""),AG82&gt;=AH82,AH82-AG82-AI82&lt;0),"ERR",""))))</f>
        <v/>
      </c>
    </row>
    <row r="83" spans="1:45" ht="14.25" customHeight="1">
      <c r="A83" s="839"/>
      <c r="B83" s="840"/>
      <c r="C83" s="527" t="s">
        <v>283</v>
      </c>
      <c r="D83" s="528"/>
      <c r="E83" s="829"/>
      <c r="F83" s="829"/>
      <c r="G83" s="829"/>
      <c r="H83" s="829"/>
      <c r="I83" s="829"/>
      <c r="J83" s="829"/>
      <c r="K83" s="529"/>
      <c r="L83" s="529"/>
      <c r="M83" s="529"/>
      <c r="N83" s="529"/>
      <c r="O83" s="529"/>
      <c r="P83" s="529"/>
      <c r="Q83" s="529"/>
      <c r="R83" s="830" t="str">
        <f>IF(OR(AK81="ERR",AK82="ERR"),"研修時間が誤っています","")</f>
        <v/>
      </c>
      <c r="S83" s="831"/>
      <c r="T83" s="831"/>
      <c r="U83" s="831"/>
      <c r="V83" s="831"/>
      <c r="W83" s="831"/>
      <c r="X83" s="831" t="str">
        <f>IF(ISERROR(OR(AG81,AJ81,AJ82)),"研修人数を入力してください",IF(AG81&lt;&gt;"",IF(OR(AND(AJ81&gt;0,W81=""),AND(AJ82&gt;0,W82="")),"研修人数を入力してください",""),""))</f>
        <v/>
      </c>
      <c r="Y83" s="831"/>
      <c r="Z83" s="831"/>
      <c r="AA83" s="832"/>
      <c r="AE83" s="215"/>
      <c r="AF83" s="222"/>
      <c r="AG83" s="224"/>
      <c r="AH83" s="224"/>
      <c r="AI83" s="224"/>
      <c r="AJ83" s="221"/>
      <c r="AK83" s="517"/>
      <c r="AM83" s="139"/>
      <c r="AO83" s="225"/>
      <c r="AP83" s="226"/>
      <c r="AQ83" s="225"/>
      <c r="AS83" s="227"/>
    </row>
    <row r="84" spans="1:45" ht="20.25" customHeight="1">
      <c r="A84" s="841"/>
      <c r="B84" s="842"/>
      <c r="C84" s="849"/>
      <c r="D84" s="850"/>
      <c r="E84" s="850"/>
      <c r="F84" s="850"/>
      <c r="G84" s="850"/>
      <c r="H84" s="850"/>
      <c r="I84" s="850"/>
      <c r="J84" s="850"/>
      <c r="K84" s="850"/>
      <c r="L84" s="850"/>
      <c r="M84" s="850"/>
      <c r="N84" s="850"/>
      <c r="O84" s="850"/>
      <c r="P84" s="850"/>
      <c r="Q84" s="850"/>
      <c r="R84" s="850"/>
      <c r="S84" s="850"/>
      <c r="T84" s="850"/>
      <c r="U84" s="850"/>
      <c r="V84" s="850"/>
      <c r="W84" s="850"/>
      <c r="X84" s="850"/>
      <c r="Y84" s="850"/>
      <c r="Z84" s="850"/>
      <c r="AA84" s="851"/>
      <c r="AE84" s="215"/>
      <c r="AF84" s="222"/>
      <c r="AG84" s="224"/>
      <c r="AH84" s="224"/>
      <c r="AI84" s="224"/>
      <c r="AJ84" s="221"/>
      <c r="AK84" s="517"/>
      <c r="AO84" s="225"/>
      <c r="AP84" s="226"/>
      <c r="AQ84" s="225"/>
      <c r="AS84" s="227"/>
    </row>
    <row r="85" spans="1:45" ht="15.75" customHeight="1">
      <c r="A85" s="837">
        <f>IF(A81="","",A81+1)</f>
        <v>20</v>
      </c>
      <c r="B85" s="838"/>
      <c r="C85" s="843" t="s">
        <v>282</v>
      </c>
      <c r="D85" s="518"/>
      <c r="E85" s="845" t="s">
        <v>226</v>
      </c>
      <c r="F85" s="518"/>
      <c r="G85" s="845" t="s">
        <v>285</v>
      </c>
      <c r="H85" s="518"/>
      <c r="I85" s="845" t="s">
        <v>226</v>
      </c>
      <c r="J85" s="518"/>
      <c r="K85" s="847" t="s">
        <v>286</v>
      </c>
      <c r="L85" s="833" t="s">
        <v>227</v>
      </c>
      <c r="M85" s="519"/>
      <c r="N85" s="835" t="s">
        <v>287</v>
      </c>
      <c r="O85" s="518"/>
      <c r="P85" s="835" t="s">
        <v>286</v>
      </c>
      <c r="Q85" s="833" t="s">
        <v>288</v>
      </c>
      <c r="R85" s="534" t="str">
        <f>IF(OR(D85="",A85=""),"",HOUR(AJ85))</f>
        <v/>
      </c>
      <c r="S85" s="835" t="s">
        <v>287</v>
      </c>
      <c r="T85" s="521" t="str">
        <f>IF(OR(D85="",A85=""),"",MINUTE(AJ85))</f>
        <v/>
      </c>
      <c r="U85" s="835" t="s">
        <v>286</v>
      </c>
      <c r="V85" s="819" t="s">
        <v>309</v>
      </c>
      <c r="W85" s="522"/>
      <c r="X85" s="821" t="s">
        <v>148</v>
      </c>
      <c r="Y85" s="823" t="s">
        <v>289</v>
      </c>
      <c r="Z85" s="825"/>
      <c r="AA85" s="826"/>
      <c r="AG85" s="504">
        <f>IF(OR(D85="",F85=""),0,TIME(D85,F85,0))</f>
        <v>0</v>
      </c>
      <c r="AH85" s="504">
        <f>IF(OR(H85="",J85=""),0,TIME(H85,J85,0))</f>
        <v>0</v>
      </c>
      <c r="AI85" s="504">
        <f>TIME(M85,O85,0)</f>
        <v>0</v>
      </c>
      <c r="AJ85" s="515">
        <f>AH85-AG85-AI85</f>
        <v>0</v>
      </c>
      <c r="AK85" s="517" t="str">
        <f>IF(A85="",IF(OR(D85&lt;&gt;"",F85&lt;&gt;"",H85&lt;&gt;"",J85&lt;&gt;""),"ERR",""),IF(A85&lt;&gt;"",IF(AND(D85="",F85="",H85="",J85=""),"",IF(OR(AND(D85&lt;&gt;"",F85=""),AND(D85="",F85&lt;&gt;""),AND(H85&lt;&gt;"",J85=""),AND(H85="",J85&lt;&gt;""),AG85&gt;=AH85,AH85-AG85-AI85&lt;0),"ERR",""))))</f>
        <v/>
      </c>
    </row>
    <row r="86" spans="1:45" ht="14.25" customHeight="1">
      <c r="A86" s="839"/>
      <c r="B86" s="840"/>
      <c r="C86" s="844"/>
      <c r="D86" s="523"/>
      <c r="E86" s="846"/>
      <c r="F86" s="523"/>
      <c r="G86" s="846"/>
      <c r="H86" s="523"/>
      <c r="I86" s="846"/>
      <c r="J86" s="523"/>
      <c r="K86" s="848"/>
      <c r="L86" s="834"/>
      <c r="M86" s="524"/>
      <c r="N86" s="836"/>
      <c r="O86" s="523"/>
      <c r="P86" s="836"/>
      <c r="Q86" s="834"/>
      <c r="R86" s="533" t="str">
        <f>IF(OR(D86="",A85=""),"",HOUR(AJ86))</f>
        <v/>
      </c>
      <c r="S86" s="836"/>
      <c r="T86" s="525" t="str">
        <f>IF(OR(D86="",A85=""),"",MINUTE(AJ86))</f>
        <v/>
      </c>
      <c r="U86" s="836"/>
      <c r="V86" s="820"/>
      <c r="W86" s="526"/>
      <c r="X86" s="822"/>
      <c r="Y86" s="824"/>
      <c r="Z86" s="827"/>
      <c r="AA86" s="828"/>
      <c r="AG86" s="504">
        <f>IF(OR(D86="",F86=""),0,TIME(D86,F86,0))</f>
        <v>0</v>
      </c>
      <c r="AH86" s="504">
        <f>IF(OR(H86="",J86=""),0,TIME(H86,J86,0))</f>
        <v>0</v>
      </c>
      <c r="AI86" s="504">
        <f>TIME(M86,O86,0)</f>
        <v>0</v>
      </c>
      <c r="AJ86" s="515">
        <f>AH86-AG86-AI86</f>
        <v>0</v>
      </c>
      <c r="AK86" s="517" t="str">
        <f>IF(A85="",IF(OR(D86&lt;&gt;"",F86&lt;&gt;"",H86&lt;&gt;"",J86&lt;&gt;""),"ERR",""),IF(A85&lt;&gt;"",IF(AND(D86="",F86="",H86="",J86=""),"",IF(OR(AND(D86&lt;&gt;"",F86=""),AND(D86="",F86&lt;&gt;""),AND(H86&lt;&gt;"",J86=""),AND(H86="",J86&lt;&gt;""),AG86&gt;=AH86,AH86-AG86-AI86&lt;0),"ERR",""))))</f>
        <v/>
      </c>
    </row>
    <row r="87" spans="1:45" ht="14.25" customHeight="1">
      <c r="A87" s="839"/>
      <c r="B87" s="840"/>
      <c r="C87" s="527" t="s">
        <v>283</v>
      </c>
      <c r="D87" s="528"/>
      <c r="E87" s="829"/>
      <c r="F87" s="829"/>
      <c r="G87" s="829"/>
      <c r="H87" s="829"/>
      <c r="I87" s="829"/>
      <c r="J87" s="829"/>
      <c r="K87" s="529"/>
      <c r="L87" s="529"/>
      <c r="M87" s="529"/>
      <c r="N87" s="529"/>
      <c r="O87" s="529"/>
      <c r="P87" s="529"/>
      <c r="Q87" s="529"/>
      <c r="R87" s="830" t="str">
        <f>IF(OR(AK85="ERR",AK86="ERR"),"研修時間が誤っています","")</f>
        <v/>
      </c>
      <c r="S87" s="831"/>
      <c r="T87" s="831"/>
      <c r="U87" s="831"/>
      <c r="V87" s="831"/>
      <c r="W87" s="831"/>
      <c r="X87" s="831" t="str">
        <f>IF(ISERROR(OR(AG85,AJ85,AJ86)),"研修人数を入力してください",IF(AG85&lt;&gt;"",IF(OR(AND(AJ85&gt;0,W85=""),AND(AJ86&gt;0,W86="")),"研修人数を入力してください",""),""))</f>
        <v/>
      </c>
      <c r="Y87" s="831"/>
      <c r="Z87" s="831"/>
      <c r="AA87" s="832"/>
      <c r="AE87" s="215"/>
      <c r="AF87" s="222"/>
      <c r="AG87" s="224"/>
      <c r="AH87" s="224"/>
      <c r="AI87" s="224"/>
      <c r="AJ87" s="221"/>
      <c r="AK87" s="517"/>
      <c r="AM87" s="139"/>
      <c r="AO87" s="225"/>
      <c r="AP87" s="226"/>
      <c r="AQ87" s="225"/>
      <c r="AS87" s="227"/>
    </row>
    <row r="88" spans="1:45" ht="20.25" customHeight="1">
      <c r="A88" s="841"/>
      <c r="B88" s="842"/>
      <c r="C88" s="849"/>
      <c r="D88" s="850"/>
      <c r="E88" s="850"/>
      <c r="F88" s="850"/>
      <c r="G88" s="850"/>
      <c r="H88" s="850"/>
      <c r="I88" s="850"/>
      <c r="J88" s="850"/>
      <c r="K88" s="850"/>
      <c r="L88" s="850"/>
      <c r="M88" s="850"/>
      <c r="N88" s="850"/>
      <c r="O88" s="850"/>
      <c r="P88" s="850"/>
      <c r="Q88" s="850"/>
      <c r="R88" s="850"/>
      <c r="S88" s="850"/>
      <c r="T88" s="850"/>
      <c r="U88" s="850"/>
      <c r="V88" s="850"/>
      <c r="W88" s="850"/>
      <c r="X88" s="850"/>
      <c r="Y88" s="850"/>
      <c r="Z88" s="850"/>
      <c r="AA88" s="851"/>
      <c r="AE88" s="215"/>
      <c r="AF88" s="222"/>
      <c r="AG88" s="224"/>
      <c r="AH88" s="224"/>
      <c r="AI88" s="224"/>
      <c r="AJ88" s="221"/>
      <c r="AK88" s="517"/>
      <c r="AO88" s="225"/>
      <c r="AP88" s="226"/>
      <c r="AQ88" s="225"/>
      <c r="AS88" s="227"/>
    </row>
    <row r="89" spans="1:45" ht="15.75" customHeight="1">
      <c r="A89" s="837">
        <f>IF(A85="","",A85+1)</f>
        <v>21</v>
      </c>
      <c r="B89" s="838"/>
      <c r="C89" s="843" t="s">
        <v>282</v>
      </c>
      <c r="D89" s="518"/>
      <c r="E89" s="845" t="s">
        <v>226</v>
      </c>
      <c r="F89" s="518"/>
      <c r="G89" s="845" t="s">
        <v>285</v>
      </c>
      <c r="H89" s="518"/>
      <c r="I89" s="845" t="s">
        <v>226</v>
      </c>
      <c r="J89" s="518"/>
      <c r="K89" s="847" t="s">
        <v>286</v>
      </c>
      <c r="L89" s="833" t="s">
        <v>227</v>
      </c>
      <c r="M89" s="519"/>
      <c r="N89" s="835" t="s">
        <v>287</v>
      </c>
      <c r="O89" s="518"/>
      <c r="P89" s="835" t="s">
        <v>286</v>
      </c>
      <c r="Q89" s="833" t="s">
        <v>288</v>
      </c>
      <c r="R89" s="534" t="str">
        <f>IF(OR(D89="",A89=""),"",HOUR(AJ89))</f>
        <v/>
      </c>
      <c r="S89" s="835" t="s">
        <v>287</v>
      </c>
      <c r="T89" s="521" t="str">
        <f>IF(OR(D89="",A89=""),"",MINUTE(AJ89))</f>
        <v/>
      </c>
      <c r="U89" s="835" t="s">
        <v>286</v>
      </c>
      <c r="V89" s="819" t="s">
        <v>309</v>
      </c>
      <c r="W89" s="522"/>
      <c r="X89" s="821" t="s">
        <v>148</v>
      </c>
      <c r="Y89" s="823" t="s">
        <v>289</v>
      </c>
      <c r="Z89" s="825"/>
      <c r="AA89" s="826"/>
      <c r="AG89" s="504">
        <f>IF(OR(D89="",F89=""),0,TIME(D89,F89,0))</f>
        <v>0</v>
      </c>
      <c r="AH89" s="504">
        <f>IF(OR(H89="",J89=""),0,TIME(H89,J89,0))</f>
        <v>0</v>
      </c>
      <c r="AI89" s="504">
        <f>TIME(M89,O89,0)</f>
        <v>0</v>
      </c>
      <c r="AJ89" s="515">
        <f>AH89-AG89-AI89</f>
        <v>0</v>
      </c>
      <c r="AK89" s="517" t="str">
        <f>IF(A89="",IF(OR(D89&lt;&gt;"",F89&lt;&gt;"",H89&lt;&gt;"",J89&lt;&gt;""),"ERR",""),IF(A89&lt;&gt;"",IF(AND(D89="",F89="",H89="",J89=""),"",IF(OR(AND(D89&lt;&gt;"",F89=""),AND(D89="",F89&lt;&gt;""),AND(H89&lt;&gt;"",J89=""),AND(H89="",J89&lt;&gt;""),AG89&gt;=AH89,AH89-AG89-AI89&lt;0),"ERR",""))))</f>
        <v/>
      </c>
    </row>
    <row r="90" spans="1:45" ht="14.25" customHeight="1">
      <c r="A90" s="839"/>
      <c r="B90" s="840"/>
      <c r="C90" s="844"/>
      <c r="D90" s="523"/>
      <c r="E90" s="846"/>
      <c r="F90" s="523"/>
      <c r="G90" s="846"/>
      <c r="H90" s="523"/>
      <c r="I90" s="846"/>
      <c r="J90" s="523"/>
      <c r="K90" s="848"/>
      <c r="L90" s="834"/>
      <c r="M90" s="524"/>
      <c r="N90" s="836"/>
      <c r="O90" s="523"/>
      <c r="P90" s="836"/>
      <c r="Q90" s="834"/>
      <c r="R90" s="533" t="str">
        <f>IF(OR(D90="",A89=""),"",HOUR(AJ90))</f>
        <v/>
      </c>
      <c r="S90" s="836"/>
      <c r="T90" s="525" t="str">
        <f>IF(OR(D90="",A89=""),"",MINUTE(AJ90))</f>
        <v/>
      </c>
      <c r="U90" s="836"/>
      <c r="V90" s="820"/>
      <c r="W90" s="526"/>
      <c r="X90" s="822"/>
      <c r="Y90" s="824"/>
      <c r="Z90" s="827"/>
      <c r="AA90" s="828"/>
      <c r="AG90" s="504">
        <f>IF(OR(D90="",F90=""),0,TIME(D90,F90,0))</f>
        <v>0</v>
      </c>
      <c r="AH90" s="504">
        <f>IF(OR(H90="",J90=""),0,TIME(H90,J90,0))</f>
        <v>0</v>
      </c>
      <c r="AI90" s="504">
        <f>TIME(M90,O90,0)</f>
        <v>0</v>
      </c>
      <c r="AJ90" s="515">
        <f>AH90-AG90-AI90</f>
        <v>0</v>
      </c>
      <c r="AK90" s="517" t="str">
        <f>IF(A89="",IF(OR(D90&lt;&gt;"",F90&lt;&gt;"",H90&lt;&gt;"",J90&lt;&gt;""),"ERR",""),IF(A89&lt;&gt;"",IF(AND(D90="",F90="",H90="",J90=""),"",IF(OR(AND(D90&lt;&gt;"",F90=""),AND(D90="",F90&lt;&gt;""),AND(H90&lt;&gt;"",J90=""),AND(H90="",J90&lt;&gt;""),AG90&gt;=AH90,AH90-AG90-AI90&lt;0),"ERR",""))))</f>
        <v/>
      </c>
    </row>
    <row r="91" spans="1:45" ht="14.25" customHeight="1">
      <c r="A91" s="839"/>
      <c r="B91" s="840"/>
      <c r="C91" s="527" t="s">
        <v>283</v>
      </c>
      <c r="D91" s="528"/>
      <c r="E91" s="829"/>
      <c r="F91" s="829"/>
      <c r="G91" s="829"/>
      <c r="H91" s="829"/>
      <c r="I91" s="829"/>
      <c r="J91" s="829"/>
      <c r="K91" s="529"/>
      <c r="L91" s="529"/>
      <c r="M91" s="529"/>
      <c r="N91" s="529"/>
      <c r="O91" s="529"/>
      <c r="P91" s="529"/>
      <c r="Q91" s="529"/>
      <c r="R91" s="830" t="str">
        <f>IF(OR(AK89="ERR",AK90="ERR"),"研修時間が誤っています","")</f>
        <v/>
      </c>
      <c r="S91" s="831"/>
      <c r="T91" s="831"/>
      <c r="U91" s="831"/>
      <c r="V91" s="831"/>
      <c r="W91" s="831"/>
      <c r="X91" s="831" t="str">
        <f>IF(ISERROR(OR(AG89,AJ89,AJ90)),"研修人数を入力してください",IF(AG89&lt;&gt;"",IF(OR(AND(AJ89&gt;0,W89=""),AND(AJ90&gt;0,W90="")),"研修人数を入力してください",""),""))</f>
        <v/>
      </c>
      <c r="Y91" s="831"/>
      <c r="Z91" s="831"/>
      <c r="AA91" s="832"/>
      <c r="AE91" s="215"/>
      <c r="AF91" s="222"/>
      <c r="AG91" s="224"/>
      <c r="AH91" s="224"/>
      <c r="AI91" s="224"/>
      <c r="AJ91" s="221"/>
      <c r="AK91" s="517"/>
      <c r="AM91" s="139"/>
      <c r="AO91" s="225"/>
      <c r="AP91" s="226"/>
      <c r="AQ91" s="225"/>
      <c r="AS91" s="227"/>
    </row>
    <row r="92" spans="1:45" ht="20.25" customHeight="1">
      <c r="A92" s="841"/>
      <c r="B92" s="842"/>
      <c r="C92" s="849"/>
      <c r="D92" s="850"/>
      <c r="E92" s="850"/>
      <c r="F92" s="850"/>
      <c r="G92" s="850"/>
      <c r="H92" s="850"/>
      <c r="I92" s="850"/>
      <c r="J92" s="850"/>
      <c r="K92" s="850"/>
      <c r="L92" s="850"/>
      <c r="M92" s="850"/>
      <c r="N92" s="850"/>
      <c r="O92" s="850"/>
      <c r="P92" s="850"/>
      <c r="Q92" s="850"/>
      <c r="R92" s="850"/>
      <c r="S92" s="850"/>
      <c r="T92" s="850"/>
      <c r="U92" s="850"/>
      <c r="V92" s="850"/>
      <c r="W92" s="850"/>
      <c r="X92" s="850"/>
      <c r="Y92" s="850"/>
      <c r="Z92" s="850"/>
      <c r="AA92" s="851"/>
      <c r="AE92" s="215"/>
      <c r="AF92" s="222"/>
      <c r="AG92" s="224"/>
      <c r="AH92" s="224"/>
      <c r="AI92" s="224"/>
      <c r="AJ92" s="221"/>
      <c r="AK92" s="517"/>
      <c r="AO92" s="225"/>
      <c r="AP92" s="226"/>
      <c r="AQ92" s="225"/>
      <c r="AS92" s="227"/>
    </row>
    <row r="93" spans="1:45" ht="15.75" customHeight="1">
      <c r="A93" s="837">
        <f>IF(A89="","",A89+1)</f>
        <v>22</v>
      </c>
      <c r="B93" s="838"/>
      <c r="C93" s="843" t="s">
        <v>282</v>
      </c>
      <c r="D93" s="518"/>
      <c r="E93" s="845" t="s">
        <v>226</v>
      </c>
      <c r="F93" s="518"/>
      <c r="G93" s="845" t="s">
        <v>285</v>
      </c>
      <c r="H93" s="518"/>
      <c r="I93" s="845" t="s">
        <v>226</v>
      </c>
      <c r="J93" s="518"/>
      <c r="K93" s="847" t="s">
        <v>286</v>
      </c>
      <c r="L93" s="833" t="s">
        <v>227</v>
      </c>
      <c r="M93" s="519"/>
      <c r="N93" s="835" t="s">
        <v>287</v>
      </c>
      <c r="O93" s="518"/>
      <c r="P93" s="835" t="s">
        <v>286</v>
      </c>
      <c r="Q93" s="833" t="s">
        <v>288</v>
      </c>
      <c r="R93" s="534" t="str">
        <f>IF(OR(D93="",A93=""),"",HOUR(AJ93))</f>
        <v/>
      </c>
      <c r="S93" s="835" t="s">
        <v>287</v>
      </c>
      <c r="T93" s="521" t="str">
        <f>IF(OR(D93="",A93=""),"",MINUTE(AJ93))</f>
        <v/>
      </c>
      <c r="U93" s="835" t="s">
        <v>286</v>
      </c>
      <c r="V93" s="819" t="s">
        <v>309</v>
      </c>
      <c r="W93" s="522"/>
      <c r="X93" s="821" t="s">
        <v>148</v>
      </c>
      <c r="Y93" s="823" t="s">
        <v>289</v>
      </c>
      <c r="Z93" s="825"/>
      <c r="AA93" s="826"/>
      <c r="AG93" s="504">
        <f>IF(OR(D93="",F93=""),0,TIME(D93,F93,0))</f>
        <v>0</v>
      </c>
      <c r="AH93" s="504">
        <f>IF(OR(H93="",J93=""),0,TIME(H93,J93,0))</f>
        <v>0</v>
      </c>
      <c r="AI93" s="504">
        <f>TIME(M93,O93,0)</f>
        <v>0</v>
      </c>
      <c r="AJ93" s="515">
        <f>AH93-AG93-AI93</f>
        <v>0</v>
      </c>
      <c r="AK93" s="517" t="str">
        <f>IF(A93="",IF(OR(D93&lt;&gt;"",F93&lt;&gt;"",H93&lt;&gt;"",J93&lt;&gt;""),"ERR",""),IF(A93&lt;&gt;"",IF(AND(D93="",F93="",H93="",J93=""),"",IF(OR(AND(D93&lt;&gt;"",F93=""),AND(D93="",F93&lt;&gt;""),AND(H93&lt;&gt;"",J93=""),AND(H93="",J93&lt;&gt;""),AG93&gt;=AH93,AH93-AG93-AI93&lt;0),"ERR",""))))</f>
        <v/>
      </c>
    </row>
    <row r="94" spans="1:45" ht="14.25" customHeight="1">
      <c r="A94" s="839"/>
      <c r="B94" s="840"/>
      <c r="C94" s="844"/>
      <c r="D94" s="523"/>
      <c r="E94" s="846"/>
      <c r="F94" s="523"/>
      <c r="G94" s="846"/>
      <c r="H94" s="523"/>
      <c r="I94" s="846"/>
      <c r="J94" s="523"/>
      <c r="K94" s="848"/>
      <c r="L94" s="834"/>
      <c r="M94" s="524"/>
      <c r="N94" s="836"/>
      <c r="O94" s="523"/>
      <c r="P94" s="836"/>
      <c r="Q94" s="834"/>
      <c r="R94" s="533" t="str">
        <f>IF(OR(D94="",A93=""),"",HOUR(AJ94))</f>
        <v/>
      </c>
      <c r="S94" s="836"/>
      <c r="T94" s="525" t="str">
        <f>IF(OR(D94="",A93=""),"",MINUTE(AJ94))</f>
        <v/>
      </c>
      <c r="U94" s="836"/>
      <c r="V94" s="820"/>
      <c r="W94" s="526"/>
      <c r="X94" s="822"/>
      <c r="Y94" s="824"/>
      <c r="Z94" s="827"/>
      <c r="AA94" s="828"/>
      <c r="AG94" s="504">
        <f>IF(OR(D94="",F94=""),0,TIME(D94,F94,0))</f>
        <v>0</v>
      </c>
      <c r="AH94" s="504">
        <f>IF(OR(H94="",J94=""),0,TIME(H94,J94,0))</f>
        <v>0</v>
      </c>
      <c r="AI94" s="504">
        <f>TIME(M94,O94,0)</f>
        <v>0</v>
      </c>
      <c r="AJ94" s="515">
        <f>AH94-AG94-AI94</f>
        <v>0</v>
      </c>
      <c r="AK94" s="517" t="str">
        <f>IF(A93="",IF(OR(D94&lt;&gt;"",F94&lt;&gt;"",H94&lt;&gt;"",J94&lt;&gt;""),"ERR",""),IF(A93&lt;&gt;"",IF(AND(D94="",F94="",H94="",J94=""),"",IF(OR(AND(D94&lt;&gt;"",F94=""),AND(D94="",F94&lt;&gt;""),AND(H94&lt;&gt;"",J94=""),AND(H94="",J94&lt;&gt;""),AG94&gt;=AH94,AH94-AG94-AI94&lt;0),"ERR",""))))</f>
        <v/>
      </c>
    </row>
    <row r="95" spans="1:45" ht="14.25" customHeight="1">
      <c r="A95" s="839"/>
      <c r="B95" s="840"/>
      <c r="C95" s="527" t="s">
        <v>283</v>
      </c>
      <c r="D95" s="528"/>
      <c r="E95" s="829"/>
      <c r="F95" s="829"/>
      <c r="G95" s="829"/>
      <c r="H95" s="829"/>
      <c r="I95" s="829"/>
      <c r="J95" s="829"/>
      <c r="K95" s="529"/>
      <c r="L95" s="529"/>
      <c r="M95" s="529"/>
      <c r="N95" s="529"/>
      <c r="O95" s="529"/>
      <c r="P95" s="529"/>
      <c r="Q95" s="529"/>
      <c r="R95" s="830" t="str">
        <f>IF(OR(AK93="ERR",AK94="ERR"),"研修時間が誤っています","")</f>
        <v/>
      </c>
      <c r="S95" s="831"/>
      <c r="T95" s="831"/>
      <c r="U95" s="831"/>
      <c r="V95" s="831"/>
      <c r="W95" s="831"/>
      <c r="X95" s="831" t="str">
        <f>IF(ISERROR(OR(AG93,AJ93,AJ94)),"研修人数を入力してください",IF(AG93&lt;&gt;"",IF(OR(AND(AJ93&gt;0,W93=""),AND(AJ94&gt;0,W94="")),"研修人数を入力してください",""),""))</f>
        <v/>
      </c>
      <c r="Y95" s="831"/>
      <c r="Z95" s="831"/>
      <c r="AA95" s="832"/>
      <c r="AE95" s="215"/>
      <c r="AF95" s="222"/>
      <c r="AG95" s="224"/>
      <c r="AH95" s="224"/>
      <c r="AI95" s="224"/>
      <c r="AJ95" s="221"/>
      <c r="AK95" s="517"/>
      <c r="AM95" s="139"/>
      <c r="AO95" s="225"/>
      <c r="AP95" s="226"/>
      <c r="AQ95" s="225"/>
      <c r="AS95" s="227"/>
    </row>
    <row r="96" spans="1:45" ht="20.25" customHeight="1">
      <c r="A96" s="841"/>
      <c r="B96" s="842"/>
      <c r="C96" s="849"/>
      <c r="D96" s="850"/>
      <c r="E96" s="850"/>
      <c r="F96" s="850"/>
      <c r="G96" s="850"/>
      <c r="H96" s="850"/>
      <c r="I96" s="850"/>
      <c r="J96" s="850"/>
      <c r="K96" s="850"/>
      <c r="L96" s="850"/>
      <c r="M96" s="850"/>
      <c r="N96" s="850"/>
      <c r="O96" s="850"/>
      <c r="P96" s="850"/>
      <c r="Q96" s="850"/>
      <c r="R96" s="850"/>
      <c r="S96" s="850"/>
      <c r="T96" s="850"/>
      <c r="U96" s="850"/>
      <c r="V96" s="850"/>
      <c r="W96" s="850"/>
      <c r="X96" s="850"/>
      <c r="Y96" s="850"/>
      <c r="Z96" s="850"/>
      <c r="AA96" s="851"/>
      <c r="AE96" s="215"/>
      <c r="AF96" s="222"/>
      <c r="AG96" s="224"/>
      <c r="AH96" s="224"/>
      <c r="AI96" s="224"/>
      <c r="AJ96" s="221"/>
      <c r="AK96" s="517"/>
      <c r="AO96" s="225"/>
      <c r="AP96" s="226"/>
      <c r="AQ96" s="225"/>
      <c r="AS96" s="227"/>
    </row>
    <row r="97" spans="1:45" ht="15.75" customHeight="1">
      <c r="A97" s="837">
        <f>IF(A93="","",A93+1)</f>
        <v>23</v>
      </c>
      <c r="B97" s="838"/>
      <c r="C97" s="843" t="s">
        <v>282</v>
      </c>
      <c r="D97" s="518"/>
      <c r="E97" s="845" t="s">
        <v>226</v>
      </c>
      <c r="F97" s="518"/>
      <c r="G97" s="845" t="s">
        <v>285</v>
      </c>
      <c r="H97" s="518"/>
      <c r="I97" s="845" t="s">
        <v>226</v>
      </c>
      <c r="J97" s="518"/>
      <c r="K97" s="847" t="s">
        <v>286</v>
      </c>
      <c r="L97" s="833" t="s">
        <v>227</v>
      </c>
      <c r="M97" s="519"/>
      <c r="N97" s="835" t="s">
        <v>287</v>
      </c>
      <c r="O97" s="518"/>
      <c r="P97" s="835" t="s">
        <v>286</v>
      </c>
      <c r="Q97" s="833" t="s">
        <v>288</v>
      </c>
      <c r="R97" s="534" t="str">
        <f>IF(OR(D97="",A97=""),"",HOUR(AJ97))</f>
        <v/>
      </c>
      <c r="S97" s="835" t="s">
        <v>287</v>
      </c>
      <c r="T97" s="521" t="str">
        <f>IF(OR(D97="",A97=""),"",MINUTE(AJ97))</f>
        <v/>
      </c>
      <c r="U97" s="835" t="s">
        <v>286</v>
      </c>
      <c r="V97" s="819" t="s">
        <v>309</v>
      </c>
      <c r="W97" s="522"/>
      <c r="X97" s="821" t="s">
        <v>148</v>
      </c>
      <c r="Y97" s="823" t="s">
        <v>289</v>
      </c>
      <c r="Z97" s="825"/>
      <c r="AA97" s="826"/>
      <c r="AG97" s="504">
        <f>IF(OR(D97="",F97=""),0,TIME(D97,F97,0))</f>
        <v>0</v>
      </c>
      <c r="AH97" s="504">
        <f>IF(OR(H97="",J97=""),0,TIME(H97,J97,0))</f>
        <v>0</v>
      </c>
      <c r="AI97" s="504">
        <f>TIME(M97,O97,0)</f>
        <v>0</v>
      </c>
      <c r="AJ97" s="515">
        <f>AH97-AG97-AI97</f>
        <v>0</v>
      </c>
      <c r="AK97" s="517" t="str">
        <f>IF(A97="",IF(OR(D97&lt;&gt;"",F97&lt;&gt;"",H97&lt;&gt;"",J97&lt;&gt;""),"ERR",""),IF(A97&lt;&gt;"",IF(AND(D97="",F97="",H97="",J97=""),"",IF(OR(AND(D97&lt;&gt;"",F97=""),AND(D97="",F97&lt;&gt;""),AND(H97&lt;&gt;"",J97=""),AND(H97="",J97&lt;&gt;""),AG97&gt;=AH97,AH97-AG97-AI97&lt;0),"ERR",""))))</f>
        <v/>
      </c>
    </row>
    <row r="98" spans="1:45" ht="14.25" customHeight="1">
      <c r="A98" s="839"/>
      <c r="B98" s="840"/>
      <c r="C98" s="844"/>
      <c r="D98" s="523"/>
      <c r="E98" s="846"/>
      <c r="F98" s="523"/>
      <c r="G98" s="846"/>
      <c r="H98" s="523"/>
      <c r="I98" s="846"/>
      <c r="J98" s="523"/>
      <c r="K98" s="848"/>
      <c r="L98" s="834"/>
      <c r="M98" s="524"/>
      <c r="N98" s="836"/>
      <c r="O98" s="523"/>
      <c r="P98" s="836"/>
      <c r="Q98" s="834"/>
      <c r="R98" s="533" t="str">
        <f>IF(OR(D98="",A97=""),"",HOUR(AJ98))</f>
        <v/>
      </c>
      <c r="S98" s="836"/>
      <c r="T98" s="525" t="str">
        <f>IF(OR(D98="",A97=""),"",MINUTE(AJ98))</f>
        <v/>
      </c>
      <c r="U98" s="836"/>
      <c r="V98" s="820"/>
      <c r="W98" s="526"/>
      <c r="X98" s="822"/>
      <c r="Y98" s="824"/>
      <c r="Z98" s="827"/>
      <c r="AA98" s="828"/>
      <c r="AG98" s="504">
        <f>IF(OR(D98="",F98=""),0,TIME(D98,F98,0))</f>
        <v>0</v>
      </c>
      <c r="AH98" s="504">
        <f>IF(OR(H98="",J98=""),0,TIME(H98,J98,0))</f>
        <v>0</v>
      </c>
      <c r="AI98" s="504">
        <f>TIME(M98,O98,0)</f>
        <v>0</v>
      </c>
      <c r="AJ98" s="515">
        <f>AH98-AG98-AI98</f>
        <v>0</v>
      </c>
      <c r="AK98" s="517" t="str">
        <f>IF(A97="",IF(OR(D98&lt;&gt;"",F98&lt;&gt;"",H98&lt;&gt;"",J98&lt;&gt;""),"ERR",""),IF(A97&lt;&gt;"",IF(AND(D98="",F98="",H98="",J98=""),"",IF(OR(AND(D98&lt;&gt;"",F98=""),AND(D98="",F98&lt;&gt;""),AND(H98&lt;&gt;"",J98=""),AND(H98="",J98&lt;&gt;""),AG98&gt;=AH98,AH98-AG98-AI98&lt;0),"ERR",""))))</f>
        <v/>
      </c>
    </row>
    <row r="99" spans="1:45" ht="14.25" customHeight="1">
      <c r="A99" s="839"/>
      <c r="B99" s="840"/>
      <c r="C99" s="527" t="s">
        <v>283</v>
      </c>
      <c r="D99" s="528"/>
      <c r="E99" s="829"/>
      <c r="F99" s="829"/>
      <c r="G99" s="829"/>
      <c r="H99" s="829"/>
      <c r="I99" s="829"/>
      <c r="J99" s="829"/>
      <c r="K99" s="529"/>
      <c r="L99" s="529"/>
      <c r="M99" s="529"/>
      <c r="N99" s="529"/>
      <c r="O99" s="529"/>
      <c r="P99" s="529"/>
      <c r="Q99" s="529"/>
      <c r="R99" s="830" t="str">
        <f>IF(OR(AK97="ERR",AK98="ERR"),"研修時間が誤っています","")</f>
        <v/>
      </c>
      <c r="S99" s="831"/>
      <c r="T99" s="831"/>
      <c r="U99" s="831"/>
      <c r="V99" s="831"/>
      <c r="W99" s="831"/>
      <c r="X99" s="831" t="str">
        <f>IF(ISERROR(OR(AG97,AJ97,AJ98)),"研修人数を入力してください",IF(AG97&lt;&gt;"",IF(OR(AND(AJ97&gt;0,W97=""),AND(AJ98&gt;0,W98="")),"研修人数を入力してください",""),""))</f>
        <v/>
      </c>
      <c r="Y99" s="831"/>
      <c r="Z99" s="831"/>
      <c r="AA99" s="832"/>
      <c r="AE99" s="215"/>
      <c r="AF99" s="222"/>
      <c r="AG99" s="224"/>
      <c r="AH99" s="224"/>
      <c r="AI99" s="224"/>
      <c r="AJ99" s="221"/>
      <c r="AK99" s="517"/>
      <c r="AM99" s="139"/>
      <c r="AO99" s="225"/>
      <c r="AP99" s="226"/>
      <c r="AQ99" s="225"/>
      <c r="AS99" s="227"/>
    </row>
    <row r="100" spans="1:45" ht="20.25" customHeight="1">
      <c r="A100" s="841"/>
      <c r="B100" s="842"/>
      <c r="C100" s="849"/>
      <c r="D100" s="850"/>
      <c r="E100" s="850"/>
      <c r="F100" s="850"/>
      <c r="G100" s="850"/>
      <c r="H100" s="850"/>
      <c r="I100" s="850"/>
      <c r="J100" s="850"/>
      <c r="K100" s="850"/>
      <c r="L100" s="850"/>
      <c r="M100" s="850"/>
      <c r="N100" s="850"/>
      <c r="O100" s="850"/>
      <c r="P100" s="850"/>
      <c r="Q100" s="850"/>
      <c r="R100" s="850"/>
      <c r="S100" s="850"/>
      <c r="T100" s="850"/>
      <c r="U100" s="850"/>
      <c r="V100" s="850"/>
      <c r="W100" s="850"/>
      <c r="X100" s="850"/>
      <c r="Y100" s="850"/>
      <c r="Z100" s="850"/>
      <c r="AA100" s="851"/>
      <c r="AE100" s="215"/>
      <c r="AF100" s="222"/>
      <c r="AG100" s="224"/>
      <c r="AH100" s="224"/>
      <c r="AI100" s="224"/>
      <c r="AJ100" s="221"/>
      <c r="AK100" s="517"/>
      <c r="AO100" s="225"/>
      <c r="AP100" s="226"/>
      <c r="AQ100" s="225"/>
      <c r="AS100" s="227"/>
    </row>
    <row r="101" spans="1:45" ht="15.75" customHeight="1">
      <c r="A101" s="837">
        <f>IF(A97="","",A97+1)</f>
        <v>24</v>
      </c>
      <c r="B101" s="838"/>
      <c r="C101" s="843" t="s">
        <v>282</v>
      </c>
      <c r="D101" s="518"/>
      <c r="E101" s="845" t="s">
        <v>226</v>
      </c>
      <c r="F101" s="518"/>
      <c r="G101" s="845" t="s">
        <v>285</v>
      </c>
      <c r="H101" s="518"/>
      <c r="I101" s="845" t="s">
        <v>226</v>
      </c>
      <c r="J101" s="518"/>
      <c r="K101" s="847" t="s">
        <v>286</v>
      </c>
      <c r="L101" s="833" t="s">
        <v>227</v>
      </c>
      <c r="M101" s="519"/>
      <c r="N101" s="835" t="s">
        <v>287</v>
      </c>
      <c r="O101" s="518"/>
      <c r="P101" s="835" t="s">
        <v>286</v>
      </c>
      <c r="Q101" s="833" t="s">
        <v>288</v>
      </c>
      <c r="R101" s="534" t="str">
        <f>IF(OR(D101="",A101=""),"",HOUR(AJ101))</f>
        <v/>
      </c>
      <c r="S101" s="835" t="s">
        <v>287</v>
      </c>
      <c r="T101" s="521" t="str">
        <f>IF(OR(D101="",A101=""),"",MINUTE(AJ101))</f>
        <v/>
      </c>
      <c r="U101" s="835" t="s">
        <v>286</v>
      </c>
      <c r="V101" s="819" t="s">
        <v>309</v>
      </c>
      <c r="W101" s="522"/>
      <c r="X101" s="821" t="s">
        <v>148</v>
      </c>
      <c r="Y101" s="823" t="s">
        <v>289</v>
      </c>
      <c r="Z101" s="825"/>
      <c r="AA101" s="826"/>
      <c r="AG101" s="504">
        <f>IF(OR(D101="",F101=""),0,TIME(D101,F101,0))</f>
        <v>0</v>
      </c>
      <c r="AH101" s="504">
        <f>IF(OR(H101="",J101=""),0,TIME(H101,J101,0))</f>
        <v>0</v>
      </c>
      <c r="AI101" s="504">
        <f>TIME(M101,O101,0)</f>
        <v>0</v>
      </c>
      <c r="AJ101" s="515">
        <f>AH101-AG101-AI101</f>
        <v>0</v>
      </c>
      <c r="AK101" s="517" t="str">
        <f>IF(A101="",IF(OR(D101&lt;&gt;"",F101&lt;&gt;"",H101&lt;&gt;"",J101&lt;&gt;""),"ERR",""),IF(A101&lt;&gt;"",IF(AND(D101="",F101="",H101="",J101=""),"",IF(OR(AND(D101&lt;&gt;"",F101=""),AND(D101="",F101&lt;&gt;""),AND(H101&lt;&gt;"",J101=""),AND(H101="",J101&lt;&gt;""),AG101&gt;=AH101,AH101-AG101-AI101&lt;0),"ERR",""))))</f>
        <v/>
      </c>
    </row>
    <row r="102" spans="1:45" ht="14.25" customHeight="1">
      <c r="A102" s="839"/>
      <c r="B102" s="840"/>
      <c r="C102" s="844"/>
      <c r="D102" s="523"/>
      <c r="E102" s="846"/>
      <c r="F102" s="523"/>
      <c r="G102" s="846"/>
      <c r="H102" s="523"/>
      <c r="I102" s="846"/>
      <c r="J102" s="523"/>
      <c r="K102" s="848"/>
      <c r="L102" s="834"/>
      <c r="M102" s="524"/>
      <c r="N102" s="836"/>
      <c r="O102" s="523"/>
      <c r="P102" s="836"/>
      <c r="Q102" s="834"/>
      <c r="R102" s="533" t="str">
        <f>IF(OR(D102="",A101=""),"",HOUR(AJ102))</f>
        <v/>
      </c>
      <c r="S102" s="836"/>
      <c r="T102" s="525" t="str">
        <f>IF(OR(D102="",A101=""),"",MINUTE(AJ102))</f>
        <v/>
      </c>
      <c r="U102" s="836"/>
      <c r="V102" s="820"/>
      <c r="W102" s="526"/>
      <c r="X102" s="822"/>
      <c r="Y102" s="824"/>
      <c r="Z102" s="827"/>
      <c r="AA102" s="828"/>
      <c r="AG102" s="504">
        <f>IF(OR(D102="",F102=""),0,TIME(D102,F102,0))</f>
        <v>0</v>
      </c>
      <c r="AH102" s="504">
        <f>IF(OR(H102="",J102=""),0,TIME(H102,J102,0))</f>
        <v>0</v>
      </c>
      <c r="AI102" s="504">
        <f>TIME(M102,O102,0)</f>
        <v>0</v>
      </c>
      <c r="AJ102" s="515">
        <f>AH102-AG102-AI102</f>
        <v>0</v>
      </c>
      <c r="AK102" s="517" t="str">
        <f>IF(A101="",IF(OR(D102&lt;&gt;"",F102&lt;&gt;"",H102&lt;&gt;"",J102&lt;&gt;""),"ERR",""),IF(A101&lt;&gt;"",IF(AND(D102="",F102="",H102="",J102=""),"",IF(OR(AND(D102&lt;&gt;"",F102=""),AND(D102="",F102&lt;&gt;""),AND(H102&lt;&gt;"",J102=""),AND(H102="",J102&lt;&gt;""),AG102&gt;=AH102,AH102-AG102-AI102&lt;0),"ERR",""))))</f>
        <v/>
      </c>
    </row>
    <row r="103" spans="1:45" ht="14.25" customHeight="1">
      <c r="A103" s="839"/>
      <c r="B103" s="840"/>
      <c r="C103" s="527" t="s">
        <v>283</v>
      </c>
      <c r="D103" s="528"/>
      <c r="E103" s="829"/>
      <c r="F103" s="829"/>
      <c r="G103" s="829"/>
      <c r="H103" s="829"/>
      <c r="I103" s="829"/>
      <c r="J103" s="829"/>
      <c r="K103" s="529"/>
      <c r="L103" s="529"/>
      <c r="M103" s="529"/>
      <c r="N103" s="529"/>
      <c r="O103" s="529"/>
      <c r="P103" s="529"/>
      <c r="Q103" s="529"/>
      <c r="R103" s="830" t="str">
        <f>IF(OR(AK101="ERR",AK102="ERR"),"研修時間が誤っています","")</f>
        <v/>
      </c>
      <c r="S103" s="831"/>
      <c r="T103" s="831"/>
      <c r="U103" s="831"/>
      <c r="V103" s="831"/>
      <c r="W103" s="831"/>
      <c r="X103" s="831" t="str">
        <f>IF(ISERROR(OR(AG101,AJ101,AJ102)),"研修人数を入力してください",IF(AG101&lt;&gt;"",IF(OR(AND(AJ101&gt;0,W101=""),AND(AJ102&gt;0,W102="")),"研修人数を入力してください",""),""))</f>
        <v/>
      </c>
      <c r="Y103" s="831"/>
      <c r="Z103" s="831"/>
      <c r="AA103" s="832"/>
      <c r="AE103" s="215"/>
      <c r="AF103" s="222"/>
      <c r="AG103" s="224"/>
      <c r="AH103" s="224"/>
      <c r="AI103" s="224"/>
      <c r="AJ103" s="221"/>
      <c r="AK103" s="517"/>
      <c r="AM103" s="139"/>
      <c r="AO103" s="225"/>
      <c r="AP103" s="226"/>
      <c r="AQ103" s="225"/>
      <c r="AS103" s="227"/>
    </row>
    <row r="104" spans="1:45" ht="20.25" customHeight="1">
      <c r="A104" s="841"/>
      <c r="B104" s="842"/>
      <c r="C104" s="849"/>
      <c r="D104" s="850"/>
      <c r="E104" s="850"/>
      <c r="F104" s="850"/>
      <c r="G104" s="850"/>
      <c r="H104" s="850"/>
      <c r="I104" s="850"/>
      <c r="J104" s="850"/>
      <c r="K104" s="850"/>
      <c r="L104" s="850"/>
      <c r="M104" s="850"/>
      <c r="N104" s="850"/>
      <c r="O104" s="850"/>
      <c r="P104" s="850"/>
      <c r="Q104" s="850"/>
      <c r="R104" s="850"/>
      <c r="S104" s="850"/>
      <c r="T104" s="850"/>
      <c r="U104" s="850"/>
      <c r="V104" s="850"/>
      <c r="W104" s="850"/>
      <c r="X104" s="850"/>
      <c r="Y104" s="850"/>
      <c r="Z104" s="850"/>
      <c r="AA104" s="851"/>
      <c r="AE104" s="215"/>
      <c r="AF104" s="222"/>
      <c r="AG104" s="224"/>
      <c r="AH104" s="224"/>
      <c r="AI104" s="224"/>
      <c r="AJ104" s="221"/>
      <c r="AK104" s="517"/>
      <c r="AO104" s="225"/>
      <c r="AP104" s="226"/>
      <c r="AQ104" s="225"/>
      <c r="AS104" s="227"/>
    </row>
    <row r="105" spans="1:45" ht="15.75" customHeight="1">
      <c r="A105" s="837">
        <f>IF(A101="","",A101+1)</f>
        <v>25</v>
      </c>
      <c r="B105" s="838"/>
      <c r="C105" s="843" t="s">
        <v>282</v>
      </c>
      <c r="D105" s="518"/>
      <c r="E105" s="845" t="s">
        <v>226</v>
      </c>
      <c r="F105" s="518"/>
      <c r="G105" s="845" t="s">
        <v>285</v>
      </c>
      <c r="H105" s="518"/>
      <c r="I105" s="845" t="s">
        <v>226</v>
      </c>
      <c r="J105" s="518"/>
      <c r="K105" s="847" t="s">
        <v>286</v>
      </c>
      <c r="L105" s="833" t="s">
        <v>227</v>
      </c>
      <c r="M105" s="519"/>
      <c r="N105" s="835" t="s">
        <v>287</v>
      </c>
      <c r="O105" s="518"/>
      <c r="P105" s="835" t="s">
        <v>286</v>
      </c>
      <c r="Q105" s="833" t="s">
        <v>288</v>
      </c>
      <c r="R105" s="534" t="str">
        <f>IF(OR(D105="",A105=""),"",HOUR(AJ105))</f>
        <v/>
      </c>
      <c r="S105" s="835" t="s">
        <v>287</v>
      </c>
      <c r="T105" s="521" t="str">
        <f>IF(OR(D105="",A105=""),"",MINUTE(AJ105))</f>
        <v/>
      </c>
      <c r="U105" s="835" t="s">
        <v>286</v>
      </c>
      <c r="V105" s="819" t="s">
        <v>309</v>
      </c>
      <c r="W105" s="522"/>
      <c r="X105" s="821" t="s">
        <v>148</v>
      </c>
      <c r="Y105" s="823" t="s">
        <v>289</v>
      </c>
      <c r="Z105" s="825"/>
      <c r="AA105" s="826"/>
      <c r="AG105" s="504">
        <f>IF(OR(D105="",F105=""),0,TIME(D105,F105,0))</f>
        <v>0</v>
      </c>
      <c r="AH105" s="504">
        <f>IF(OR(H105="",J105=""),0,TIME(H105,J105,0))</f>
        <v>0</v>
      </c>
      <c r="AI105" s="504">
        <f>TIME(M105,O105,0)</f>
        <v>0</v>
      </c>
      <c r="AJ105" s="515">
        <f>AH105-AG105-AI105</f>
        <v>0</v>
      </c>
      <c r="AK105" s="517" t="str">
        <f>IF(A105="",IF(OR(D105&lt;&gt;"",F105&lt;&gt;"",H105&lt;&gt;"",J105&lt;&gt;""),"ERR",""),IF(A105&lt;&gt;"",IF(AND(D105="",F105="",H105="",J105=""),"",IF(OR(AND(D105&lt;&gt;"",F105=""),AND(D105="",F105&lt;&gt;""),AND(H105&lt;&gt;"",J105=""),AND(H105="",J105&lt;&gt;""),AG105&gt;=AH105,AH105-AG105-AI105&lt;0),"ERR",""))))</f>
        <v/>
      </c>
    </row>
    <row r="106" spans="1:45" ht="14.25" customHeight="1">
      <c r="A106" s="839"/>
      <c r="B106" s="840"/>
      <c r="C106" s="844"/>
      <c r="D106" s="523"/>
      <c r="E106" s="846"/>
      <c r="F106" s="523"/>
      <c r="G106" s="846"/>
      <c r="H106" s="523"/>
      <c r="I106" s="846"/>
      <c r="J106" s="523"/>
      <c r="K106" s="848"/>
      <c r="L106" s="834"/>
      <c r="M106" s="524"/>
      <c r="N106" s="836"/>
      <c r="O106" s="523"/>
      <c r="P106" s="836"/>
      <c r="Q106" s="834"/>
      <c r="R106" s="533" t="str">
        <f>IF(OR(D106="",A105=""),"",HOUR(AJ106))</f>
        <v/>
      </c>
      <c r="S106" s="836"/>
      <c r="T106" s="525" t="str">
        <f>IF(OR(D106="",A105=""),"",MINUTE(AJ106))</f>
        <v/>
      </c>
      <c r="U106" s="836"/>
      <c r="V106" s="820"/>
      <c r="W106" s="526"/>
      <c r="X106" s="822"/>
      <c r="Y106" s="824"/>
      <c r="Z106" s="827"/>
      <c r="AA106" s="828"/>
      <c r="AG106" s="504">
        <f>IF(OR(D106="",F106=""),0,TIME(D106,F106,0))</f>
        <v>0</v>
      </c>
      <c r="AH106" s="504">
        <f>IF(OR(H106="",J106=""),0,TIME(H106,J106,0))</f>
        <v>0</v>
      </c>
      <c r="AI106" s="504">
        <f>TIME(M106,O106,0)</f>
        <v>0</v>
      </c>
      <c r="AJ106" s="515">
        <f>AH106-AG106-AI106</f>
        <v>0</v>
      </c>
      <c r="AK106" s="517" t="str">
        <f>IF(A105="",IF(OR(D106&lt;&gt;"",F106&lt;&gt;"",H106&lt;&gt;"",J106&lt;&gt;""),"ERR",""),IF(A105&lt;&gt;"",IF(AND(D106="",F106="",H106="",J106=""),"",IF(OR(AND(D106&lt;&gt;"",F106=""),AND(D106="",F106&lt;&gt;""),AND(H106&lt;&gt;"",J106=""),AND(H106="",J106&lt;&gt;""),AG106&gt;=AH106,AH106-AG106-AI106&lt;0),"ERR",""))))</f>
        <v/>
      </c>
    </row>
    <row r="107" spans="1:45" ht="14.25" customHeight="1">
      <c r="A107" s="839"/>
      <c r="B107" s="840"/>
      <c r="C107" s="527" t="s">
        <v>283</v>
      </c>
      <c r="D107" s="528"/>
      <c r="E107" s="829"/>
      <c r="F107" s="829"/>
      <c r="G107" s="829"/>
      <c r="H107" s="829"/>
      <c r="I107" s="829"/>
      <c r="J107" s="829"/>
      <c r="K107" s="529"/>
      <c r="L107" s="529"/>
      <c r="M107" s="529"/>
      <c r="N107" s="529"/>
      <c r="O107" s="529"/>
      <c r="P107" s="529"/>
      <c r="Q107" s="529"/>
      <c r="R107" s="830" t="str">
        <f>IF(OR(AK105="ERR",AK106="ERR"),"研修時間が誤っています","")</f>
        <v/>
      </c>
      <c r="S107" s="831"/>
      <c r="T107" s="831"/>
      <c r="U107" s="831"/>
      <c r="V107" s="831"/>
      <c r="W107" s="831"/>
      <c r="X107" s="831" t="str">
        <f>IF(ISERROR(OR(AG105,AJ105,AJ106)),"研修人数を入力してください",IF(AG105&lt;&gt;"",IF(OR(AND(AJ105&gt;0,W105=""),AND(AJ106&gt;0,W106="")),"研修人数を入力してください",""),""))</f>
        <v/>
      </c>
      <c r="Y107" s="831"/>
      <c r="Z107" s="831"/>
      <c r="AA107" s="832"/>
      <c r="AE107" s="215"/>
      <c r="AF107" s="222"/>
      <c r="AG107" s="224"/>
      <c r="AH107" s="224"/>
      <c r="AI107" s="224"/>
      <c r="AJ107" s="221"/>
      <c r="AK107" s="517"/>
      <c r="AM107" s="139"/>
      <c r="AO107" s="225"/>
      <c r="AP107" s="226"/>
      <c r="AQ107" s="225"/>
      <c r="AS107" s="227"/>
    </row>
    <row r="108" spans="1:45" ht="20.25" customHeight="1">
      <c r="A108" s="841"/>
      <c r="B108" s="842"/>
      <c r="C108" s="849"/>
      <c r="D108" s="850"/>
      <c r="E108" s="850"/>
      <c r="F108" s="850"/>
      <c r="G108" s="850"/>
      <c r="H108" s="850"/>
      <c r="I108" s="850"/>
      <c r="J108" s="850"/>
      <c r="K108" s="850"/>
      <c r="L108" s="850"/>
      <c r="M108" s="850"/>
      <c r="N108" s="850"/>
      <c r="O108" s="850"/>
      <c r="P108" s="850"/>
      <c r="Q108" s="850"/>
      <c r="R108" s="850"/>
      <c r="S108" s="850"/>
      <c r="T108" s="850"/>
      <c r="U108" s="850"/>
      <c r="V108" s="850"/>
      <c r="W108" s="850"/>
      <c r="X108" s="850"/>
      <c r="Y108" s="850"/>
      <c r="Z108" s="850"/>
      <c r="AA108" s="851"/>
      <c r="AE108" s="215"/>
      <c r="AF108" s="222"/>
      <c r="AG108" s="224"/>
      <c r="AH108" s="224"/>
      <c r="AI108" s="224"/>
      <c r="AJ108" s="221"/>
      <c r="AK108" s="517"/>
      <c r="AO108" s="225"/>
      <c r="AP108" s="226"/>
      <c r="AQ108" s="225"/>
      <c r="AS108" s="227"/>
    </row>
    <row r="109" spans="1:45" ht="15.75" customHeight="1">
      <c r="A109" s="837">
        <f>IF(A105="","",A105+1)</f>
        <v>26</v>
      </c>
      <c r="B109" s="838"/>
      <c r="C109" s="843" t="s">
        <v>282</v>
      </c>
      <c r="D109" s="518"/>
      <c r="E109" s="845" t="s">
        <v>226</v>
      </c>
      <c r="F109" s="518"/>
      <c r="G109" s="845" t="s">
        <v>285</v>
      </c>
      <c r="H109" s="518"/>
      <c r="I109" s="845" t="s">
        <v>226</v>
      </c>
      <c r="J109" s="518"/>
      <c r="K109" s="847" t="s">
        <v>286</v>
      </c>
      <c r="L109" s="833" t="s">
        <v>227</v>
      </c>
      <c r="M109" s="519"/>
      <c r="N109" s="835" t="s">
        <v>287</v>
      </c>
      <c r="O109" s="518"/>
      <c r="P109" s="835" t="s">
        <v>286</v>
      </c>
      <c r="Q109" s="833" t="s">
        <v>288</v>
      </c>
      <c r="R109" s="534" t="str">
        <f>IF(OR(D109="",A109=""),"",HOUR(AJ109))</f>
        <v/>
      </c>
      <c r="S109" s="835" t="s">
        <v>287</v>
      </c>
      <c r="T109" s="521" t="str">
        <f>IF(OR(D109="",A109=""),"",MINUTE(AJ109))</f>
        <v/>
      </c>
      <c r="U109" s="835" t="s">
        <v>286</v>
      </c>
      <c r="V109" s="819" t="s">
        <v>309</v>
      </c>
      <c r="W109" s="522"/>
      <c r="X109" s="821" t="s">
        <v>148</v>
      </c>
      <c r="Y109" s="823" t="s">
        <v>289</v>
      </c>
      <c r="Z109" s="825"/>
      <c r="AA109" s="826"/>
      <c r="AG109" s="504">
        <f>IF(OR(D109="",F109=""),0,TIME(D109,F109,0))</f>
        <v>0</v>
      </c>
      <c r="AH109" s="504">
        <f>IF(OR(H109="",J109=""),0,TIME(H109,J109,0))</f>
        <v>0</v>
      </c>
      <c r="AI109" s="504">
        <f>TIME(M109,O109,0)</f>
        <v>0</v>
      </c>
      <c r="AJ109" s="515">
        <f>AH109-AG109-AI109</f>
        <v>0</v>
      </c>
      <c r="AK109" s="517" t="str">
        <f>IF(A109="",IF(OR(D109&lt;&gt;"",F109&lt;&gt;"",H109&lt;&gt;"",J109&lt;&gt;""),"ERR",""),IF(A109&lt;&gt;"",IF(AND(D109="",F109="",H109="",J109=""),"",IF(OR(AND(D109&lt;&gt;"",F109=""),AND(D109="",F109&lt;&gt;""),AND(H109&lt;&gt;"",J109=""),AND(H109="",J109&lt;&gt;""),AG109&gt;=AH109,AH109-AG109-AI109&lt;0),"ERR",""))))</f>
        <v/>
      </c>
    </row>
    <row r="110" spans="1:45" ht="14.25" customHeight="1">
      <c r="A110" s="839"/>
      <c r="B110" s="840"/>
      <c r="C110" s="844"/>
      <c r="D110" s="523"/>
      <c r="E110" s="846"/>
      <c r="F110" s="523"/>
      <c r="G110" s="846"/>
      <c r="H110" s="523"/>
      <c r="I110" s="846"/>
      <c r="J110" s="523"/>
      <c r="K110" s="848"/>
      <c r="L110" s="834"/>
      <c r="M110" s="524"/>
      <c r="N110" s="836"/>
      <c r="O110" s="523"/>
      <c r="P110" s="836"/>
      <c r="Q110" s="834"/>
      <c r="R110" s="533" t="str">
        <f>IF(OR(D110="",A109=""),"",HOUR(AJ110))</f>
        <v/>
      </c>
      <c r="S110" s="836"/>
      <c r="T110" s="525" t="str">
        <f>IF(OR(D110="",A109=""),"",MINUTE(AJ110))</f>
        <v/>
      </c>
      <c r="U110" s="836"/>
      <c r="V110" s="820"/>
      <c r="W110" s="526"/>
      <c r="X110" s="822"/>
      <c r="Y110" s="824"/>
      <c r="Z110" s="827"/>
      <c r="AA110" s="828"/>
      <c r="AG110" s="504">
        <f>IF(OR(D110="",F110=""),0,TIME(D110,F110,0))</f>
        <v>0</v>
      </c>
      <c r="AH110" s="504">
        <f>IF(OR(H110="",J110=""),0,TIME(H110,J110,0))</f>
        <v>0</v>
      </c>
      <c r="AI110" s="504">
        <f>TIME(M110,O110,0)</f>
        <v>0</v>
      </c>
      <c r="AJ110" s="515">
        <f>AH110-AG110-AI110</f>
        <v>0</v>
      </c>
      <c r="AK110" s="517" t="str">
        <f>IF(A109="",IF(OR(D110&lt;&gt;"",F110&lt;&gt;"",H110&lt;&gt;"",J110&lt;&gt;""),"ERR",""),IF(A109&lt;&gt;"",IF(AND(D110="",F110="",H110="",J110=""),"",IF(OR(AND(D110&lt;&gt;"",F110=""),AND(D110="",F110&lt;&gt;""),AND(H110&lt;&gt;"",J110=""),AND(H110="",J110&lt;&gt;""),AG110&gt;=AH110,AH110-AG110-AI110&lt;0),"ERR",""))))</f>
        <v/>
      </c>
    </row>
    <row r="111" spans="1:45" ht="14.25" customHeight="1">
      <c r="A111" s="839"/>
      <c r="B111" s="840"/>
      <c r="C111" s="527" t="s">
        <v>283</v>
      </c>
      <c r="D111" s="528"/>
      <c r="E111" s="829"/>
      <c r="F111" s="829"/>
      <c r="G111" s="829"/>
      <c r="H111" s="829"/>
      <c r="I111" s="829"/>
      <c r="J111" s="829"/>
      <c r="K111" s="529"/>
      <c r="L111" s="529"/>
      <c r="M111" s="529"/>
      <c r="N111" s="529"/>
      <c r="O111" s="529"/>
      <c r="P111" s="529"/>
      <c r="Q111" s="529"/>
      <c r="R111" s="830" t="str">
        <f>IF(OR(AK109="ERR",AK110="ERR"),"研修時間が誤っています","")</f>
        <v/>
      </c>
      <c r="S111" s="831"/>
      <c r="T111" s="831"/>
      <c r="U111" s="831"/>
      <c r="V111" s="831"/>
      <c r="W111" s="831"/>
      <c r="X111" s="831" t="str">
        <f>IF(ISERROR(OR(AG109,AJ109,AJ110)),"研修人数を入力してください",IF(AG109&lt;&gt;"",IF(OR(AND(AJ109&gt;0,W109=""),AND(AJ110&gt;0,W110="")),"研修人数を入力してください",""),""))</f>
        <v/>
      </c>
      <c r="Y111" s="831"/>
      <c r="Z111" s="831"/>
      <c r="AA111" s="832"/>
      <c r="AE111" s="215"/>
      <c r="AF111" s="222"/>
      <c r="AG111" s="224"/>
      <c r="AH111" s="224"/>
      <c r="AI111" s="224"/>
      <c r="AJ111" s="221"/>
      <c r="AK111" s="517"/>
      <c r="AM111" s="139"/>
      <c r="AO111" s="225"/>
      <c r="AP111" s="226"/>
      <c r="AQ111" s="225"/>
      <c r="AS111" s="227"/>
    </row>
    <row r="112" spans="1:45" ht="20.25" customHeight="1">
      <c r="A112" s="841"/>
      <c r="B112" s="842"/>
      <c r="C112" s="849"/>
      <c r="D112" s="850"/>
      <c r="E112" s="850"/>
      <c r="F112" s="850"/>
      <c r="G112" s="850"/>
      <c r="H112" s="850"/>
      <c r="I112" s="850"/>
      <c r="J112" s="850"/>
      <c r="K112" s="850"/>
      <c r="L112" s="850"/>
      <c r="M112" s="850"/>
      <c r="N112" s="850"/>
      <c r="O112" s="850"/>
      <c r="P112" s="850"/>
      <c r="Q112" s="850"/>
      <c r="R112" s="850"/>
      <c r="S112" s="850"/>
      <c r="T112" s="850"/>
      <c r="U112" s="850"/>
      <c r="V112" s="850"/>
      <c r="W112" s="850"/>
      <c r="X112" s="850"/>
      <c r="Y112" s="850"/>
      <c r="Z112" s="850"/>
      <c r="AA112" s="851"/>
      <c r="AE112" s="215"/>
      <c r="AF112" s="222"/>
      <c r="AG112" s="224"/>
      <c r="AH112" s="224"/>
      <c r="AI112" s="224"/>
      <c r="AJ112" s="221"/>
      <c r="AK112" s="517"/>
      <c r="AO112" s="225"/>
      <c r="AP112" s="226"/>
      <c r="AQ112" s="225"/>
      <c r="AS112" s="227"/>
    </row>
    <row r="113" spans="1:45" ht="15.75" customHeight="1">
      <c r="A113" s="837">
        <f>IF(A109="","",A109+1)</f>
        <v>27</v>
      </c>
      <c r="B113" s="838"/>
      <c r="C113" s="843" t="s">
        <v>282</v>
      </c>
      <c r="D113" s="518"/>
      <c r="E113" s="845" t="s">
        <v>226</v>
      </c>
      <c r="F113" s="518"/>
      <c r="G113" s="845" t="s">
        <v>285</v>
      </c>
      <c r="H113" s="518"/>
      <c r="I113" s="845" t="s">
        <v>226</v>
      </c>
      <c r="J113" s="518"/>
      <c r="K113" s="847" t="s">
        <v>286</v>
      </c>
      <c r="L113" s="833" t="s">
        <v>227</v>
      </c>
      <c r="M113" s="519"/>
      <c r="N113" s="835" t="s">
        <v>287</v>
      </c>
      <c r="O113" s="518"/>
      <c r="P113" s="835" t="s">
        <v>286</v>
      </c>
      <c r="Q113" s="833" t="s">
        <v>288</v>
      </c>
      <c r="R113" s="534" t="str">
        <f>IF(OR(D113="",A113=""),"",HOUR(AJ113))</f>
        <v/>
      </c>
      <c r="S113" s="835" t="s">
        <v>287</v>
      </c>
      <c r="T113" s="521" t="str">
        <f>IF(OR(D113="",A113=""),"",MINUTE(AJ113))</f>
        <v/>
      </c>
      <c r="U113" s="835" t="s">
        <v>286</v>
      </c>
      <c r="V113" s="819" t="s">
        <v>309</v>
      </c>
      <c r="W113" s="522"/>
      <c r="X113" s="821" t="s">
        <v>148</v>
      </c>
      <c r="Y113" s="823" t="s">
        <v>289</v>
      </c>
      <c r="Z113" s="825"/>
      <c r="AA113" s="826"/>
      <c r="AG113" s="504">
        <f>IF(OR(D113="",F113=""),0,TIME(D113,F113,0))</f>
        <v>0</v>
      </c>
      <c r="AH113" s="504">
        <f>IF(OR(H113="",J113=""),0,TIME(H113,J113,0))</f>
        <v>0</v>
      </c>
      <c r="AI113" s="504">
        <f>TIME(M113,O113,0)</f>
        <v>0</v>
      </c>
      <c r="AJ113" s="515">
        <f>AH113-AG113-AI113</f>
        <v>0</v>
      </c>
      <c r="AK113" s="517" t="str">
        <f>IF(A113="",IF(OR(D113&lt;&gt;"",F113&lt;&gt;"",H113&lt;&gt;"",J113&lt;&gt;""),"ERR",""),IF(A113&lt;&gt;"",IF(AND(D113="",F113="",H113="",J113=""),"",IF(OR(AND(D113&lt;&gt;"",F113=""),AND(D113="",F113&lt;&gt;""),AND(H113&lt;&gt;"",J113=""),AND(H113="",J113&lt;&gt;""),AG113&gt;=AH113,AH113-AG113-AI113&lt;0),"ERR",""))))</f>
        <v/>
      </c>
    </row>
    <row r="114" spans="1:45" ht="14.25" customHeight="1">
      <c r="A114" s="839"/>
      <c r="B114" s="840"/>
      <c r="C114" s="844"/>
      <c r="D114" s="523"/>
      <c r="E114" s="846"/>
      <c r="F114" s="523"/>
      <c r="G114" s="846"/>
      <c r="H114" s="523"/>
      <c r="I114" s="846"/>
      <c r="J114" s="523"/>
      <c r="K114" s="848"/>
      <c r="L114" s="834"/>
      <c r="M114" s="524"/>
      <c r="N114" s="836"/>
      <c r="O114" s="523"/>
      <c r="P114" s="836"/>
      <c r="Q114" s="834"/>
      <c r="R114" s="533" t="str">
        <f>IF(OR(D114="",A113=""),"",HOUR(AJ114))</f>
        <v/>
      </c>
      <c r="S114" s="836"/>
      <c r="T114" s="525" t="str">
        <f>IF(OR(D114="",A113=""),"",MINUTE(AJ114))</f>
        <v/>
      </c>
      <c r="U114" s="836"/>
      <c r="V114" s="820"/>
      <c r="W114" s="526"/>
      <c r="X114" s="822"/>
      <c r="Y114" s="824"/>
      <c r="Z114" s="827"/>
      <c r="AA114" s="828"/>
      <c r="AG114" s="504">
        <f>IF(OR(D114="",F114=""),0,TIME(D114,F114,0))</f>
        <v>0</v>
      </c>
      <c r="AH114" s="504">
        <f>IF(OR(H114="",J114=""),0,TIME(H114,J114,0))</f>
        <v>0</v>
      </c>
      <c r="AI114" s="504">
        <f>TIME(M114,O114,0)</f>
        <v>0</v>
      </c>
      <c r="AJ114" s="515">
        <f>AH114-AG114-AI114</f>
        <v>0</v>
      </c>
      <c r="AK114" s="517" t="str">
        <f>IF(A113="",IF(OR(D114&lt;&gt;"",F114&lt;&gt;"",H114&lt;&gt;"",J114&lt;&gt;""),"ERR",""),IF(A113&lt;&gt;"",IF(AND(D114="",F114="",H114="",J114=""),"",IF(OR(AND(D114&lt;&gt;"",F114=""),AND(D114="",F114&lt;&gt;""),AND(H114&lt;&gt;"",J114=""),AND(H114="",J114&lt;&gt;""),AG114&gt;=AH114,AH114-AG114-AI114&lt;0),"ERR",""))))</f>
        <v/>
      </c>
    </row>
    <row r="115" spans="1:45" ht="14.25" customHeight="1">
      <c r="A115" s="839"/>
      <c r="B115" s="840"/>
      <c r="C115" s="527" t="s">
        <v>283</v>
      </c>
      <c r="D115" s="528"/>
      <c r="E115" s="829"/>
      <c r="F115" s="829"/>
      <c r="G115" s="829"/>
      <c r="H115" s="829"/>
      <c r="I115" s="829"/>
      <c r="J115" s="829"/>
      <c r="K115" s="529"/>
      <c r="L115" s="529"/>
      <c r="M115" s="529"/>
      <c r="N115" s="529"/>
      <c r="O115" s="529"/>
      <c r="P115" s="529"/>
      <c r="Q115" s="529"/>
      <c r="R115" s="830" t="str">
        <f>IF(OR(AK113="ERR",AK114="ERR"),"研修時間が誤っています","")</f>
        <v/>
      </c>
      <c r="S115" s="831"/>
      <c r="T115" s="831"/>
      <c r="U115" s="831"/>
      <c r="V115" s="831"/>
      <c r="W115" s="831"/>
      <c r="X115" s="831" t="str">
        <f>IF(ISERROR(OR(AG113,AJ113,AJ114)),"研修人数を入力してください",IF(AG113&lt;&gt;"",IF(OR(AND(AJ113&gt;0,W113=""),AND(AJ114&gt;0,W114="")),"研修人数を入力してください",""),""))</f>
        <v/>
      </c>
      <c r="Y115" s="831"/>
      <c r="Z115" s="831"/>
      <c r="AA115" s="832"/>
      <c r="AE115" s="215"/>
      <c r="AF115" s="222"/>
      <c r="AG115" s="224"/>
      <c r="AH115" s="224"/>
      <c r="AI115" s="224"/>
      <c r="AJ115" s="221"/>
      <c r="AK115" s="517"/>
      <c r="AM115" s="139"/>
      <c r="AO115" s="225"/>
      <c r="AP115" s="226"/>
      <c r="AQ115" s="225"/>
      <c r="AS115" s="227"/>
    </row>
    <row r="116" spans="1:45" ht="20.25" customHeight="1">
      <c r="A116" s="841"/>
      <c r="B116" s="842"/>
      <c r="C116" s="849"/>
      <c r="D116" s="850"/>
      <c r="E116" s="850"/>
      <c r="F116" s="850"/>
      <c r="G116" s="850"/>
      <c r="H116" s="850"/>
      <c r="I116" s="850"/>
      <c r="J116" s="850"/>
      <c r="K116" s="850"/>
      <c r="L116" s="850"/>
      <c r="M116" s="850"/>
      <c r="N116" s="850"/>
      <c r="O116" s="850"/>
      <c r="P116" s="850"/>
      <c r="Q116" s="850"/>
      <c r="R116" s="850"/>
      <c r="S116" s="850"/>
      <c r="T116" s="850"/>
      <c r="U116" s="850"/>
      <c r="V116" s="850"/>
      <c r="W116" s="850"/>
      <c r="X116" s="850"/>
      <c r="Y116" s="850"/>
      <c r="Z116" s="850"/>
      <c r="AA116" s="851"/>
      <c r="AE116" s="215"/>
      <c r="AF116" s="222"/>
      <c r="AG116" s="224"/>
      <c r="AH116" s="224"/>
      <c r="AI116" s="224"/>
      <c r="AJ116" s="221"/>
      <c r="AK116" s="517"/>
      <c r="AO116" s="225"/>
      <c r="AP116" s="226"/>
      <c r="AQ116" s="225"/>
      <c r="AS116" s="227"/>
    </row>
    <row r="117" spans="1:45" ht="15.75" customHeight="1">
      <c r="A117" s="837">
        <f>IF(A113="","",A113+1)</f>
        <v>28</v>
      </c>
      <c r="B117" s="838"/>
      <c r="C117" s="843" t="s">
        <v>282</v>
      </c>
      <c r="D117" s="518"/>
      <c r="E117" s="845" t="s">
        <v>226</v>
      </c>
      <c r="F117" s="518"/>
      <c r="G117" s="845" t="s">
        <v>285</v>
      </c>
      <c r="H117" s="518"/>
      <c r="I117" s="845" t="s">
        <v>226</v>
      </c>
      <c r="J117" s="518"/>
      <c r="K117" s="847" t="s">
        <v>286</v>
      </c>
      <c r="L117" s="833" t="s">
        <v>227</v>
      </c>
      <c r="M117" s="519"/>
      <c r="N117" s="835" t="s">
        <v>287</v>
      </c>
      <c r="O117" s="518"/>
      <c r="P117" s="835" t="s">
        <v>286</v>
      </c>
      <c r="Q117" s="833" t="s">
        <v>288</v>
      </c>
      <c r="R117" s="534" t="str">
        <f>IF(OR(D117="",A117=""),"",HOUR(AJ117))</f>
        <v/>
      </c>
      <c r="S117" s="835" t="s">
        <v>287</v>
      </c>
      <c r="T117" s="521" t="str">
        <f>IF(OR(D117="",A117=""),"",MINUTE(AJ117))</f>
        <v/>
      </c>
      <c r="U117" s="835" t="s">
        <v>286</v>
      </c>
      <c r="V117" s="819" t="s">
        <v>309</v>
      </c>
      <c r="W117" s="522"/>
      <c r="X117" s="821" t="s">
        <v>148</v>
      </c>
      <c r="Y117" s="823" t="s">
        <v>289</v>
      </c>
      <c r="Z117" s="825"/>
      <c r="AA117" s="826"/>
      <c r="AG117" s="504">
        <f>IF(OR(D117="",F117=""),0,TIME(D117,F117,0))</f>
        <v>0</v>
      </c>
      <c r="AH117" s="504">
        <f>IF(OR(H117="",J117=""),0,TIME(H117,J117,0))</f>
        <v>0</v>
      </c>
      <c r="AI117" s="504">
        <f>TIME(M117,O117,0)</f>
        <v>0</v>
      </c>
      <c r="AJ117" s="515">
        <f>AH117-AG117-AI117</f>
        <v>0</v>
      </c>
      <c r="AK117" s="517" t="str">
        <f>IF(A117="",IF(OR(D117&lt;&gt;"",F117&lt;&gt;"",H117&lt;&gt;"",J117&lt;&gt;""),"ERR",""),IF(A117&lt;&gt;"",IF(AND(D117="",F117="",H117="",J117=""),"",IF(OR(AND(D117&lt;&gt;"",F117=""),AND(D117="",F117&lt;&gt;""),AND(H117&lt;&gt;"",J117=""),AND(H117="",J117&lt;&gt;""),AG117&gt;=AH117,AH117-AG117-AI117&lt;0),"ERR",""))))</f>
        <v/>
      </c>
    </row>
    <row r="118" spans="1:45" ht="14.25" customHeight="1">
      <c r="A118" s="839"/>
      <c r="B118" s="840"/>
      <c r="C118" s="844"/>
      <c r="D118" s="523"/>
      <c r="E118" s="846"/>
      <c r="F118" s="523"/>
      <c r="G118" s="846"/>
      <c r="H118" s="523"/>
      <c r="I118" s="846"/>
      <c r="J118" s="523"/>
      <c r="K118" s="848"/>
      <c r="L118" s="834"/>
      <c r="M118" s="524"/>
      <c r="N118" s="836"/>
      <c r="O118" s="523"/>
      <c r="P118" s="836"/>
      <c r="Q118" s="834"/>
      <c r="R118" s="533" t="str">
        <f>IF(OR(D118="",A117=""),"",HOUR(AJ118))</f>
        <v/>
      </c>
      <c r="S118" s="836"/>
      <c r="T118" s="525" t="str">
        <f>IF(OR(D118="",A117=""),"",MINUTE(AJ118))</f>
        <v/>
      </c>
      <c r="U118" s="836"/>
      <c r="V118" s="820"/>
      <c r="W118" s="526"/>
      <c r="X118" s="822"/>
      <c r="Y118" s="824"/>
      <c r="Z118" s="827"/>
      <c r="AA118" s="828"/>
      <c r="AG118" s="504">
        <f>IF(OR(D118="",F118=""),0,TIME(D118,F118,0))</f>
        <v>0</v>
      </c>
      <c r="AH118" s="504">
        <f>IF(OR(H118="",J118=""),0,TIME(H118,J118,0))</f>
        <v>0</v>
      </c>
      <c r="AI118" s="504">
        <f>TIME(M118,O118,0)</f>
        <v>0</v>
      </c>
      <c r="AJ118" s="515">
        <f>AH118-AG118-AI118</f>
        <v>0</v>
      </c>
      <c r="AK118" s="517" t="str">
        <f>IF(A117="",IF(OR(D118&lt;&gt;"",F118&lt;&gt;"",H118&lt;&gt;"",J118&lt;&gt;""),"ERR",""),IF(A117&lt;&gt;"",IF(AND(D118="",F118="",H118="",J118=""),"",IF(OR(AND(D118&lt;&gt;"",F118=""),AND(D118="",F118&lt;&gt;""),AND(H118&lt;&gt;"",J118=""),AND(H118="",J118&lt;&gt;""),AG118&gt;=AH118,AH118-AG118-AI118&lt;0),"ERR",""))))</f>
        <v/>
      </c>
    </row>
    <row r="119" spans="1:45" ht="14.25" customHeight="1">
      <c r="A119" s="839"/>
      <c r="B119" s="840"/>
      <c r="C119" s="527" t="s">
        <v>283</v>
      </c>
      <c r="D119" s="528"/>
      <c r="E119" s="829"/>
      <c r="F119" s="829"/>
      <c r="G119" s="829"/>
      <c r="H119" s="829"/>
      <c r="I119" s="829"/>
      <c r="J119" s="829"/>
      <c r="K119" s="529"/>
      <c r="L119" s="529"/>
      <c r="M119" s="529"/>
      <c r="N119" s="529"/>
      <c r="O119" s="529"/>
      <c r="P119" s="529"/>
      <c r="Q119" s="529"/>
      <c r="R119" s="830" t="str">
        <f>IF(OR(AK117="ERR",AK118="ERR"),"研修時間が誤っています","")</f>
        <v/>
      </c>
      <c r="S119" s="831"/>
      <c r="T119" s="831"/>
      <c r="U119" s="831"/>
      <c r="V119" s="831"/>
      <c r="W119" s="831"/>
      <c r="X119" s="831" t="str">
        <f>IF(ISERROR(OR(AG117,AJ117,AJ118)),"研修人数を入力してください",IF(AG117&lt;&gt;"",IF(OR(AND(AJ117&gt;0,W117=""),AND(AJ118&gt;0,W118="")),"研修人数を入力してください",""),""))</f>
        <v/>
      </c>
      <c r="Y119" s="831"/>
      <c r="Z119" s="831"/>
      <c r="AA119" s="832"/>
      <c r="AE119" s="215"/>
      <c r="AF119" s="222"/>
      <c r="AG119" s="224"/>
      <c r="AH119" s="224"/>
      <c r="AI119" s="224"/>
      <c r="AJ119" s="221"/>
      <c r="AK119" s="517"/>
      <c r="AM119" s="139"/>
      <c r="AO119" s="225"/>
      <c r="AP119" s="226"/>
      <c r="AQ119" s="225"/>
      <c r="AS119" s="227"/>
    </row>
    <row r="120" spans="1:45" ht="20.25" customHeight="1">
      <c r="A120" s="841"/>
      <c r="B120" s="842"/>
      <c r="C120" s="849"/>
      <c r="D120" s="850"/>
      <c r="E120" s="850"/>
      <c r="F120" s="850"/>
      <c r="G120" s="850"/>
      <c r="H120" s="850"/>
      <c r="I120" s="850"/>
      <c r="J120" s="850"/>
      <c r="K120" s="850"/>
      <c r="L120" s="850"/>
      <c r="M120" s="850"/>
      <c r="N120" s="850"/>
      <c r="O120" s="850"/>
      <c r="P120" s="850"/>
      <c r="Q120" s="850"/>
      <c r="R120" s="850"/>
      <c r="S120" s="850"/>
      <c r="T120" s="850"/>
      <c r="U120" s="850"/>
      <c r="V120" s="850"/>
      <c r="W120" s="850"/>
      <c r="X120" s="850"/>
      <c r="Y120" s="850"/>
      <c r="Z120" s="850"/>
      <c r="AA120" s="851"/>
      <c r="AC120" s="230"/>
      <c r="AE120" s="215"/>
      <c r="AF120" s="222"/>
      <c r="AG120" s="224"/>
      <c r="AH120" s="224"/>
      <c r="AI120" s="224"/>
      <c r="AJ120" s="221"/>
      <c r="AK120" s="517"/>
      <c r="AO120" s="225"/>
      <c r="AP120" s="226"/>
      <c r="AQ120" s="225"/>
      <c r="AS120" s="227"/>
    </row>
    <row r="121" spans="1:45" ht="15.75" customHeight="1">
      <c r="A121" s="837">
        <f>IF(AG3="",29,IF(DAY(DATE(AH$3,AJ$3,29))=29,29,""))</f>
        <v>29</v>
      </c>
      <c r="B121" s="838"/>
      <c r="C121" s="843" t="s">
        <v>282</v>
      </c>
      <c r="D121" s="518"/>
      <c r="E121" s="845" t="s">
        <v>226</v>
      </c>
      <c r="F121" s="518"/>
      <c r="G121" s="845" t="s">
        <v>285</v>
      </c>
      <c r="H121" s="518"/>
      <c r="I121" s="845" t="s">
        <v>226</v>
      </c>
      <c r="J121" s="518"/>
      <c r="K121" s="847" t="s">
        <v>286</v>
      </c>
      <c r="L121" s="833" t="s">
        <v>227</v>
      </c>
      <c r="M121" s="519"/>
      <c r="N121" s="835" t="s">
        <v>287</v>
      </c>
      <c r="O121" s="518"/>
      <c r="P121" s="835" t="s">
        <v>286</v>
      </c>
      <c r="Q121" s="833" t="s">
        <v>288</v>
      </c>
      <c r="R121" s="520" t="str">
        <f>IF(OR(D121="",A121=""),"",HOUR(AJ121))</f>
        <v/>
      </c>
      <c r="S121" s="835" t="s">
        <v>287</v>
      </c>
      <c r="T121" s="521" t="str">
        <f>IF(OR(D121="",A121=""),"",MINUTE(AJ121))</f>
        <v/>
      </c>
      <c r="U121" s="835" t="s">
        <v>286</v>
      </c>
      <c r="V121" s="819" t="s">
        <v>309</v>
      </c>
      <c r="W121" s="522"/>
      <c r="X121" s="821" t="s">
        <v>148</v>
      </c>
      <c r="Y121" s="823" t="s">
        <v>289</v>
      </c>
      <c r="Z121" s="825"/>
      <c r="AA121" s="826"/>
      <c r="AC121" s="230"/>
      <c r="AG121" s="504">
        <f>IF(OR(D121="",F121=""),0,TIME(D121,F121,0))</f>
        <v>0</v>
      </c>
      <c r="AH121" s="504">
        <f>IF(OR(H121="",J121=""),0,TIME(H121,J121,0))</f>
        <v>0</v>
      </c>
      <c r="AI121" s="504">
        <f>TIME(M121,O121,0)</f>
        <v>0</v>
      </c>
      <c r="AJ121" s="515">
        <f>AH121-AG121-AI121</f>
        <v>0</v>
      </c>
      <c r="AK121" s="517" t="str">
        <f>IF(A121="",IF(OR(D121&lt;&gt;"",F121&lt;&gt;"",H121&lt;&gt;"",J121&lt;&gt;""),"ERR",""),IF(A121&lt;&gt;"",IF(AND(D121="",F121="",H121="",J121=""),"",IF(OR(AND(D121&lt;&gt;"",F121=""),AND(D121="",F121&lt;&gt;""),AND(H121&lt;&gt;"",J121=""),AND(H121="",J121&lt;&gt;""),AG121&gt;=AH121,AH121-AG121-AI121&lt;0),"ERR",""))))</f>
        <v/>
      </c>
    </row>
    <row r="122" spans="1:45" ht="14.25" customHeight="1">
      <c r="A122" s="839"/>
      <c r="B122" s="840"/>
      <c r="C122" s="844"/>
      <c r="D122" s="523"/>
      <c r="E122" s="846"/>
      <c r="F122" s="523"/>
      <c r="G122" s="846"/>
      <c r="H122" s="523"/>
      <c r="I122" s="846"/>
      <c r="J122" s="523"/>
      <c r="K122" s="848"/>
      <c r="L122" s="834"/>
      <c r="M122" s="524"/>
      <c r="N122" s="836"/>
      <c r="O122" s="523"/>
      <c r="P122" s="836"/>
      <c r="Q122" s="834"/>
      <c r="R122" s="524" t="str">
        <f>IF(OR(D122="",A121=""),"",HOUR(AJ122))</f>
        <v/>
      </c>
      <c r="S122" s="836"/>
      <c r="T122" s="525" t="str">
        <f>IF(OR(D122="",A121=""),"",MINUTE(AJ122))</f>
        <v/>
      </c>
      <c r="U122" s="836"/>
      <c r="V122" s="820"/>
      <c r="W122" s="526"/>
      <c r="X122" s="822"/>
      <c r="Y122" s="824"/>
      <c r="Z122" s="827"/>
      <c r="AA122" s="828"/>
      <c r="AC122" s="230"/>
      <c r="AG122" s="504">
        <f>IF(OR(D122="",F122=""),0,TIME(D122,F122,0))</f>
        <v>0</v>
      </c>
      <c r="AH122" s="504">
        <f>IF(OR(H122="",J122=""),0,TIME(H122,J122,0))</f>
        <v>0</v>
      </c>
      <c r="AI122" s="504">
        <f>TIME(M122,O122,0)</f>
        <v>0</v>
      </c>
      <c r="AJ122" s="515">
        <f>AH122-AG122-AI122</f>
        <v>0</v>
      </c>
      <c r="AK122" s="517" t="str">
        <f>IF(A121="",IF(OR(D122&lt;&gt;"",F122&lt;&gt;"",H122&lt;&gt;"",J122&lt;&gt;""),"ERR",""),IF(A121&lt;&gt;"",IF(AND(D122="",F122="",H122="",J122=""),"",IF(OR(AND(D122&lt;&gt;"",F122=""),AND(D122="",F122&lt;&gt;""),AND(H122&lt;&gt;"",J122=""),AND(H122="",J122&lt;&gt;""),AG122&gt;=AH122,AH122-AG122-AI122&lt;0),"ERR",""))))</f>
        <v/>
      </c>
    </row>
    <row r="123" spans="1:45" ht="14.25" customHeight="1">
      <c r="A123" s="839"/>
      <c r="B123" s="840"/>
      <c r="C123" s="527" t="s">
        <v>283</v>
      </c>
      <c r="D123" s="528"/>
      <c r="E123" s="829"/>
      <c r="F123" s="829"/>
      <c r="G123" s="829"/>
      <c r="H123" s="829"/>
      <c r="I123" s="829"/>
      <c r="J123" s="829"/>
      <c r="K123" s="529"/>
      <c r="L123" s="529"/>
      <c r="M123" s="529"/>
      <c r="N123" s="529"/>
      <c r="O123" s="529"/>
      <c r="P123" s="529"/>
      <c r="Q123" s="529"/>
      <c r="R123" s="830" t="str">
        <f>IF(OR(AK121="ERR",AK122="ERR"),"研修時間が誤っています","")</f>
        <v/>
      </c>
      <c r="S123" s="831"/>
      <c r="T123" s="831"/>
      <c r="U123" s="831"/>
      <c r="V123" s="831"/>
      <c r="W123" s="831"/>
      <c r="X123" s="831" t="str">
        <f>IF(ISERROR(OR(AG121,AJ121,AJ122)),"研修人数を入力してください",IF(AG121&lt;&gt;"",IF(OR(AND(AJ121&gt;0,W121=""),AND(AJ122&gt;0,W122="")),"研修人数を入力してください",""),""))</f>
        <v/>
      </c>
      <c r="Y123" s="831"/>
      <c r="Z123" s="831"/>
      <c r="AA123" s="832"/>
      <c r="AC123" s="230"/>
      <c r="AF123" s="222"/>
      <c r="AG123" s="224"/>
      <c r="AH123" s="224"/>
      <c r="AI123" s="224"/>
      <c r="AJ123" s="221"/>
      <c r="AK123" s="517"/>
      <c r="AM123" s="139"/>
      <c r="AO123" s="225"/>
      <c r="AP123" s="226"/>
      <c r="AQ123" s="225"/>
      <c r="AS123" s="227"/>
    </row>
    <row r="124" spans="1:45" ht="20.25" customHeight="1">
      <c r="A124" s="841"/>
      <c r="B124" s="842"/>
      <c r="C124" s="849"/>
      <c r="D124" s="850"/>
      <c r="E124" s="850"/>
      <c r="F124" s="850"/>
      <c r="G124" s="850"/>
      <c r="H124" s="850"/>
      <c r="I124" s="850"/>
      <c r="J124" s="850"/>
      <c r="K124" s="850"/>
      <c r="L124" s="850"/>
      <c r="M124" s="850"/>
      <c r="N124" s="850"/>
      <c r="O124" s="850"/>
      <c r="P124" s="850"/>
      <c r="Q124" s="850"/>
      <c r="R124" s="850"/>
      <c r="S124" s="850"/>
      <c r="T124" s="850"/>
      <c r="U124" s="850"/>
      <c r="V124" s="850"/>
      <c r="W124" s="850"/>
      <c r="X124" s="850"/>
      <c r="Y124" s="850"/>
      <c r="Z124" s="850"/>
      <c r="AA124" s="851"/>
      <c r="AC124" s="230"/>
      <c r="AF124" s="222"/>
      <c r="AG124" s="224"/>
      <c r="AH124" s="224"/>
      <c r="AI124" s="224"/>
      <c r="AJ124" s="221"/>
      <c r="AK124" s="517"/>
      <c r="AO124" s="225"/>
      <c r="AP124" s="226"/>
      <c r="AQ124" s="225"/>
      <c r="AS124" s="227"/>
    </row>
    <row r="125" spans="1:45" ht="15.75" customHeight="1">
      <c r="A125" s="837">
        <f>IF(AG3="",30,IF(DAY(DATE(AH$3,AJ$3,30))=30,30,""))</f>
        <v>30</v>
      </c>
      <c r="B125" s="838"/>
      <c r="C125" s="843" t="s">
        <v>282</v>
      </c>
      <c r="D125" s="518"/>
      <c r="E125" s="845" t="s">
        <v>226</v>
      </c>
      <c r="F125" s="518"/>
      <c r="G125" s="845" t="s">
        <v>285</v>
      </c>
      <c r="H125" s="518"/>
      <c r="I125" s="845" t="s">
        <v>226</v>
      </c>
      <c r="J125" s="518"/>
      <c r="K125" s="847" t="s">
        <v>286</v>
      </c>
      <c r="L125" s="833" t="s">
        <v>227</v>
      </c>
      <c r="M125" s="519"/>
      <c r="N125" s="835" t="s">
        <v>287</v>
      </c>
      <c r="O125" s="518"/>
      <c r="P125" s="835" t="s">
        <v>286</v>
      </c>
      <c r="Q125" s="833" t="s">
        <v>288</v>
      </c>
      <c r="R125" s="534" t="str">
        <f>IF(OR(D125="",A125=""),"",HOUR(AJ125))</f>
        <v/>
      </c>
      <c r="S125" s="835" t="s">
        <v>287</v>
      </c>
      <c r="T125" s="521" t="str">
        <f>IF(OR(D125="",A125=""),"",MINUTE(AJ125))</f>
        <v/>
      </c>
      <c r="U125" s="835" t="s">
        <v>286</v>
      </c>
      <c r="V125" s="819" t="s">
        <v>309</v>
      </c>
      <c r="W125" s="522"/>
      <c r="X125" s="821" t="s">
        <v>148</v>
      </c>
      <c r="Y125" s="823" t="s">
        <v>289</v>
      </c>
      <c r="Z125" s="825"/>
      <c r="AA125" s="826"/>
      <c r="AC125" s="230"/>
      <c r="AG125" s="504">
        <f>IF(OR(D125="",F125=""),0,TIME(D125,F125,0))</f>
        <v>0</v>
      </c>
      <c r="AH125" s="504">
        <f>IF(OR(H125="",J125=""),0,TIME(H125,J125,0))</f>
        <v>0</v>
      </c>
      <c r="AI125" s="504">
        <f>TIME(M125,O125,0)</f>
        <v>0</v>
      </c>
      <c r="AJ125" s="515">
        <f>AH125-AG125-AI125</f>
        <v>0</v>
      </c>
      <c r="AK125" s="517" t="str">
        <f>IF(A125="",IF(OR(D125&lt;&gt;"",F125&lt;&gt;"",H125&lt;&gt;"",J125&lt;&gt;""),"ERR",""),IF(A125&lt;&gt;"",IF(AND(D125="",F125="",H125="",J125=""),"",IF(OR(AND(D125&lt;&gt;"",F125=""),AND(D125="",F125&lt;&gt;""),AND(H125&lt;&gt;"",J125=""),AND(H125="",J125&lt;&gt;""),AG125&gt;=AH125,AH125-AG125-AI125&lt;0),"ERR",""))))</f>
        <v/>
      </c>
    </row>
    <row r="126" spans="1:45" ht="14.25" customHeight="1">
      <c r="A126" s="839"/>
      <c r="B126" s="840"/>
      <c r="C126" s="844"/>
      <c r="D126" s="523"/>
      <c r="E126" s="846"/>
      <c r="F126" s="523"/>
      <c r="G126" s="846"/>
      <c r="H126" s="523"/>
      <c r="I126" s="846"/>
      <c r="J126" s="523"/>
      <c r="K126" s="848"/>
      <c r="L126" s="834"/>
      <c r="M126" s="524"/>
      <c r="N126" s="836"/>
      <c r="O126" s="523"/>
      <c r="P126" s="836"/>
      <c r="Q126" s="834"/>
      <c r="R126" s="533" t="str">
        <f>IF(OR(D126="",A125=""),"",HOUR(AJ126))</f>
        <v/>
      </c>
      <c r="S126" s="836"/>
      <c r="T126" s="525" t="str">
        <f>IF(OR(D126="",A125=""),"",MINUTE(AJ126))</f>
        <v/>
      </c>
      <c r="U126" s="836"/>
      <c r="V126" s="820"/>
      <c r="W126" s="526"/>
      <c r="X126" s="822"/>
      <c r="Y126" s="824"/>
      <c r="Z126" s="827"/>
      <c r="AA126" s="828"/>
      <c r="AC126" s="230"/>
      <c r="AG126" s="504">
        <f>IF(OR(D126="",F126=""),0,TIME(D126,F126,0))</f>
        <v>0</v>
      </c>
      <c r="AH126" s="504">
        <f>IF(OR(H126="",J126=""),0,TIME(H126,J126,0))</f>
        <v>0</v>
      </c>
      <c r="AI126" s="504">
        <f>TIME(M126,O126,0)</f>
        <v>0</v>
      </c>
      <c r="AJ126" s="515">
        <f>AH126-AG126-AI126</f>
        <v>0</v>
      </c>
      <c r="AK126" s="517" t="str">
        <f>IF(A125="",IF(OR(D126&lt;&gt;"",F126&lt;&gt;"",H126&lt;&gt;"",J126&lt;&gt;""),"ERR",""),IF(A125&lt;&gt;"",IF(AND(D126="",F126="",H126="",J126=""),"",IF(OR(AND(D126&lt;&gt;"",F126=""),AND(D126="",F126&lt;&gt;""),AND(H126&lt;&gt;"",J126=""),AND(H126="",J126&lt;&gt;""),AG126&gt;=AH126,AH126-AG126-AI126&lt;0),"ERR",""))))</f>
        <v/>
      </c>
    </row>
    <row r="127" spans="1:45" ht="14.25" customHeight="1">
      <c r="A127" s="839"/>
      <c r="B127" s="840"/>
      <c r="C127" s="527" t="s">
        <v>283</v>
      </c>
      <c r="D127" s="528"/>
      <c r="E127" s="829"/>
      <c r="F127" s="829"/>
      <c r="G127" s="829"/>
      <c r="H127" s="829"/>
      <c r="I127" s="829"/>
      <c r="J127" s="829"/>
      <c r="K127" s="529"/>
      <c r="L127" s="529"/>
      <c r="M127" s="529"/>
      <c r="N127" s="529"/>
      <c r="O127" s="529"/>
      <c r="P127" s="529"/>
      <c r="Q127" s="529"/>
      <c r="R127" s="830" t="str">
        <f>IF(OR(AK125="ERR",AK126="ERR"),"研修時間が誤っています","")</f>
        <v/>
      </c>
      <c r="S127" s="831"/>
      <c r="T127" s="831"/>
      <c r="U127" s="831"/>
      <c r="V127" s="831"/>
      <c r="W127" s="831"/>
      <c r="X127" s="831" t="str">
        <f>IF(ISERROR(OR(AG125,AJ125,AJ126)),"研修人数を入力してください",IF(AG125&lt;&gt;"",IF(OR(AND(AJ125&gt;0,W125=""),AND(AJ126&gt;0,W126="")),"研修人数を入力してください",""),""))</f>
        <v/>
      </c>
      <c r="Y127" s="831"/>
      <c r="Z127" s="831"/>
      <c r="AA127" s="832"/>
      <c r="AC127" s="230"/>
      <c r="AF127" s="222"/>
      <c r="AG127" s="224"/>
      <c r="AH127" s="224"/>
      <c r="AI127" s="224"/>
      <c r="AJ127" s="221"/>
      <c r="AK127" s="517"/>
      <c r="AM127" s="139"/>
      <c r="AO127" s="225"/>
      <c r="AP127" s="226"/>
      <c r="AQ127" s="225"/>
      <c r="AS127" s="227"/>
    </row>
    <row r="128" spans="1:45" ht="20.25" customHeight="1">
      <c r="A128" s="841"/>
      <c r="B128" s="842"/>
      <c r="C128" s="849"/>
      <c r="D128" s="850"/>
      <c r="E128" s="850"/>
      <c r="F128" s="850"/>
      <c r="G128" s="850"/>
      <c r="H128" s="850"/>
      <c r="I128" s="850"/>
      <c r="J128" s="850"/>
      <c r="K128" s="850"/>
      <c r="L128" s="850"/>
      <c r="M128" s="850"/>
      <c r="N128" s="850"/>
      <c r="O128" s="850"/>
      <c r="P128" s="850"/>
      <c r="Q128" s="850"/>
      <c r="R128" s="850"/>
      <c r="S128" s="850"/>
      <c r="T128" s="850"/>
      <c r="U128" s="850"/>
      <c r="V128" s="850"/>
      <c r="W128" s="850"/>
      <c r="X128" s="850"/>
      <c r="Y128" s="850"/>
      <c r="Z128" s="850"/>
      <c r="AA128" s="851"/>
      <c r="AC128" s="230"/>
      <c r="AF128" s="222"/>
      <c r="AG128" s="224"/>
      <c r="AH128" s="224"/>
      <c r="AI128" s="224"/>
      <c r="AJ128" s="221"/>
      <c r="AK128" s="517"/>
      <c r="AO128" s="225"/>
      <c r="AP128" s="226"/>
      <c r="AQ128" s="225"/>
      <c r="AS128" s="227"/>
    </row>
    <row r="129" spans="1:47" ht="15.75" customHeight="1">
      <c r="A129" s="837">
        <f>IF(AG3="",31,IF(DAY(DATE(AH$3,AJ$3,31))=31,31,""))</f>
        <v>31</v>
      </c>
      <c r="B129" s="838"/>
      <c r="C129" s="843" t="s">
        <v>282</v>
      </c>
      <c r="D129" s="518"/>
      <c r="E129" s="845" t="s">
        <v>226</v>
      </c>
      <c r="F129" s="518"/>
      <c r="G129" s="845" t="s">
        <v>285</v>
      </c>
      <c r="H129" s="518"/>
      <c r="I129" s="845" t="s">
        <v>226</v>
      </c>
      <c r="J129" s="518"/>
      <c r="K129" s="847" t="s">
        <v>286</v>
      </c>
      <c r="L129" s="833" t="s">
        <v>227</v>
      </c>
      <c r="M129" s="519"/>
      <c r="N129" s="835" t="s">
        <v>287</v>
      </c>
      <c r="O129" s="518"/>
      <c r="P129" s="835" t="s">
        <v>286</v>
      </c>
      <c r="Q129" s="833" t="s">
        <v>288</v>
      </c>
      <c r="R129" s="534" t="str">
        <f>IF(OR(D129="",A129=""),"",HOUR(AJ129))</f>
        <v/>
      </c>
      <c r="S129" s="835" t="s">
        <v>287</v>
      </c>
      <c r="T129" s="521" t="str">
        <f>IF(OR(D129="",A129=""),"",MINUTE(AJ129))</f>
        <v/>
      </c>
      <c r="U129" s="835" t="s">
        <v>286</v>
      </c>
      <c r="V129" s="819" t="s">
        <v>309</v>
      </c>
      <c r="W129" s="522"/>
      <c r="X129" s="821" t="s">
        <v>148</v>
      </c>
      <c r="Y129" s="823" t="s">
        <v>289</v>
      </c>
      <c r="Z129" s="825"/>
      <c r="AA129" s="826"/>
      <c r="AC129" s="230"/>
      <c r="AG129" s="504">
        <f>IF(OR(D129="",F129=""),0,TIME(D129,F129,0))</f>
        <v>0</v>
      </c>
      <c r="AH129" s="504">
        <f>IF(OR(H129="",J129=""),0,TIME(H129,J129,0))</f>
        <v>0</v>
      </c>
      <c r="AI129" s="504">
        <f>TIME(M129,O129,0)</f>
        <v>0</v>
      </c>
      <c r="AJ129" s="515">
        <f>AH129-AG129-AI129</f>
        <v>0</v>
      </c>
      <c r="AK129" s="517" t="str">
        <f>IF(A129="",IF(OR(D129&lt;&gt;"",F129&lt;&gt;"",H129&lt;&gt;"",J129&lt;&gt;""),"ERR",""),IF(A129&lt;&gt;"",IF(AND(D129="",F129="",H129="",J129=""),"",IF(OR(AND(D129&lt;&gt;"",F129=""),AND(D129="",F129&lt;&gt;""),AND(H129&lt;&gt;"",J129=""),AND(H129="",J129&lt;&gt;""),AG129&gt;=AH129,AH129-AG129-AI129&lt;0),"ERR",""))))</f>
        <v/>
      </c>
    </row>
    <row r="130" spans="1:47" ht="14.25" customHeight="1">
      <c r="A130" s="839"/>
      <c r="B130" s="840"/>
      <c r="C130" s="844"/>
      <c r="D130" s="523"/>
      <c r="E130" s="846"/>
      <c r="F130" s="523"/>
      <c r="G130" s="846"/>
      <c r="H130" s="523"/>
      <c r="I130" s="846"/>
      <c r="J130" s="523"/>
      <c r="K130" s="848"/>
      <c r="L130" s="834"/>
      <c r="M130" s="524"/>
      <c r="N130" s="836"/>
      <c r="O130" s="523"/>
      <c r="P130" s="836"/>
      <c r="Q130" s="834"/>
      <c r="R130" s="533" t="str">
        <f>IF(OR(D130="",A129=""),"",HOUR(AJ130))</f>
        <v/>
      </c>
      <c r="S130" s="836"/>
      <c r="T130" s="525" t="str">
        <f>IF(OR(D130="",A129=""),"",MINUTE(AJ130))</f>
        <v/>
      </c>
      <c r="U130" s="836"/>
      <c r="V130" s="820"/>
      <c r="W130" s="526"/>
      <c r="X130" s="822"/>
      <c r="Y130" s="824"/>
      <c r="Z130" s="827"/>
      <c r="AA130" s="828"/>
      <c r="AC130" s="230"/>
      <c r="AG130" s="504">
        <f>IF(OR(D130="",F130=""),0,TIME(D130,F130,0))</f>
        <v>0</v>
      </c>
      <c r="AH130" s="504">
        <f>IF(OR(H130="",J130=""),0,TIME(H130,J130,0))</f>
        <v>0</v>
      </c>
      <c r="AI130" s="504">
        <f>TIME(M130,O130,0)</f>
        <v>0</v>
      </c>
      <c r="AJ130" s="515">
        <f>AH130-AG130-AI130</f>
        <v>0</v>
      </c>
      <c r="AK130" s="517" t="str">
        <f>IF(A129="",IF(OR(D130&lt;&gt;"",F130&lt;&gt;"",H130&lt;&gt;"",J130&lt;&gt;""),"ERR",""),IF(A129&lt;&gt;"",IF(AND(D130="",F130="",H130="",J130=""),"",IF(OR(AND(D130&lt;&gt;"",F130=""),AND(D130="",F130&lt;&gt;""),AND(H130&lt;&gt;"",J130=""),AND(H130="",J130&lt;&gt;""),AG130&gt;=AH130,AH130-AG130-AI130&lt;0),"ERR",""))))</f>
        <v/>
      </c>
    </row>
    <row r="131" spans="1:47" ht="14.25" customHeight="1">
      <c r="A131" s="839"/>
      <c r="B131" s="840"/>
      <c r="C131" s="527" t="s">
        <v>283</v>
      </c>
      <c r="D131" s="528"/>
      <c r="E131" s="829"/>
      <c r="F131" s="829"/>
      <c r="G131" s="829"/>
      <c r="H131" s="829"/>
      <c r="I131" s="829"/>
      <c r="J131" s="829"/>
      <c r="K131" s="529"/>
      <c r="L131" s="529"/>
      <c r="M131" s="529"/>
      <c r="N131" s="529"/>
      <c r="O131" s="529"/>
      <c r="P131" s="529"/>
      <c r="Q131" s="529"/>
      <c r="R131" s="830" t="str">
        <f>IF(OR(AK129="ERR",AK130="ERR"),"研修時間が誤っています","")</f>
        <v/>
      </c>
      <c r="S131" s="831"/>
      <c r="T131" s="831"/>
      <c r="U131" s="831"/>
      <c r="V131" s="831"/>
      <c r="W131" s="831"/>
      <c r="X131" s="831" t="str">
        <f>IF(ISERROR(OR(AG129,AJ129,AJ130)),"研修人数を入力してください",IF(AG129&lt;&gt;"",IF(OR(AND(AJ129&gt;0,W129=""),AND(AJ130&gt;0,W130="")),"研修人数を入力してください",""),""))</f>
        <v/>
      </c>
      <c r="Y131" s="831"/>
      <c r="Z131" s="831"/>
      <c r="AA131" s="832"/>
      <c r="AC131" s="230"/>
      <c r="AF131" s="222"/>
      <c r="AG131" s="223" t="str">
        <f>IF(ISERROR(VLOOKUP(AF131,$AF$2:$AL$2,2,0)),"",VLOOKUP(AF131,$AF$2:$AL$2,2,0))</f>
        <v/>
      </c>
      <c r="AH131" s="224" t="str">
        <f>AG131</f>
        <v/>
      </c>
      <c r="AI131" s="224"/>
      <c r="AJ131" s="224"/>
      <c r="AK131" s="224"/>
      <c r="AL131" s="221"/>
      <c r="AM131" s="233"/>
      <c r="AO131" s="139"/>
      <c r="AQ131" s="225"/>
      <c r="AR131" s="226"/>
      <c r="AS131" s="225"/>
      <c r="AU131" s="227"/>
    </row>
    <row r="132" spans="1:47" ht="20.25" customHeight="1">
      <c r="A132" s="841"/>
      <c r="B132" s="842"/>
      <c r="C132" s="849"/>
      <c r="D132" s="850"/>
      <c r="E132" s="850"/>
      <c r="F132" s="850"/>
      <c r="G132" s="850"/>
      <c r="H132" s="850"/>
      <c r="I132" s="850"/>
      <c r="J132" s="850"/>
      <c r="K132" s="850"/>
      <c r="L132" s="850"/>
      <c r="M132" s="850"/>
      <c r="N132" s="850"/>
      <c r="O132" s="850"/>
      <c r="P132" s="850"/>
      <c r="Q132" s="850"/>
      <c r="R132" s="850"/>
      <c r="S132" s="850"/>
      <c r="T132" s="850"/>
      <c r="U132" s="850"/>
      <c r="V132" s="850"/>
      <c r="W132" s="850"/>
      <c r="X132" s="850"/>
      <c r="Y132" s="850"/>
      <c r="Z132" s="850"/>
      <c r="AA132" s="851"/>
      <c r="AC132" s="230"/>
      <c r="AF132" s="222"/>
      <c r="AG132" s="223" t="str">
        <f>IF(ISERROR(VLOOKUP(AF132,$AF$2:$AL$2,2,0)),"",VLOOKUP(AF132,$AF$2:$AL$2,2,0))</f>
        <v/>
      </c>
      <c r="AH132" s="224" t="str">
        <f>AG132</f>
        <v/>
      </c>
      <c r="AI132" s="224"/>
      <c r="AJ132" s="224"/>
      <c r="AK132" s="224"/>
      <c r="AL132" s="221"/>
      <c r="AM132" s="233"/>
      <c r="AQ132" s="225"/>
      <c r="AR132" s="226"/>
      <c r="AS132" s="225"/>
      <c r="AU132" s="227"/>
    </row>
    <row r="133" spans="1:47" ht="9" customHeight="1">
      <c r="A133" s="535"/>
      <c r="B133" s="536" t="s">
        <v>299</v>
      </c>
      <c r="C133" s="816">
        <f>IF(SUMIF($W69:$W130,1,$AJ$69:$AJ$130)=0,0,SUMIF($W69:$W130,1,$AJ$69:$AJ$130))</f>
        <v>0</v>
      </c>
      <c r="D133" s="816"/>
      <c r="E133" s="537" t="s">
        <v>300</v>
      </c>
      <c r="F133" s="816">
        <f>IF(SUMIF($W69:$W130,2,$AJ$69:$AJ$130)=0,0,SUMIF($W69:$W130,2,$AJ$69:$AJ$130))</f>
        <v>0</v>
      </c>
      <c r="G133" s="816"/>
      <c r="H133" s="537" t="s">
        <v>301</v>
      </c>
      <c r="I133" s="816">
        <f>IF(SUMIF($W69:$W130,3,$AJ$69:$AJ$130)=0,0,SUMIF($W69:$W130,3,$AJ$69:$AJ$130))</f>
        <v>0</v>
      </c>
      <c r="J133" s="816"/>
      <c r="K133" s="538" t="s">
        <v>31</v>
      </c>
      <c r="L133" s="817">
        <f>SUM(C133,F133,I133)</f>
        <v>0</v>
      </c>
      <c r="M133" s="817"/>
      <c r="N133" s="539"/>
      <c r="O133" s="539"/>
      <c r="P133" s="539"/>
      <c r="Q133" s="539"/>
      <c r="R133" s="539"/>
      <c r="S133" s="539"/>
      <c r="T133" s="539"/>
      <c r="U133" s="539"/>
      <c r="V133" s="539"/>
      <c r="W133" s="539"/>
      <c r="X133" s="539"/>
      <c r="Y133" s="539"/>
      <c r="Z133" s="539"/>
      <c r="AA133" s="539"/>
      <c r="AE133" s="215"/>
      <c r="AF133" s="222"/>
      <c r="AG133" s="223"/>
      <c r="AH133" s="224"/>
      <c r="AI133" s="224"/>
      <c r="AJ133" s="224"/>
      <c r="AK133" s="224"/>
      <c r="AL133" s="221"/>
      <c r="AM133" s="547"/>
      <c r="AQ133" s="225"/>
      <c r="AR133" s="226"/>
      <c r="AS133" s="225"/>
      <c r="AU133" s="227"/>
    </row>
    <row r="134" spans="1:47" ht="29.25" customHeight="1">
      <c r="A134" s="207" t="s">
        <v>280</v>
      </c>
      <c r="B134" s="164"/>
      <c r="C134" s="164"/>
      <c r="D134" s="164"/>
      <c r="E134" s="164"/>
      <c r="F134" s="164"/>
      <c r="G134" s="164"/>
      <c r="H134" s="164"/>
      <c r="I134" s="493"/>
      <c r="J134" s="493"/>
      <c r="K134" s="493"/>
      <c r="L134" s="493"/>
      <c r="M134" s="493"/>
      <c r="N134" s="493"/>
      <c r="O134" s="541"/>
      <c r="P134" s="541"/>
      <c r="Q134" s="541"/>
      <c r="R134" s="541"/>
      <c r="S134" s="818" t="str">
        <f>L5</f>
        <v>（ 平成　　年　　月 ）</v>
      </c>
      <c r="T134" s="818"/>
      <c r="U134" s="818"/>
      <c r="V134" s="818"/>
      <c r="W134" s="818"/>
      <c r="X134" s="818"/>
      <c r="Y134" s="818"/>
      <c r="Z134" s="164"/>
    </row>
    <row r="135" spans="1:47" ht="87.75" customHeight="1">
      <c r="A135" s="800"/>
      <c r="B135" s="801"/>
      <c r="C135" s="801"/>
      <c r="D135" s="801"/>
      <c r="E135" s="801"/>
      <c r="F135" s="801"/>
      <c r="G135" s="801"/>
      <c r="H135" s="801"/>
      <c r="I135" s="801"/>
      <c r="J135" s="801"/>
      <c r="K135" s="801"/>
      <c r="L135" s="801"/>
      <c r="M135" s="801"/>
      <c r="N135" s="801"/>
      <c r="O135" s="801"/>
      <c r="P135" s="801"/>
      <c r="Q135" s="801"/>
      <c r="R135" s="801"/>
      <c r="S135" s="801"/>
      <c r="T135" s="801"/>
      <c r="U135" s="801"/>
      <c r="V135" s="801"/>
      <c r="W135" s="801"/>
      <c r="X135" s="801"/>
      <c r="Y135" s="801"/>
      <c r="Z135" s="801"/>
      <c r="AA135" s="802"/>
    </row>
    <row r="136" spans="1:47" s="19" customFormat="1" ht="21.75" customHeight="1">
      <c r="A136" s="207" t="s">
        <v>281</v>
      </c>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G136" s="511"/>
      <c r="AH136" s="512"/>
      <c r="AI136" s="512"/>
      <c r="AJ136" s="512"/>
      <c r="AK136" s="512"/>
    </row>
    <row r="137" spans="1:47" ht="87.75" customHeight="1">
      <c r="A137" s="800"/>
      <c r="B137" s="801"/>
      <c r="C137" s="801"/>
      <c r="D137" s="801"/>
      <c r="E137" s="801"/>
      <c r="F137" s="801"/>
      <c r="G137" s="801"/>
      <c r="H137" s="801"/>
      <c r="I137" s="801"/>
      <c r="J137" s="801"/>
      <c r="K137" s="801"/>
      <c r="L137" s="801"/>
      <c r="M137" s="801"/>
      <c r="N137" s="801"/>
      <c r="O137" s="801"/>
      <c r="P137" s="801"/>
      <c r="Q137" s="801"/>
      <c r="R137" s="801"/>
      <c r="S137" s="801"/>
      <c r="T137" s="801"/>
      <c r="U137" s="801"/>
      <c r="V137" s="801"/>
      <c r="W137" s="801"/>
      <c r="X137" s="801"/>
      <c r="Y137" s="801"/>
      <c r="Z137" s="801"/>
      <c r="AA137" s="802"/>
    </row>
    <row r="138" spans="1:47" ht="18" customHeight="1">
      <c r="A138" s="164"/>
      <c r="B138" s="491"/>
      <c r="C138" s="150"/>
      <c r="D138" s="803"/>
      <c r="E138" s="803"/>
      <c r="F138" s="312" t="str">
        <f>IF(OR(K9&lt;&gt;"",K13&lt;&gt;"",K17&lt;&gt;"",K25&lt;&gt;"",K29&lt;&gt;"",K33&lt;&gt;"",K37&lt;&gt;"",K41&lt;&gt;"",K45&lt;&gt;"",K49&lt;&gt;"",K53&lt;&gt;"",K57&lt;&gt;"",K61&lt;&gt;"",K65&lt;&gt;"",K71&lt;&gt;"",K75&lt;&gt;"",K79&lt;&gt;"",K83&lt;&gt;"",K87&lt;&gt;"",K91&lt;&gt;"",K95&lt;&gt;"",K99&lt;&gt;"",K103&lt;&gt;"",K107&lt;&gt;"",K111&lt;&gt;"",K115&lt;&gt;"",K119&lt;&gt;"",K123&lt;&gt;"",K127&lt;&gt;"",K131&lt;&gt;""),"研修人数が未入力のセルがあります","")</f>
        <v/>
      </c>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47" ht="18" customHeight="1">
      <c r="A139" s="164" t="s">
        <v>284</v>
      </c>
      <c r="B139" s="491"/>
      <c r="C139" s="164"/>
      <c r="D139" s="164"/>
      <c r="E139" s="209"/>
      <c r="F139" s="209"/>
      <c r="G139" s="205"/>
      <c r="H139" s="205"/>
      <c r="I139" s="205"/>
      <c r="J139" s="205"/>
      <c r="K139" s="205"/>
      <c r="L139" s="205"/>
      <c r="M139" s="206"/>
      <c r="N139" s="206"/>
      <c r="O139" s="206"/>
      <c r="P139" s="206"/>
      <c r="Q139" s="208"/>
      <c r="R139" s="209"/>
      <c r="S139" s="209"/>
      <c r="T139" s="209"/>
      <c r="U139" s="209"/>
      <c r="V139" s="209"/>
      <c r="W139" s="208"/>
      <c r="X139" s="208"/>
      <c r="Y139" s="208"/>
      <c r="Z139" s="208"/>
    </row>
    <row r="140" spans="1:47" ht="10.5" customHeight="1">
      <c r="A140" s="164"/>
      <c r="B140" s="491"/>
      <c r="C140" s="150"/>
      <c r="D140" s="804"/>
      <c r="E140" s="804"/>
      <c r="F140" s="208"/>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295</v>
      </c>
      <c r="B141" s="207"/>
      <c r="C141" s="150"/>
      <c r="D141" s="543"/>
      <c r="E141" s="209"/>
      <c r="F141" s="209"/>
      <c r="G141" s="205"/>
      <c r="H141" s="205"/>
      <c r="I141" s="205"/>
      <c r="J141" s="205"/>
      <c r="K141" s="205"/>
      <c r="L141" s="205"/>
      <c r="M141" s="206"/>
      <c r="N141" s="206"/>
      <c r="O141" s="206"/>
      <c r="P141" s="206"/>
      <c r="Q141" s="208"/>
      <c r="R141" s="206"/>
      <c r="S141" s="206"/>
      <c r="T141" s="206"/>
      <c r="U141" s="206"/>
      <c r="V141" s="206"/>
      <c r="W141" s="205"/>
      <c r="X141" s="205"/>
      <c r="Y141" s="205"/>
      <c r="Z141" s="205"/>
    </row>
    <row r="142" spans="1:47" s="216" customFormat="1" ht="9" customHeight="1">
      <c r="A142" s="208"/>
      <c r="B142" s="208"/>
      <c r="C142" s="208"/>
      <c r="D142" s="208"/>
      <c r="E142" s="208"/>
      <c r="F142" s="208"/>
      <c r="G142" s="209"/>
      <c r="H142" s="209"/>
      <c r="I142" s="209"/>
      <c r="J142" s="209"/>
      <c r="K142" s="209"/>
      <c r="L142" s="209"/>
      <c r="M142" s="209"/>
      <c r="N142" s="209"/>
      <c r="O142" s="209"/>
      <c r="P142" s="209"/>
      <c r="Q142" s="209"/>
      <c r="R142" s="209"/>
      <c r="S142" s="209"/>
      <c r="T142" s="209"/>
      <c r="U142" s="209"/>
      <c r="V142" s="209"/>
      <c r="W142" s="208"/>
      <c r="X142" s="208"/>
      <c r="Y142" s="208"/>
      <c r="Z142" s="208"/>
      <c r="AB142" s="17"/>
      <c r="AG142" s="229"/>
      <c r="AH142" s="228"/>
      <c r="AI142" s="228"/>
      <c r="AJ142" s="228"/>
      <c r="AK142" s="228"/>
    </row>
    <row r="143" spans="1:47" ht="23.25" customHeight="1">
      <c r="A143" s="164"/>
      <c r="B143" s="207"/>
      <c r="C143" s="150"/>
      <c r="D143" s="543"/>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18" customHeight="1">
      <c r="A144" s="207" t="s">
        <v>310</v>
      </c>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53" ht="39.950000000000003" customHeight="1">
      <c r="A145" s="9"/>
      <c r="B145" s="9"/>
      <c r="C145" s="330"/>
      <c r="D145" s="9"/>
      <c r="E145" s="9"/>
      <c r="F145" s="9"/>
      <c r="G145" s="9"/>
      <c r="H145" s="9"/>
      <c r="I145" s="9"/>
      <c r="J145" s="9"/>
      <c r="K145" s="9"/>
      <c r="L145" s="9"/>
      <c r="M145" s="9"/>
      <c r="N145" s="329"/>
      <c r="O145" s="9"/>
      <c r="P145" s="329"/>
      <c r="Q145" s="9"/>
      <c r="R145" s="9"/>
      <c r="S145" s="329"/>
      <c r="T145" s="9"/>
      <c r="U145" s="329"/>
      <c r="V145" s="9"/>
      <c r="W145" s="9"/>
      <c r="X145" s="9"/>
      <c r="Y145" s="9"/>
      <c r="Z145" s="9"/>
    </row>
    <row r="146" spans="1:53">
      <c r="A146" s="514" t="s">
        <v>228</v>
      </c>
      <c r="B146" s="132"/>
      <c r="C146" s="132"/>
      <c r="D146" s="132"/>
      <c r="E146" s="132"/>
      <c r="F146" s="132"/>
      <c r="G146" s="132"/>
      <c r="H146" s="132"/>
      <c r="I146" s="132"/>
      <c r="J146" s="131"/>
      <c r="K146" s="131"/>
      <c r="L146" s="131"/>
      <c r="M146" s="131"/>
      <c r="N146" s="131"/>
      <c r="O146" s="131"/>
      <c r="P146" s="131"/>
      <c r="Q146" s="131"/>
      <c r="R146" s="131"/>
      <c r="S146" s="131"/>
      <c r="T146" s="131"/>
      <c r="U146" s="131"/>
      <c r="V146" s="131"/>
      <c r="W146" s="513"/>
      <c r="X146" s="513"/>
      <c r="Y146" s="513"/>
      <c r="Z146" s="513"/>
      <c r="AA146" s="216"/>
    </row>
    <row r="147" spans="1:53" ht="24.95" customHeight="1">
      <c r="A147" s="805" t="s">
        <v>229</v>
      </c>
      <c r="B147" s="806"/>
      <c r="C147" s="806"/>
      <c r="D147" s="807"/>
      <c r="E147" s="805" t="s">
        <v>290</v>
      </c>
      <c r="F147" s="806"/>
      <c r="G147" s="806"/>
      <c r="H147" s="806"/>
      <c r="I147" s="806"/>
      <c r="J147" s="806"/>
      <c r="K147" s="806"/>
      <c r="L147" s="807"/>
      <c r="M147" s="810" t="s">
        <v>230</v>
      </c>
      <c r="N147" s="811"/>
      <c r="O147" s="811"/>
      <c r="P147" s="811"/>
      <c r="Q147" s="812"/>
      <c r="R147" s="810" t="s">
        <v>231</v>
      </c>
      <c r="S147" s="811"/>
      <c r="T147" s="811"/>
      <c r="U147" s="811"/>
      <c r="V147" s="811"/>
      <c r="W147" s="811"/>
      <c r="X147" s="811"/>
      <c r="Y147" s="811"/>
      <c r="Z147" s="811"/>
      <c r="AA147" s="812"/>
    </row>
    <row r="148" spans="1:53" ht="24.95" customHeight="1">
      <c r="A148" s="808"/>
      <c r="B148" s="746"/>
      <c r="C148" s="746"/>
      <c r="D148" s="809"/>
      <c r="E148" s="808"/>
      <c r="F148" s="746"/>
      <c r="G148" s="746"/>
      <c r="H148" s="746"/>
      <c r="I148" s="746"/>
      <c r="J148" s="746"/>
      <c r="K148" s="746"/>
      <c r="L148" s="809"/>
      <c r="M148" s="813"/>
      <c r="N148" s="814"/>
      <c r="O148" s="814"/>
      <c r="P148" s="814"/>
      <c r="Q148" s="815"/>
      <c r="R148" s="813"/>
      <c r="S148" s="814"/>
      <c r="T148" s="814"/>
      <c r="U148" s="814"/>
      <c r="V148" s="814"/>
      <c r="W148" s="814"/>
      <c r="X148" s="814"/>
      <c r="Y148" s="814"/>
      <c r="Z148" s="814"/>
      <c r="AA148" s="815"/>
    </row>
    <row r="149" spans="1:53" ht="45" customHeight="1">
      <c r="A149" s="778" t="s">
        <v>232</v>
      </c>
      <c r="B149" s="779"/>
      <c r="C149" s="779"/>
      <c r="D149" s="780"/>
      <c r="E149" s="781">
        <f>SUMIF($W$7:$W$130,1,$AJ7:$AJ130)</f>
        <v>0</v>
      </c>
      <c r="F149" s="782"/>
      <c r="G149" s="782"/>
      <c r="H149" s="782"/>
      <c r="I149" s="782"/>
      <c r="J149" s="782"/>
      <c r="K149" s="782"/>
      <c r="L149" s="783"/>
      <c r="M149" s="784" t="s">
        <v>233</v>
      </c>
      <c r="N149" s="785"/>
      <c r="O149" s="785"/>
      <c r="P149" s="785"/>
      <c r="Q149" s="786"/>
      <c r="R149" s="787">
        <f>E149*2400*24</f>
        <v>0</v>
      </c>
      <c r="S149" s="788"/>
      <c r="T149" s="788"/>
      <c r="U149" s="788"/>
      <c r="V149" s="788"/>
      <c r="W149" s="788"/>
      <c r="X149" s="788"/>
      <c r="Y149" s="788"/>
      <c r="Z149" s="788"/>
      <c r="AA149" s="498" t="s">
        <v>149</v>
      </c>
    </row>
    <row r="150" spans="1:53" ht="45" customHeight="1">
      <c r="A150" s="789" t="s">
        <v>234</v>
      </c>
      <c r="B150" s="790"/>
      <c r="C150" s="790"/>
      <c r="D150" s="791"/>
      <c r="E150" s="792">
        <f>SUMIF($W$7:$W$130,2,$AJ7:$AJ130)</f>
        <v>0</v>
      </c>
      <c r="F150" s="793"/>
      <c r="G150" s="793"/>
      <c r="H150" s="793"/>
      <c r="I150" s="793"/>
      <c r="J150" s="793"/>
      <c r="K150" s="793"/>
      <c r="L150" s="794"/>
      <c r="M150" s="795" t="s">
        <v>235</v>
      </c>
      <c r="N150" s="796"/>
      <c r="O150" s="796"/>
      <c r="P150" s="796"/>
      <c r="Q150" s="797"/>
      <c r="R150" s="798">
        <f>E150*1200*24</f>
        <v>0</v>
      </c>
      <c r="S150" s="799"/>
      <c r="T150" s="799"/>
      <c r="U150" s="799"/>
      <c r="V150" s="799"/>
      <c r="W150" s="799"/>
      <c r="X150" s="799"/>
      <c r="Y150" s="799"/>
      <c r="Z150" s="799"/>
      <c r="AA150" s="495" t="s">
        <v>149</v>
      </c>
    </row>
    <row r="151" spans="1:53" ht="45" customHeight="1" thickBot="1">
      <c r="A151" s="756" t="s">
        <v>236</v>
      </c>
      <c r="B151" s="757"/>
      <c r="C151" s="757"/>
      <c r="D151" s="758"/>
      <c r="E151" s="759">
        <f>SUMIF($W$7:$W$130,3,$AJ7:$AJ130)</f>
        <v>0</v>
      </c>
      <c r="F151" s="760"/>
      <c r="G151" s="760"/>
      <c r="H151" s="760"/>
      <c r="I151" s="760"/>
      <c r="J151" s="760"/>
      <c r="K151" s="760"/>
      <c r="L151" s="761"/>
      <c r="M151" s="762" t="s">
        <v>237</v>
      </c>
      <c r="N151" s="763"/>
      <c r="O151" s="763"/>
      <c r="P151" s="763"/>
      <c r="Q151" s="764"/>
      <c r="R151" s="765">
        <f>E151*800*24</f>
        <v>0</v>
      </c>
      <c r="S151" s="766"/>
      <c r="T151" s="766"/>
      <c r="U151" s="766"/>
      <c r="V151" s="766"/>
      <c r="W151" s="766"/>
      <c r="X151" s="766"/>
      <c r="Y151" s="766"/>
      <c r="Z151" s="766"/>
      <c r="AA151" s="496" t="s">
        <v>149</v>
      </c>
    </row>
    <row r="152" spans="1:53" ht="45" customHeight="1" thickTop="1">
      <c r="A152" s="767" t="s">
        <v>177</v>
      </c>
      <c r="B152" s="768"/>
      <c r="C152" s="768"/>
      <c r="D152" s="769"/>
      <c r="E152" s="770">
        <f>SUM(E149:L151)</f>
        <v>0</v>
      </c>
      <c r="F152" s="771"/>
      <c r="G152" s="771"/>
      <c r="H152" s="771"/>
      <c r="I152" s="771"/>
      <c r="J152" s="771"/>
      <c r="K152" s="771"/>
      <c r="L152" s="772"/>
      <c r="M152" s="773"/>
      <c r="N152" s="774"/>
      <c r="O152" s="774"/>
      <c r="P152" s="774"/>
      <c r="Q152" s="775"/>
      <c r="R152" s="776">
        <f>SUM(R149:Y151)</f>
        <v>0</v>
      </c>
      <c r="S152" s="777"/>
      <c r="T152" s="777"/>
      <c r="U152" s="777"/>
      <c r="V152" s="777"/>
      <c r="W152" s="777"/>
      <c r="X152" s="777"/>
      <c r="Y152" s="777"/>
      <c r="Z152" s="777"/>
      <c r="AA152" s="497" t="s">
        <v>149</v>
      </c>
    </row>
    <row r="153" spans="1:53" ht="18"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216"/>
    </row>
    <row r="154" spans="1:53">
      <c r="A154" s="746" t="s">
        <v>238</v>
      </c>
      <c r="B154" s="746"/>
      <c r="C154" s="746"/>
      <c r="D154" s="746"/>
      <c r="E154" s="746"/>
      <c r="F154" s="746"/>
      <c r="G154" s="746" t="s">
        <v>239</v>
      </c>
      <c r="H154" s="746"/>
      <c r="I154" s="746"/>
      <c r="J154" s="746"/>
      <c r="K154" s="746"/>
      <c r="L154" s="746"/>
      <c r="M154" s="746"/>
      <c r="N154" s="746"/>
      <c r="O154" s="746"/>
      <c r="P154" s="746"/>
      <c r="Q154" s="746"/>
      <c r="R154" s="746"/>
      <c r="S154" s="746"/>
      <c r="T154" s="746"/>
      <c r="U154" s="746"/>
      <c r="V154" s="746"/>
      <c r="W154" s="132"/>
      <c r="X154" s="132"/>
      <c r="Y154" s="716" t="s">
        <v>240</v>
      </c>
      <c r="Z154" s="716"/>
      <c r="AA154" s="216"/>
    </row>
    <row r="155" spans="1:53" ht="35.1" customHeight="1">
      <c r="A155" s="747"/>
      <c r="B155" s="748"/>
      <c r="C155" s="748"/>
      <c r="D155" s="133" t="s">
        <v>109</v>
      </c>
      <c r="E155" s="749" t="s">
        <v>311</v>
      </c>
      <c r="F155" s="750"/>
      <c r="G155" s="751"/>
      <c r="H155" s="752"/>
      <c r="I155" s="752"/>
      <c r="J155" s="752"/>
      <c r="K155" s="752"/>
      <c r="L155" s="752"/>
      <c r="M155" s="752"/>
      <c r="N155" s="752"/>
      <c r="O155" s="752"/>
      <c r="P155" s="752"/>
      <c r="Q155" s="752"/>
      <c r="R155" s="752"/>
      <c r="S155" s="752"/>
      <c r="T155" s="752"/>
      <c r="U155" s="753"/>
      <c r="V155" s="754"/>
      <c r="W155" s="755"/>
      <c r="X155" s="755"/>
      <c r="Y155" s="755"/>
      <c r="Z155" s="755"/>
      <c r="AA155" s="498" t="s">
        <v>149</v>
      </c>
    </row>
    <row r="156" spans="1:53" ht="35.1" customHeight="1">
      <c r="A156" s="728"/>
      <c r="B156" s="729"/>
      <c r="C156" s="729"/>
      <c r="D156" s="134" t="s">
        <v>109</v>
      </c>
      <c r="E156" s="730" t="s">
        <v>311</v>
      </c>
      <c r="F156" s="731"/>
      <c r="G156" s="732"/>
      <c r="H156" s="733"/>
      <c r="I156" s="733"/>
      <c r="J156" s="733"/>
      <c r="K156" s="733"/>
      <c r="L156" s="733"/>
      <c r="M156" s="733"/>
      <c r="N156" s="733"/>
      <c r="O156" s="733"/>
      <c r="P156" s="733"/>
      <c r="Q156" s="733"/>
      <c r="R156" s="733"/>
      <c r="S156" s="733"/>
      <c r="T156" s="733"/>
      <c r="U156" s="734"/>
      <c r="V156" s="735"/>
      <c r="W156" s="736"/>
      <c r="X156" s="736"/>
      <c r="Y156" s="736"/>
      <c r="Z156" s="736"/>
      <c r="AA156" s="495" t="s">
        <v>149</v>
      </c>
    </row>
    <row r="157" spans="1:53" ht="35.1" customHeight="1">
      <c r="A157" s="737"/>
      <c r="B157" s="738"/>
      <c r="C157" s="738"/>
      <c r="D157" s="135" t="s">
        <v>109</v>
      </c>
      <c r="E157" s="739" t="s">
        <v>311</v>
      </c>
      <c r="F157" s="740"/>
      <c r="G157" s="741"/>
      <c r="H157" s="742"/>
      <c r="I157" s="742"/>
      <c r="J157" s="742"/>
      <c r="K157" s="742"/>
      <c r="L157" s="742"/>
      <c r="M157" s="742"/>
      <c r="N157" s="742"/>
      <c r="O157" s="742"/>
      <c r="P157" s="742"/>
      <c r="Q157" s="742"/>
      <c r="R157" s="742"/>
      <c r="S157" s="742"/>
      <c r="T157" s="742"/>
      <c r="U157" s="743"/>
      <c r="V157" s="744"/>
      <c r="W157" s="745"/>
      <c r="X157" s="745"/>
      <c r="Y157" s="745"/>
      <c r="Z157" s="745"/>
      <c r="AA157" s="499" t="s">
        <v>149</v>
      </c>
    </row>
    <row r="158" spans="1:53" ht="18"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216"/>
    </row>
    <row r="159" spans="1:53" ht="18" customHeight="1">
      <c r="A159" s="716" t="s">
        <v>241</v>
      </c>
      <c r="B159" s="716"/>
      <c r="C159" s="716"/>
      <c r="D159" s="716"/>
      <c r="E159" s="716"/>
      <c r="F159" s="716"/>
      <c r="G159" s="716"/>
      <c r="H159" s="716"/>
      <c r="I159" s="716"/>
      <c r="J159" s="716"/>
      <c r="K159" s="716"/>
      <c r="L159" s="716"/>
      <c r="M159" s="716"/>
      <c r="N159" s="716"/>
      <c r="O159" s="716"/>
      <c r="P159" s="716"/>
      <c r="Q159" s="716"/>
      <c r="R159" s="716"/>
      <c r="S159" s="716"/>
      <c r="T159" s="716"/>
      <c r="U159" s="716"/>
      <c r="V159" s="716"/>
      <c r="W159" s="716"/>
      <c r="X159" s="716"/>
      <c r="Y159" s="716"/>
      <c r="Z159" s="716"/>
      <c r="AA159" s="216"/>
    </row>
    <row r="160" spans="1:53" ht="69" customHeight="1">
      <c r="A160" s="131"/>
      <c r="B160" s="131"/>
      <c r="C160" s="717" t="s">
        <v>242</v>
      </c>
      <c r="D160" s="718"/>
      <c r="E160" s="718"/>
      <c r="F160" s="718"/>
      <c r="G160" s="718"/>
      <c r="H160" s="718"/>
      <c r="I160" s="718"/>
      <c r="J160" s="718"/>
      <c r="K160" s="718"/>
      <c r="L160" s="719"/>
      <c r="M160" s="720" t="str">
        <f>IF('10号'!$J$4="","",MIN(97000,R152+SUM(V155:V157),M164+0))</f>
        <v/>
      </c>
      <c r="N160" s="721"/>
      <c r="O160" s="721"/>
      <c r="P160" s="721"/>
      <c r="Q160" s="721"/>
      <c r="R160" s="721"/>
      <c r="S160" s="721"/>
      <c r="T160" s="721"/>
      <c r="U160" s="721"/>
      <c r="V160" s="721"/>
      <c r="W160" s="721"/>
      <c r="X160" s="721"/>
      <c r="Y160" s="721"/>
      <c r="Z160" s="542" t="s">
        <v>149</v>
      </c>
      <c r="AA160" s="548"/>
      <c r="AB160" s="217"/>
      <c r="AC160" s="217"/>
      <c r="AD160" s="217"/>
      <c r="AE160" s="217"/>
      <c r="AF160" s="217"/>
      <c r="AG160" s="231"/>
      <c r="AH160" s="232"/>
      <c r="AI160" s="232"/>
      <c r="AJ160" s="232"/>
      <c r="AK160" s="232"/>
      <c r="BA160" s="234"/>
    </row>
    <row r="161" spans="1:27" ht="18" customHeight="1">
      <c r="A161" s="9"/>
      <c r="B161" s="9"/>
      <c r="C161" s="722" t="s">
        <v>312</v>
      </c>
      <c r="D161" s="722"/>
      <c r="E161" s="722"/>
      <c r="F161" s="722"/>
      <c r="G161" s="722"/>
      <c r="H161" s="722"/>
      <c r="I161" s="722"/>
      <c r="J161" s="722"/>
      <c r="K161" s="722"/>
      <c r="L161" s="722"/>
      <c r="M161" s="722"/>
      <c r="N161" s="722"/>
      <c r="O161" s="722"/>
      <c r="P161" s="722"/>
      <c r="Q161" s="722"/>
      <c r="R161" s="722"/>
      <c r="S161" s="722"/>
      <c r="T161" s="722"/>
      <c r="U161" s="722"/>
      <c r="V161" s="722"/>
      <c r="W161" s="722"/>
      <c r="X161" s="722"/>
      <c r="Y161" s="722"/>
      <c r="Z161" s="722"/>
    </row>
    <row r="162" spans="1:27" ht="18" customHeight="1">
      <c r="A162" s="9"/>
      <c r="B162" s="9"/>
      <c r="C162" s="722"/>
      <c r="D162" s="722"/>
      <c r="E162" s="722"/>
      <c r="F162" s="722"/>
      <c r="G162" s="722"/>
      <c r="H162" s="722"/>
      <c r="I162" s="722"/>
      <c r="J162" s="722"/>
      <c r="K162" s="722"/>
      <c r="L162" s="722"/>
      <c r="M162" s="722"/>
      <c r="N162" s="722"/>
      <c r="O162" s="722"/>
      <c r="P162" s="722"/>
      <c r="Q162" s="722"/>
      <c r="R162" s="722"/>
      <c r="S162" s="722"/>
      <c r="T162" s="722"/>
      <c r="U162" s="722"/>
      <c r="V162" s="722"/>
      <c r="W162" s="722"/>
      <c r="X162" s="722"/>
      <c r="Y162" s="722"/>
      <c r="Z162" s="722"/>
    </row>
    <row r="163" spans="1:27">
      <c r="A163" s="9"/>
      <c r="B163" s="9"/>
      <c r="C163" s="722"/>
      <c r="D163" s="722"/>
      <c r="E163" s="722"/>
      <c r="F163" s="722"/>
      <c r="G163" s="722"/>
      <c r="H163" s="722"/>
      <c r="I163" s="722"/>
      <c r="J163" s="722"/>
      <c r="K163" s="722"/>
      <c r="L163" s="722"/>
      <c r="M163" s="722"/>
      <c r="N163" s="722"/>
      <c r="O163" s="722"/>
      <c r="P163" s="722"/>
      <c r="Q163" s="722"/>
      <c r="R163" s="722"/>
      <c r="S163" s="722"/>
      <c r="T163" s="722"/>
      <c r="U163" s="722"/>
      <c r="V163" s="722"/>
      <c r="W163" s="722"/>
      <c r="X163" s="722"/>
      <c r="Y163" s="722"/>
      <c r="Z163" s="722"/>
    </row>
    <row r="164" spans="1:27" ht="60" customHeight="1">
      <c r="A164" s="9"/>
      <c r="B164" s="9"/>
      <c r="C164" s="723" t="str">
        <f>IF(L5="（ 平成　　年　　月 ）","平成　　年　　月支払給与額",L5)</f>
        <v>平成　　年　　月支払給与額</v>
      </c>
      <c r="D164" s="724"/>
      <c r="E164" s="724"/>
      <c r="F164" s="724"/>
      <c r="G164" s="724"/>
      <c r="H164" s="724"/>
      <c r="I164" s="724"/>
      <c r="J164" s="724"/>
      <c r="K164" s="724"/>
      <c r="L164" s="725"/>
      <c r="M164" s="726"/>
      <c r="N164" s="727"/>
      <c r="O164" s="727"/>
      <c r="P164" s="727"/>
      <c r="Q164" s="727"/>
      <c r="R164" s="727"/>
      <c r="S164" s="727"/>
      <c r="T164" s="727"/>
      <c r="U164" s="727"/>
      <c r="V164" s="727"/>
      <c r="W164" s="727"/>
      <c r="X164" s="727"/>
      <c r="Y164" s="727"/>
      <c r="Z164" s="542" t="s">
        <v>149</v>
      </c>
      <c r="AA164" s="548"/>
    </row>
    <row r="165" spans="1:27" ht="18" customHeight="1">
      <c r="A165" s="9"/>
      <c r="B165" s="9"/>
      <c r="C165" s="9"/>
      <c r="D165" s="9"/>
      <c r="E165" s="9"/>
      <c r="F165" s="9"/>
      <c r="G165" s="9"/>
      <c r="H165" s="9"/>
      <c r="I165" s="9"/>
      <c r="J165" s="9"/>
      <c r="K165" s="549"/>
      <c r="L165" s="9"/>
      <c r="M165" s="9"/>
      <c r="N165" s="9"/>
      <c r="O165" s="9"/>
      <c r="P165" s="9"/>
      <c r="Q165" s="9"/>
      <c r="R165" s="9"/>
      <c r="S165" s="9"/>
      <c r="T165" s="9"/>
      <c r="U165" s="9"/>
      <c r="V165" s="9"/>
      <c r="W165" s="9"/>
      <c r="X165" s="9"/>
      <c r="Y165" s="9"/>
      <c r="Z165" s="9"/>
    </row>
    <row r="166" spans="1:27">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8" spans="1:27">
      <c r="F168" s="715"/>
      <c r="G168" s="715"/>
      <c r="H168" s="715"/>
    </row>
  </sheetData>
  <sheetProtection password="ECA8" sheet="1" objects="1" scenarios="1" selectLockedCells="1"/>
  <mergeCells count="710">
    <mergeCell ref="P11:P12"/>
    <mergeCell ref="L5:Q5"/>
    <mergeCell ref="V5:AA5"/>
    <mergeCell ref="Z7:AA7"/>
    <mergeCell ref="Z8:AA8"/>
    <mergeCell ref="A7:B10"/>
    <mergeCell ref="C7:C8"/>
    <mergeCell ref="E7:E8"/>
    <mergeCell ref="G7:G8"/>
    <mergeCell ref="I7:I8"/>
    <mergeCell ref="K7:K8"/>
    <mergeCell ref="L7:L8"/>
    <mergeCell ref="N7:N8"/>
    <mergeCell ref="Y7:Y8"/>
    <mergeCell ref="E9:J9"/>
    <mergeCell ref="R9:W9"/>
    <mergeCell ref="X9:AA9"/>
    <mergeCell ref="P7:P8"/>
    <mergeCell ref="Q7:Q8"/>
    <mergeCell ref="S7:S8"/>
    <mergeCell ref="U7:U8"/>
    <mergeCell ref="V7:V8"/>
    <mergeCell ref="X7:X8"/>
    <mergeCell ref="C10:AA10"/>
    <mergeCell ref="A15:B18"/>
    <mergeCell ref="C15:C16"/>
    <mergeCell ref="E15:E16"/>
    <mergeCell ref="G15:G16"/>
    <mergeCell ref="I15:I16"/>
    <mergeCell ref="K15:K16"/>
    <mergeCell ref="C18:AA18"/>
    <mergeCell ref="Z11:AA11"/>
    <mergeCell ref="Z12:AA12"/>
    <mergeCell ref="E13:J13"/>
    <mergeCell ref="R13:W13"/>
    <mergeCell ref="X13:AA13"/>
    <mergeCell ref="C14:AA14"/>
    <mergeCell ref="Q11:Q12"/>
    <mergeCell ref="S11:S12"/>
    <mergeCell ref="U11:U12"/>
    <mergeCell ref="V11:V12"/>
    <mergeCell ref="X11:X12"/>
    <mergeCell ref="Y11:Y12"/>
    <mergeCell ref="A11:B14"/>
    <mergeCell ref="C11:C12"/>
    <mergeCell ref="E11:E12"/>
    <mergeCell ref="G11:G12"/>
    <mergeCell ref="I11:I12"/>
    <mergeCell ref="C22:AA22"/>
    <mergeCell ref="V15:V16"/>
    <mergeCell ref="X15:X16"/>
    <mergeCell ref="Y15:Y16"/>
    <mergeCell ref="Z15:AA15"/>
    <mergeCell ref="Z16:AA16"/>
    <mergeCell ref="E17:J17"/>
    <mergeCell ref="R17:W17"/>
    <mergeCell ref="X17:AA17"/>
    <mergeCell ref="L15:L16"/>
    <mergeCell ref="N15:N16"/>
    <mergeCell ref="P15:P16"/>
    <mergeCell ref="Q15:Q16"/>
    <mergeCell ref="S15:S16"/>
    <mergeCell ref="U15:U16"/>
    <mergeCell ref="K11:K12"/>
    <mergeCell ref="L11:L12"/>
    <mergeCell ref="N11:N12"/>
    <mergeCell ref="A23:B26"/>
    <mergeCell ref="C23:C24"/>
    <mergeCell ref="E23:E24"/>
    <mergeCell ref="G23:G24"/>
    <mergeCell ref="I23:I24"/>
    <mergeCell ref="K23:K24"/>
    <mergeCell ref="C26:AA26"/>
    <mergeCell ref="V19:V20"/>
    <mergeCell ref="X19:X20"/>
    <mergeCell ref="Y19:Y20"/>
    <mergeCell ref="Z19:AA19"/>
    <mergeCell ref="Z20:AA20"/>
    <mergeCell ref="E21:J21"/>
    <mergeCell ref="R21:W21"/>
    <mergeCell ref="X21:AA21"/>
    <mergeCell ref="L19:L20"/>
    <mergeCell ref="N19:N20"/>
    <mergeCell ref="P19:P20"/>
    <mergeCell ref="Q19:Q20"/>
    <mergeCell ref="S19:S20"/>
    <mergeCell ref="U19:U20"/>
    <mergeCell ref="A19:B22"/>
    <mergeCell ref="C19:C20"/>
    <mergeCell ref="E19:E20"/>
    <mergeCell ref="G27:G28"/>
    <mergeCell ref="I27:I28"/>
    <mergeCell ref="K27:K28"/>
    <mergeCell ref="C30:AA30"/>
    <mergeCell ref="V23:V24"/>
    <mergeCell ref="X23:X24"/>
    <mergeCell ref="Y23:Y24"/>
    <mergeCell ref="Z23:AA23"/>
    <mergeCell ref="Z24:AA24"/>
    <mergeCell ref="E25:J25"/>
    <mergeCell ref="R25:W25"/>
    <mergeCell ref="X25:AA25"/>
    <mergeCell ref="L23:L24"/>
    <mergeCell ref="N23:N24"/>
    <mergeCell ref="P23:P24"/>
    <mergeCell ref="Q23:Q24"/>
    <mergeCell ref="S23:S24"/>
    <mergeCell ref="U23:U24"/>
    <mergeCell ref="G19:G20"/>
    <mergeCell ref="I19:I20"/>
    <mergeCell ref="K19:K20"/>
    <mergeCell ref="A31:B34"/>
    <mergeCell ref="C31:C32"/>
    <mergeCell ref="E31:E32"/>
    <mergeCell ref="G31:G32"/>
    <mergeCell ref="I31:I32"/>
    <mergeCell ref="K31:K32"/>
    <mergeCell ref="C34:AA34"/>
    <mergeCell ref="V27:V28"/>
    <mergeCell ref="X27:X28"/>
    <mergeCell ref="Y27:Y28"/>
    <mergeCell ref="Z27:AA27"/>
    <mergeCell ref="Z28:AA28"/>
    <mergeCell ref="E29:J29"/>
    <mergeCell ref="R29:W29"/>
    <mergeCell ref="X29:AA29"/>
    <mergeCell ref="L27:L28"/>
    <mergeCell ref="N27:N28"/>
    <mergeCell ref="P27:P28"/>
    <mergeCell ref="Q27:Q28"/>
    <mergeCell ref="S27:S28"/>
    <mergeCell ref="U27:U28"/>
    <mergeCell ref="A27:B30"/>
    <mergeCell ref="C27:C28"/>
    <mergeCell ref="E27:E28"/>
    <mergeCell ref="G35:G36"/>
    <mergeCell ref="I35:I36"/>
    <mergeCell ref="K35:K36"/>
    <mergeCell ref="C38:AA38"/>
    <mergeCell ref="V31:V32"/>
    <mergeCell ref="X31:X32"/>
    <mergeCell ref="Y31:Y32"/>
    <mergeCell ref="Z31:AA31"/>
    <mergeCell ref="Z32:AA32"/>
    <mergeCell ref="E33:J33"/>
    <mergeCell ref="R33:W33"/>
    <mergeCell ref="X33:AA33"/>
    <mergeCell ref="L31:L32"/>
    <mergeCell ref="N31:N32"/>
    <mergeCell ref="P31:P32"/>
    <mergeCell ref="Q31:Q32"/>
    <mergeCell ref="S31:S32"/>
    <mergeCell ref="U31:U32"/>
    <mergeCell ref="A39:B42"/>
    <mergeCell ref="C39:C40"/>
    <mergeCell ref="E39:E40"/>
    <mergeCell ref="G39:G40"/>
    <mergeCell ref="I39:I40"/>
    <mergeCell ref="K39:K40"/>
    <mergeCell ref="C42:AA42"/>
    <mergeCell ref="V35:V36"/>
    <mergeCell ref="X35:X36"/>
    <mergeCell ref="Y35:Y36"/>
    <mergeCell ref="Z35:AA35"/>
    <mergeCell ref="Z36:AA36"/>
    <mergeCell ref="E37:J37"/>
    <mergeCell ref="R37:W37"/>
    <mergeCell ref="X37:AA37"/>
    <mergeCell ref="L35:L36"/>
    <mergeCell ref="N35:N36"/>
    <mergeCell ref="P35:P36"/>
    <mergeCell ref="Q35:Q36"/>
    <mergeCell ref="S35:S36"/>
    <mergeCell ref="U35:U36"/>
    <mergeCell ref="A35:B38"/>
    <mergeCell ref="C35:C36"/>
    <mergeCell ref="E35:E36"/>
    <mergeCell ref="G43:G44"/>
    <mergeCell ref="I43:I44"/>
    <mergeCell ref="K43:K44"/>
    <mergeCell ref="C46:AA46"/>
    <mergeCell ref="V39:V40"/>
    <mergeCell ref="X39:X40"/>
    <mergeCell ref="Y39:Y40"/>
    <mergeCell ref="Z39:AA39"/>
    <mergeCell ref="Z40:AA40"/>
    <mergeCell ref="E41:J41"/>
    <mergeCell ref="R41:W41"/>
    <mergeCell ref="X41:AA41"/>
    <mergeCell ref="L39:L40"/>
    <mergeCell ref="N39:N40"/>
    <mergeCell ref="P39:P40"/>
    <mergeCell ref="Q39:Q40"/>
    <mergeCell ref="S39:S40"/>
    <mergeCell ref="U39:U40"/>
    <mergeCell ref="A47:B50"/>
    <mergeCell ref="C47:C48"/>
    <mergeCell ref="E47:E48"/>
    <mergeCell ref="G47:G48"/>
    <mergeCell ref="I47:I48"/>
    <mergeCell ref="K47:K48"/>
    <mergeCell ref="C50:AA50"/>
    <mergeCell ref="V43:V44"/>
    <mergeCell ref="X43:X44"/>
    <mergeCell ref="Y43:Y44"/>
    <mergeCell ref="Z43:AA43"/>
    <mergeCell ref="Z44:AA44"/>
    <mergeCell ref="E45:J45"/>
    <mergeCell ref="R45:W45"/>
    <mergeCell ref="X45:AA45"/>
    <mergeCell ref="L43:L44"/>
    <mergeCell ref="N43:N44"/>
    <mergeCell ref="P43:P44"/>
    <mergeCell ref="Q43:Q44"/>
    <mergeCell ref="S43:S44"/>
    <mergeCell ref="U43:U44"/>
    <mergeCell ref="A43:B46"/>
    <mergeCell ref="C43:C44"/>
    <mergeCell ref="E43:E44"/>
    <mergeCell ref="G51:G52"/>
    <mergeCell ref="I51:I52"/>
    <mergeCell ref="K51:K52"/>
    <mergeCell ref="C54:AA54"/>
    <mergeCell ref="V47:V48"/>
    <mergeCell ref="X47:X48"/>
    <mergeCell ref="Y47:Y48"/>
    <mergeCell ref="Z47:AA47"/>
    <mergeCell ref="Z48:AA48"/>
    <mergeCell ref="E49:J49"/>
    <mergeCell ref="R49:W49"/>
    <mergeCell ref="X49:AA49"/>
    <mergeCell ref="L47:L48"/>
    <mergeCell ref="N47:N48"/>
    <mergeCell ref="P47:P48"/>
    <mergeCell ref="Q47:Q48"/>
    <mergeCell ref="S47:S48"/>
    <mergeCell ref="U47:U48"/>
    <mergeCell ref="A55:B58"/>
    <mergeCell ref="C55:C56"/>
    <mergeCell ref="E55:E56"/>
    <mergeCell ref="G55:G56"/>
    <mergeCell ref="I55:I56"/>
    <mergeCell ref="K55:K56"/>
    <mergeCell ref="C58:AA58"/>
    <mergeCell ref="V51:V52"/>
    <mergeCell ref="X51:X52"/>
    <mergeCell ref="Y51:Y52"/>
    <mergeCell ref="Z51:AA51"/>
    <mergeCell ref="Z52:AA52"/>
    <mergeCell ref="E53:J53"/>
    <mergeCell ref="R53:W53"/>
    <mergeCell ref="X53:AA53"/>
    <mergeCell ref="L51:L52"/>
    <mergeCell ref="N51:N52"/>
    <mergeCell ref="P51:P52"/>
    <mergeCell ref="Q51:Q52"/>
    <mergeCell ref="S51:S52"/>
    <mergeCell ref="U51:U52"/>
    <mergeCell ref="A51:B54"/>
    <mergeCell ref="C51:C52"/>
    <mergeCell ref="E51:E52"/>
    <mergeCell ref="G59:G60"/>
    <mergeCell ref="I59:I60"/>
    <mergeCell ref="K59:K60"/>
    <mergeCell ref="C62:AA62"/>
    <mergeCell ref="V55:V56"/>
    <mergeCell ref="X55:X56"/>
    <mergeCell ref="Y55:Y56"/>
    <mergeCell ref="Z55:AA55"/>
    <mergeCell ref="Z56:AA56"/>
    <mergeCell ref="E57:J57"/>
    <mergeCell ref="R57:W57"/>
    <mergeCell ref="X57:AA57"/>
    <mergeCell ref="L55:L56"/>
    <mergeCell ref="N55:N56"/>
    <mergeCell ref="P55:P56"/>
    <mergeCell ref="Q55:Q56"/>
    <mergeCell ref="S55:S56"/>
    <mergeCell ref="U55:U56"/>
    <mergeCell ref="A63:B66"/>
    <mergeCell ref="C63:C64"/>
    <mergeCell ref="E63:E64"/>
    <mergeCell ref="G63:G64"/>
    <mergeCell ref="I63:I64"/>
    <mergeCell ref="K63:K64"/>
    <mergeCell ref="C66:AA66"/>
    <mergeCell ref="V59:V60"/>
    <mergeCell ref="X59:X60"/>
    <mergeCell ref="Y59:Y60"/>
    <mergeCell ref="Z59:AA59"/>
    <mergeCell ref="Z60:AA60"/>
    <mergeCell ref="E61:J61"/>
    <mergeCell ref="R61:W61"/>
    <mergeCell ref="X61:AA61"/>
    <mergeCell ref="L59:L60"/>
    <mergeCell ref="N59:N60"/>
    <mergeCell ref="P59:P60"/>
    <mergeCell ref="Q59:Q60"/>
    <mergeCell ref="S59:S60"/>
    <mergeCell ref="U59:U60"/>
    <mergeCell ref="A59:B62"/>
    <mergeCell ref="C59:C60"/>
    <mergeCell ref="E59:E60"/>
    <mergeCell ref="V63:V64"/>
    <mergeCell ref="X63:X64"/>
    <mergeCell ref="Y63:Y64"/>
    <mergeCell ref="Z63:AA63"/>
    <mergeCell ref="Z64:AA64"/>
    <mergeCell ref="E65:J65"/>
    <mergeCell ref="R65:W65"/>
    <mergeCell ref="X65:AA65"/>
    <mergeCell ref="L63:L64"/>
    <mergeCell ref="N63:N64"/>
    <mergeCell ref="P63:P64"/>
    <mergeCell ref="Q63:Q64"/>
    <mergeCell ref="S63:S64"/>
    <mergeCell ref="U63:U64"/>
    <mergeCell ref="A69:B72"/>
    <mergeCell ref="C69:C70"/>
    <mergeCell ref="E69:E70"/>
    <mergeCell ref="G69:G70"/>
    <mergeCell ref="I69:I70"/>
    <mergeCell ref="K69:K70"/>
    <mergeCell ref="C72:AA72"/>
    <mergeCell ref="C67:D67"/>
    <mergeCell ref="F67:G67"/>
    <mergeCell ref="I67:J67"/>
    <mergeCell ref="L67:M67"/>
    <mergeCell ref="L68:Q68"/>
    <mergeCell ref="V68:AA68"/>
    <mergeCell ref="G73:G74"/>
    <mergeCell ref="I73:I74"/>
    <mergeCell ref="K73:K74"/>
    <mergeCell ref="C76:AA76"/>
    <mergeCell ref="V69:V70"/>
    <mergeCell ref="X69:X70"/>
    <mergeCell ref="Y69:Y70"/>
    <mergeCell ref="Z69:AA69"/>
    <mergeCell ref="Z70:AA70"/>
    <mergeCell ref="E71:J71"/>
    <mergeCell ref="R71:W71"/>
    <mergeCell ref="X71:AA71"/>
    <mergeCell ref="L69:L70"/>
    <mergeCell ref="N69:N70"/>
    <mergeCell ref="P69:P70"/>
    <mergeCell ref="Q69:Q70"/>
    <mergeCell ref="S69:S70"/>
    <mergeCell ref="U69:U70"/>
    <mergeCell ref="A77:B80"/>
    <mergeCell ref="C77:C78"/>
    <mergeCell ref="E77:E78"/>
    <mergeCell ref="G77:G78"/>
    <mergeCell ref="I77:I78"/>
    <mergeCell ref="K77:K78"/>
    <mergeCell ref="C80:AA80"/>
    <mergeCell ref="V73:V74"/>
    <mergeCell ref="X73:X74"/>
    <mergeCell ref="Y73:Y74"/>
    <mergeCell ref="Z73:AA73"/>
    <mergeCell ref="Z74:AA74"/>
    <mergeCell ref="E75:J75"/>
    <mergeCell ref="R75:W75"/>
    <mergeCell ref="X75:AA75"/>
    <mergeCell ref="L73:L74"/>
    <mergeCell ref="N73:N74"/>
    <mergeCell ref="P73:P74"/>
    <mergeCell ref="Q73:Q74"/>
    <mergeCell ref="S73:S74"/>
    <mergeCell ref="U73:U74"/>
    <mergeCell ref="A73:B76"/>
    <mergeCell ref="C73:C74"/>
    <mergeCell ref="E73:E74"/>
    <mergeCell ref="G81:G82"/>
    <mergeCell ref="I81:I82"/>
    <mergeCell ref="K81:K82"/>
    <mergeCell ref="C84:AA84"/>
    <mergeCell ref="V77:V78"/>
    <mergeCell ref="X77:X78"/>
    <mergeCell ref="Y77:Y78"/>
    <mergeCell ref="Z77:AA77"/>
    <mergeCell ref="Z78:AA78"/>
    <mergeCell ref="E79:J79"/>
    <mergeCell ref="R79:W79"/>
    <mergeCell ref="X79:AA79"/>
    <mergeCell ref="L77:L78"/>
    <mergeCell ref="N77:N78"/>
    <mergeCell ref="P77:P78"/>
    <mergeCell ref="Q77:Q78"/>
    <mergeCell ref="S77:S78"/>
    <mergeCell ref="U77:U78"/>
    <mergeCell ref="A85:B88"/>
    <mergeCell ref="C85:C86"/>
    <mergeCell ref="E85:E86"/>
    <mergeCell ref="G85:G86"/>
    <mergeCell ref="I85:I86"/>
    <mergeCell ref="K85:K86"/>
    <mergeCell ref="C88:AA88"/>
    <mergeCell ref="V81:V82"/>
    <mergeCell ref="X81:X82"/>
    <mergeCell ref="Y81:Y82"/>
    <mergeCell ref="Z81:AA81"/>
    <mergeCell ref="Z82:AA82"/>
    <mergeCell ref="E83:J83"/>
    <mergeCell ref="R83:W83"/>
    <mergeCell ref="X83:AA83"/>
    <mergeCell ref="L81:L82"/>
    <mergeCell ref="N81:N82"/>
    <mergeCell ref="P81:P82"/>
    <mergeCell ref="Q81:Q82"/>
    <mergeCell ref="S81:S82"/>
    <mergeCell ref="U81:U82"/>
    <mergeCell ref="A81:B84"/>
    <mergeCell ref="C81:C82"/>
    <mergeCell ref="E81:E82"/>
    <mergeCell ref="G89:G90"/>
    <mergeCell ref="I89:I90"/>
    <mergeCell ref="K89:K90"/>
    <mergeCell ref="C92:AA92"/>
    <mergeCell ref="V85:V86"/>
    <mergeCell ref="X85:X86"/>
    <mergeCell ref="Y85:Y86"/>
    <mergeCell ref="Z85:AA85"/>
    <mergeCell ref="Z86:AA86"/>
    <mergeCell ref="E87:J87"/>
    <mergeCell ref="R87:W87"/>
    <mergeCell ref="X87:AA87"/>
    <mergeCell ref="L85:L86"/>
    <mergeCell ref="N85:N86"/>
    <mergeCell ref="P85:P86"/>
    <mergeCell ref="Q85:Q86"/>
    <mergeCell ref="S85:S86"/>
    <mergeCell ref="U85:U86"/>
    <mergeCell ref="A93:B96"/>
    <mergeCell ref="C93:C94"/>
    <mergeCell ref="E93:E94"/>
    <mergeCell ref="G93:G94"/>
    <mergeCell ref="I93:I94"/>
    <mergeCell ref="K93:K94"/>
    <mergeCell ref="C96:AA96"/>
    <mergeCell ref="V89:V90"/>
    <mergeCell ref="X89:X90"/>
    <mergeCell ref="Y89:Y90"/>
    <mergeCell ref="Z89:AA89"/>
    <mergeCell ref="Z90:AA90"/>
    <mergeCell ref="E91:J91"/>
    <mergeCell ref="R91:W91"/>
    <mergeCell ref="X91:AA91"/>
    <mergeCell ref="L89:L90"/>
    <mergeCell ref="N89:N90"/>
    <mergeCell ref="P89:P90"/>
    <mergeCell ref="Q89:Q90"/>
    <mergeCell ref="S89:S90"/>
    <mergeCell ref="U89:U90"/>
    <mergeCell ref="A89:B92"/>
    <mergeCell ref="C89:C90"/>
    <mergeCell ref="E89:E90"/>
    <mergeCell ref="G97:G98"/>
    <mergeCell ref="I97:I98"/>
    <mergeCell ref="K97:K98"/>
    <mergeCell ref="C100:AA100"/>
    <mergeCell ref="V93:V94"/>
    <mergeCell ref="X93:X94"/>
    <mergeCell ref="Y93:Y94"/>
    <mergeCell ref="Z93:AA93"/>
    <mergeCell ref="Z94:AA94"/>
    <mergeCell ref="E95:J95"/>
    <mergeCell ref="R95:W95"/>
    <mergeCell ref="X95:AA95"/>
    <mergeCell ref="L93:L94"/>
    <mergeCell ref="N93:N94"/>
    <mergeCell ref="P93:P94"/>
    <mergeCell ref="Q93:Q94"/>
    <mergeCell ref="S93:S94"/>
    <mergeCell ref="U93:U94"/>
    <mergeCell ref="A101:B104"/>
    <mergeCell ref="C101:C102"/>
    <mergeCell ref="E101:E102"/>
    <mergeCell ref="G101:G102"/>
    <mergeCell ref="I101:I102"/>
    <mergeCell ref="K101:K102"/>
    <mergeCell ref="C104:AA104"/>
    <mergeCell ref="V97:V98"/>
    <mergeCell ref="X97:X98"/>
    <mergeCell ref="Y97:Y98"/>
    <mergeCell ref="Z97:AA97"/>
    <mergeCell ref="Z98:AA98"/>
    <mergeCell ref="E99:J99"/>
    <mergeCell ref="R99:W99"/>
    <mergeCell ref="X99:AA99"/>
    <mergeCell ref="L97:L98"/>
    <mergeCell ref="N97:N98"/>
    <mergeCell ref="P97:P98"/>
    <mergeCell ref="Q97:Q98"/>
    <mergeCell ref="S97:S98"/>
    <mergeCell ref="U97:U98"/>
    <mergeCell ref="A97:B100"/>
    <mergeCell ref="C97:C98"/>
    <mergeCell ref="E97:E98"/>
    <mergeCell ref="G105:G106"/>
    <mergeCell ref="I105:I106"/>
    <mergeCell ref="K105:K106"/>
    <mergeCell ref="C108:AA108"/>
    <mergeCell ref="V101:V102"/>
    <mergeCell ref="X101:X102"/>
    <mergeCell ref="Y101:Y102"/>
    <mergeCell ref="Z101:AA101"/>
    <mergeCell ref="Z102:AA102"/>
    <mergeCell ref="E103:J103"/>
    <mergeCell ref="R103:W103"/>
    <mergeCell ref="X103:AA103"/>
    <mergeCell ref="L101:L102"/>
    <mergeCell ref="N101:N102"/>
    <mergeCell ref="P101:P102"/>
    <mergeCell ref="Q101:Q102"/>
    <mergeCell ref="S101:S102"/>
    <mergeCell ref="U101:U102"/>
    <mergeCell ref="A109:B112"/>
    <mergeCell ref="C109:C110"/>
    <mergeCell ref="E109:E110"/>
    <mergeCell ref="G109:G110"/>
    <mergeCell ref="I109:I110"/>
    <mergeCell ref="K109:K110"/>
    <mergeCell ref="C112:AA112"/>
    <mergeCell ref="V105:V106"/>
    <mergeCell ref="X105:X106"/>
    <mergeCell ref="Y105:Y106"/>
    <mergeCell ref="Z105:AA105"/>
    <mergeCell ref="Z106:AA106"/>
    <mergeCell ref="E107:J107"/>
    <mergeCell ref="R107:W107"/>
    <mergeCell ref="X107:AA107"/>
    <mergeCell ref="L105:L106"/>
    <mergeCell ref="N105:N106"/>
    <mergeCell ref="P105:P106"/>
    <mergeCell ref="Q105:Q106"/>
    <mergeCell ref="S105:S106"/>
    <mergeCell ref="U105:U106"/>
    <mergeCell ref="A105:B108"/>
    <mergeCell ref="C105:C106"/>
    <mergeCell ref="E105:E106"/>
    <mergeCell ref="G113:G114"/>
    <mergeCell ref="I113:I114"/>
    <mergeCell ref="K113:K114"/>
    <mergeCell ref="C116:AA116"/>
    <mergeCell ref="V109:V110"/>
    <mergeCell ref="X109:X110"/>
    <mergeCell ref="Y109:Y110"/>
    <mergeCell ref="Z109:AA109"/>
    <mergeCell ref="Z110:AA110"/>
    <mergeCell ref="E111:J111"/>
    <mergeCell ref="R111:W111"/>
    <mergeCell ref="X111:AA111"/>
    <mergeCell ref="L109:L110"/>
    <mergeCell ref="N109:N110"/>
    <mergeCell ref="P109:P110"/>
    <mergeCell ref="Q109:Q110"/>
    <mergeCell ref="S109:S110"/>
    <mergeCell ref="U109:U110"/>
    <mergeCell ref="A117:B120"/>
    <mergeCell ref="C117:C118"/>
    <mergeCell ref="E117:E118"/>
    <mergeCell ref="G117:G118"/>
    <mergeCell ref="I117:I118"/>
    <mergeCell ref="K117:K118"/>
    <mergeCell ref="C120:AA120"/>
    <mergeCell ref="V113:V114"/>
    <mergeCell ref="X113:X114"/>
    <mergeCell ref="Y113:Y114"/>
    <mergeCell ref="Z113:AA113"/>
    <mergeCell ref="Z114:AA114"/>
    <mergeCell ref="E115:J115"/>
    <mergeCell ref="R115:W115"/>
    <mergeCell ref="X115:AA115"/>
    <mergeCell ref="L113:L114"/>
    <mergeCell ref="N113:N114"/>
    <mergeCell ref="P113:P114"/>
    <mergeCell ref="Q113:Q114"/>
    <mergeCell ref="S113:S114"/>
    <mergeCell ref="U113:U114"/>
    <mergeCell ref="A113:B116"/>
    <mergeCell ref="C113:C114"/>
    <mergeCell ref="E113:E114"/>
    <mergeCell ref="G121:G122"/>
    <mergeCell ref="I121:I122"/>
    <mergeCell ref="K121:K122"/>
    <mergeCell ref="C124:AA124"/>
    <mergeCell ref="V117:V118"/>
    <mergeCell ref="X117:X118"/>
    <mergeCell ref="Y117:Y118"/>
    <mergeCell ref="Z117:AA117"/>
    <mergeCell ref="Z118:AA118"/>
    <mergeCell ref="E119:J119"/>
    <mergeCell ref="R119:W119"/>
    <mergeCell ref="X119:AA119"/>
    <mergeCell ref="L117:L118"/>
    <mergeCell ref="N117:N118"/>
    <mergeCell ref="P117:P118"/>
    <mergeCell ref="Q117:Q118"/>
    <mergeCell ref="S117:S118"/>
    <mergeCell ref="U117:U118"/>
    <mergeCell ref="A125:B128"/>
    <mergeCell ref="C125:C126"/>
    <mergeCell ref="E125:E126"/>
    <mergeCell ref="G125:G126"/>
    <mergeCell ref="I125:I126"/>
    <mergeCell ref="K125:K126"/>
    <mergeCell ref="C128:AA128"/>
    <mergeCell ref="V121:V122"/>
    <mergeCell ref="X121:X122"/>
    <mergeCell ref="Y121:Y122"/>
    <mergeCell ref="Z121:AA121"/>
    <mergeCell ref="Z122:AA122"/>
    <mergeCell ref="E123:J123"/>
    <mergeCell ref="R123:W123"/>
    <mergeCell ref="X123:AA123"/>
    <mergeCell ref="L121:L122"/>
    <mergeCell ref="N121:N122"/>
    <mergeCell ref="P121:P122"/>
    <mergeCell ref="Q121:Q122"/>
    <mergeCell ref="S121:S122"/>
    <mergeCell ref="U121:U122"/>
    <mergeCell ref="A121:B124"/>
    <mergeCell ref="C121:C122"/>
    <mergeCell ref="E121:E122"/>
    <mergeCell ref="I129:I130"/>
    <mergeCell ref="K129:K130"/>
    <mergeCell ref="C132:AA132"/>
    <mergeCell ref="V125:V126"/>
    <mergeCell ref="X125:X126"/>
    <mergeCell ref="Y125:Y126"/>
    <mergeCell ref="Z125:AA125"/>
    <mergeCell ref="Z126:AA126"/>
    <mergeCell ref="E127:J127"/>
    <mergeCell ref="R127:W127"/>
    <mergeCell ref="X127:AA127"/>
    <mergeCell ref="L125:L126"/>
    <mergeCell ref="N125:N126"/>
    <mergeCell ref="P125:P126"/>
    <mergeCell ref="Q125:Q126"/>
    <mergeCell ref="S125:S126"/>
    <mergeCell ref="U125:U126"/>
    <mergeCell ref="C133:D133"/>
    <mergeCell ref="F133:G133"/>
    <mergeCell ref="I133:J133"/>
    <mergeCell ref="L133:M133"/>
    <mergeCell ref="S134:Y134"/>
    <mergeCell ref="A135:AA135"/>
    <mergeCell ref="V129:V130"/>
    <mergeCell ref="X129:X130"/>
    <mergeCell ref="Y129:Y130"/>
    <mergeCell ref="Z129:AA129"/>
    <mergeCell ref="Z130:AA130"/>
    <mergeCell ref="E131:J131"/>
    <mergeCell ref="R131:W131"/>
    <mergeCell ref="X131:AA131"/>
    <mergeCell ref="L129:L130"/>
    <mergeCell ref="N129:N130"/>
    <mergeCell ref="P129:P130"/>
    <mergeCell ref="Q129:Q130"/>
    <mergeCell ref="S129:S130"/>
    <mergeCell ref="U129:U130"/>
    <mergeCell ref="A129:B132"/>
    <mergeCell ref="C129:C130"/>
    <mergeCell ref="E129:E130"/>
    <mergeCell ref="G129:G130"/>
    <mergeCell ref="A149:D149"/>
    <mergeCell ref="E149:L149"/>
    <mergeCell ref="M149:Q149"/>
    <mergeCell ref="R149:Z149"/>
    <mergeCell ref="A150:D150"/>
    <mergeCell ref="E150:L150"/>
    <mergeCell ref="M150:Q150"/>
    <mergeCell ref="R150:Z150"/>
    <mergeCell ref="A137:AA137"/>
    <mergeCell ref="D138:E138"/>
    <mergeCell ref="D140:E140"/>
    <mergeCell ref="A147:D148"/>
    <mergeCell ref="E147:L148"/>
    <mergeCell ref="M147:Q148"/>
    <mergeCell ref="R147:AA148"/>
    <mergeCell ref="A154:F154"/>
    <mergeCell ref="G154:V154"/>
    <mergeCell ref="Y154:Z154"/>
    <mergeCell ref="A155:C155"/>
    <mergeCell ref="E155:F155"/>
    <mergeCell ref="G155:U155"/>
    <mergeCell ref="V155:Z155"/>
    <mergeCell ref="A151:D151"/>
    <mergeCell ref="E151:L151"/>
    <mergeCell ref="M151:Q151"/>
    <mergeCell ref="R151:Z151"/>
    <mergeCell ref="A152:D152"/>
    <mergeCell ref="E152:L152"/>
    <mergeCell ref="M152:Q152"/>
    <mergeCell ref="R152:Z152"/>
    <mergeCell ref="F168:H168"/>
    <mergeCell ref="A159:Z159"/>
    <mergeCell ref="C160:L160"/>
    <mergeCell ref="M160:Y160"/>
    <mergeCell ref="C161:Z163"/>
    <mergeCell ref="C164:L164"/>
    <mergeCell ref="M164:Y164"/>
    <mergeCell ref="A156:C156"/>
    <mergeCell ref="E156:F156"/>
    <mergeCell ref="G156:U156"/>
    <mergeCell ref="V156:Z156"/>
    <mergeCell ref="A157:C157"/>
    <mergeCell ref="E157:F157"/>
    <mergeCell ref="G157:U157"/>
    <mergeCell ref="V157:Z157"/>
  </mergeCells>
  <phoneticPr fontId="2"/>
  <dataValidations count="5">
    <dataValidation imeMode="halfAlpha" allowBlank="1" showInputMessage="1" sqref="T7:T8 T117:T118 T113:T114 T121:T122 T109:T110 T105:T106 T101:T102 T97:T98 T93:T94 T89:T90 T85:T86 T81:T82 T77:T78 T73:T74 T69:T70 T63:T64 T59:T60 T55:T56 T51:T52 T47:T48 T43:T44 T39:T40 T35:T36 T31:T32 T27:T28 T23:T24 T19:T20 T15:T16 T11:T12 T125:T126 T129:T130"/>
    <dataValidation allowBlank="1" showInputMessage="1" sqref="M7:M8 R7:R8 M15:M16 R11:R12 M11:M12 R125:R126 M19:M20 R15:R16 M23:M24 R19:R20 M27:M28 R23:R24 M31:M32 R27:R28 M35:M36 R31:R32 M39:M40 R35:R36 M43:M44 R39:R40 M47:M48 R43:R44 M51:M52 R47:R48 M55:M56 R51:R52 M59:M60 R55:R56 M63:M64 R59:R60 M69:M70 R63:R64 M73:M74 R69:R70 M77:M78 R73:R74 M81:M82 R77:R78 M85:M86 R81:R82 M89:M90 R85:R86 M93:M94 R89:R90 M97:M98 R93:R94 M101:M102 R97:R98 M105:M106 R101:R102 M109:M110 R105:R106 M113:M114 R109:R110 M125:M126 R117:R118 M117:M118 R113:R114 M121:M122 R121:R122 M129:M130 R129:R130"/>
    <dataValidation type="whole" allowBlank="1" showInputMessage="1" showErrorMessage="1" errorTitle="無効な入力" error="入力は 1～3 のみ" sqref="W7:W8 W121:W122 W15:W16 W11:W12 W19:W20 W23:W24 W27:W28 W31:W32 W35:W36 W39:W40 W43:W44 W47:W48 W51:W52 W55:W56 W59:W60 W63:W64 W69:W70 W73:W74 W77:W78 W81:W82 W85:W86 W89:W90 W93:W94 W97:W98 W101:W102 W105:W106 W109:W110 W113:W114 W125:W126 W117:W118 W129:W130">
      <formula1>1</formula1>
      <formula2>3</formula2>
    </dataValidation>
    <dataValidation type="list" imeMode="halfAlpha" allowBlank="1" showInputMessage="1" showErrorMessage="1" errorTitle="15分単位で入力" error="00、15、30、45 から選択してください" sqref="O121:O122 O125:O126 O117:O118 O11:O12 F121:F122 O15:O16 O19:O20 F19:F20 F15:F16 O23:O24 F11:F12 O27:O28 O31:O32 F31:F32 F23:F24 O35:O36 F27:F28 O39:O40 O43:O44 F43:F44 F35:F36 O47:O48 F39:F40 O51:O52 O55:O56 F55:F56 F47:F48 O59:O60 F51:F52 O63:O64 O69:O70 F69:F70 F59:F60 O73:O74 F63:F64 O77:O78 O81:O82 F81:F82 F73:F74 O85:O86 F77:F78 O89:O90 O93:O94 F93:F94 F85:F86 O97:O98 F89:F90 O101:O102 O105:O106 F105:F106 F97:F98 O109:O110 F101:F102 O113:O114 F125:F126 J125:J126 F113:F114 F117:F118 F109:F110 J121:J122 J35:J36 O7:O8 F7:F8 J7:J8 J117:J118 J15:J16 J11:J12 J19:J20 J23:J24 J27:J28 J31:J32 J39:J40 J43:J44 J47:J48 J51:J52 J55:J56 J59:J60 J63:J64 J69:J70 J73:J74 J77:J78 J81:J82 J85:J86 J89:J90 J93:J94 J97:J98 J101:J102 J105:J106 J109:J110 J113:J114 O129:O130 F129:F130 J129:J13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7:H48 D47:D48 H51:H52 D51:D52 H55:H56 D55:D56 H59:H60 D59:D60 H63:H64 D63:D64 H69:H70 D69:D70 H73:H74 D73:D74 H77:H78 D77:D78 H81:H82 D81:D82 H85:H86 D85:D86 H89:H90 D89:D90 H93:H94 D93:D94 H97:H98 D97:D98 H101:H102 D101:D102 H105:H106 D105:D106 H109:H110 D109:D110 H113:H114 D113:D114 H125:H126 D125:D126 H117:H118 D117:D118 H121:H122 D121:D122 H129:H130 D129:D130">
      <formula1>0</formula1>
      <formula2>23</formula2>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2" manualBreakCount="2">
    <brk id="67" max="24" man="1"/>
    <brk id="133" max="2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E1"/>
  </sheetPr>
  <dimension ref="A1:BA168"/>
  <sheetViews>
    <sheetView showGridLines="0" view="pageBreakPreview" zoomScale="70" zoomScaleNormal="70" zoomScaleSheetLayoutView="70" workbookViewId="0">
      <selection activeCell="E3" sqref="E3"/>
    </sheetView>
  </sheetViews>
  <sheetFormatPr defaultRowHeight="13.5"/>
  <cols>
    <col min="1" max="2" width="3.125" style="11" customWidth="1"/>
    <col min="3" max="3" width="5" style="11" customWidth="1"/>
    <col min="4" max="4" width="3.5" style="11" customWidth="1"/>
    <col min="5" max="5" width="3.625" style="11" customWidth="1"/>
    <col min="6" max="6" width="3.5" style="11" customWidth="1"/>
    <col min="7" max="7" width="5" style="11" customWidth="1"/>
    <col min="8" max="8" width="3.5" style="11" customWidth="1"/>
    <col min="9" max="9" width="3.625" style="11" customWidth="1"/>
    <col min="10" max="10" width="3.5" style="11" customWidth="1"/>
    <col min="11" max="11" width="3.625" style="11" customWidth="1"/>
    <col min="12" max="12" width="5" style="11" customWidth="1"/>
    <col min="13" max="16" width="3.625" style="11" customWidth="1"/>
    <col min="17" max="17" width="9.5" style="11" customWidth="1"/>
    <col min="18" max="21" width="3.625" style="11" customWidth="1"/>
    <col min="22" max="22" width="4.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2.375" style="17" customWidth="1"/>
    <col min="33" max="33" width="15.5" style="218" hidden="1" customWidth="1"/>
    <col min="34" max="35" width="9.25" style="219" hidden="1" customWidth="1"/>
    <col min="36" max="36" width="15.625" style="219" hidden="1" customWidth="1"/>
    <col min="37" max="37" width="9.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501"/>
      <c r="AG2" s="502"/>
      <c r="AH2" s="503"/>
      <c r="AI2" s="503"/>
      <c r="AJ2" s="503"/>
      <c r="AK2" s="503"/>
      <c r="AL2" s="501"/>
    </row>
    <row r="3" spans="1:48" ht="17.25" customHeight="1">
      <c r="A3" s="164"/>
      <c r="B3" s="164"/>
      <c r="C3" s="544"/>
      <c r="D3" s="136"/>
      <c r="E3" s="136"/>
      <c r="F3" s="136"/>
      <c r="G3" s="208"/>
      <c r="H3" s="137"/>
      <c r="I3" s="138"/>
      <c r="J3" s="138"/>
      <c r="K3" s="138"/>
      <c r="L3" s="138"/>
      <c r="M3" s="138"/>
      <c r="N3" s="208"/>
      <c r="O3" s="138"/>
      <c r="P3" s="208"/>
      <c r="Q3" s="138"/>
      <c r="R3" s="138"/>
      <c r="S3" s="208"/>
      <c r="T3" s="138"/>
      <c r="U3" s="208"/>
      <c r="V3" s="208"/>
      <c r="W3" s="208"/>
      <c r="X3" s="208"/>
      <c r="Y3" s="208"/>
      <c r="Z3" s="139"/>
      <c r="AA3" s="510" t="str">
        <f>'10号'!$P$3</f>
        <v>〈平成２９年度第２回〉</v>
      </c>
      <c r="AG3" s="500" t="str">
        <f>IF('10号'!$J$4="","",'10号'!$T$28)</f>
        <v/>
      </c>
      <c r="AH3" s="506" t="e">
        <f>YEAR(L5)</f>
        <v>#VALUE!</v>
      </c>
      <c r="AI3" s="506"/>
      <c r="AJ3" s="17" t="e">
        <f>MONTH(AG3)</f>
        <v>#VALUE!</v>
      </c>
      <c r="AK3" s="516" t="s">
        <v>302</v>
      </c>
    </row>
    <row r="4" spans="1:48" ht="21">
      <c r="A4" s="164"/>
      <c r="B4" s="164"/>
      <c r="C4" s="87" t="s">
        <v>144</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16" t="s">
        <v>303</v>
      </c>
    </row>
    <row r="5" spans="1:48" ht="17.25" customHeight="1">
      <c r="A5" s="164"/>
      <c r="B5" s="164"/>
      <c r="C5" s="203" t="s">
        <v>304</v>
      </c>
      <c r="D5" s="204"/>
      <c r="E5" s="204"/>
      <c r="F5" s="204"/>
      <c r="G5" s="204"/>
      <c r="H5" s="208"/>
      <c r="I5" s="494"/>
      <c r="J5" s="494"/>
      <c r="K5" s="494"/>
      <c r="L5" s="853" t="str">
        <f>IF(AG3="","（ 平成　　年　　月 ）",AG3)</f>
        <v>（ 平成　　年　　月 ）</v>
      </c>
      <c r="M5" s="853"/>
      <c r="N5" s="853"/>
      <c r="O5" s="853"/>
      <c r="P5" s="853"/>
      <c r="Q5" s="853"/>
      <c r="R5" s="545" t="s">
        <v>305</v>
      </c>
      <c r="S5" s="541"/>
      <c r="T5" s="541"/>
      <c r="U5" s="541"/>
      <c r="V5" s="854" t="str">
        <f>IF('10号'!E18="","",'10号'!E18)</f>
        <v/>
      </c>
      <c r="W5" s="854"/>
      <c r="X5" s="854"/>
      <c r="Y5" s="854"/>
      <c r="Z5" s="854"/>
      <c r="AA5" s="854"/>
      <c r="AG5" s="546" t="s">
        <v>306</v>
      </c>
      <c r="AH5" s="540" t="s">
        <v>307</v>
      </c>
      <c r="AI5" s="540" t="s">
        <v>308</v>
      </c>
      <c r="AJ5" s="540" t="s">
        <v>291</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16"/>
    </row>
    <row r="7" spans="1:48" ht="15.75" customHeight="1">
      <c r="A7" s="837">
        <f>IF(AG3="",1,AG3)</f>
        <v>1</v>
      </c>
      <c r="B7" s="838"/>
      <c r="C7" s="843" t="s">
        <v>282</v>
      </c>
      <c r="D7" s="518"/>
      <c r="E7" s="845" t="s">
        <v>226</v>
      </c>
      <c r="F7" s="518"/>
      <c r="G7" s="845" t="s">
        <v>285</v>
      </c>
      <c r="H7" s="518"/>
      <c r="I7" s="845" t="s">
        <v>226</v>
      </c>
      <c r="J7" s="518"/>
      <c r="K7" s="847" t="s">
        <v>286</v>
      </c>
      <c r="L7" s="833" t="s">
        <v>227</v>
      </c>
      <c r="M7" s="519"/>
      <c r="N7" s="835" t="s">
        <v>287</v>
      </c>
      <c r="O7" s="518"/>
      <c r="P7" s="835" t="s">
        <v>286</v>
      </c>
      <c r="Q7" s="833" t="s">
        <v>288</v>
      </c>
      <c r="R7" s="534" t="str">
        <f>IF(OR(D7="",A7=""),"",HOUR(AJ7))</f>
        <v/>
      </c>
      <c r="S7" s="835" t="s">
        <v>287</v>
      </c>
      <c r="T7" s="521" t="str">
        <f>IF(OR(D7="",A7=""),"",MINUTE(AJ7))</f>
        <v/>
      </c>
      <c r="U7" s="835" t="s">
        <v>286</v>
      </c>
      <c r="V7" s="819" t="s">
        <v>309</v>
      </c>
      <c r="W7" s="522"/>
      <c r="X7" s="821" t="s">
        <v>148</v>
      </c>
      <c r="Y7" s="823" t="s">
        <v>289</v>
      </c>
      <c r="Z7" s="825"/>
      <c r="AA7" s="826"/>
      <c r="AC7" s="505"/>
      <c r="AD7" s="504"/>
      <c r="AG7" s="504">
        <f>IF(OR(D7="",F7=""),0,TIME(D7,F7,0))</f>
        <v>0</v>
      </c>
      <c r="AH7" s="504">
        <f>IF(OR(H7="",J7=""),0,TIME(H7,J7,0))</f>
        <v>0</v>
      </c>
      <c r="AI7" s="504">
        <f>TIME(M7,O7,0)</f>
        <v>0</v>
      </c>
      <c r="AJ7" s="515">
        <f>AH7-AG7-AI7</f>
        <v>0</v>
      </c>
      <c r="AK7" s="517" t="str">
        <f>IF(A7="",IF(OR(D7&lt;&gt;"",F7&lt;&gt;"",H7&lt;&gt;"",J7&lt;&gt;""),"ERR",""),IF(A7&lt;&gt;"",IF(AND(D7="",F7="",H7="",J7=""),"",IF(OR(AND(D7&lt;&gt;"",F7=""),AND(D7="",F7&lt;&gt;""),AND(H7&lt;&gt;"",J7=""),AND(H7="",J7&lt;&gt;""),AG7&gt;=AH7,AH7-AG7-AI7&lt;0),"ERR",""))))</f>
        <v/>
      </c>
    </row>
    <row r="8" spans="1:48" ht="14.25" customHeight="1">
      <c r="A8" s="839"/>
      <c r="B8" s="840"/>
      <c r="C8" s="844"/>
      <c r="D8" s="523"/>
      <c r="E8" s="846"/>
      <c r="F8" s="523"/>
      <c r="G8" s="846"/>
      <c r="H8" s="523"/>
      <c r="I8" s="846"/>
      <c r="J8" s="523"/>
      <c r="K8" s="848"/>
      <c r="L8" s="834"/>
      <c r="M8" s="524"/>
      <c r="N8" s="836"/>
      <c r="O8" s="523"/>
      <c r="P8" s="836"/>
      <c r="Q8" s="834"/>
      <c r="R8" s="533" t="str">
        <f>IF(OR(D8="",A7=""),"",HOUR(AJ8))</f>
        <v/>
      </c>
      <c r="S8" s="836"/>
      <c r="T8" s="525" t="str">
        <f>IF(OR(D8="",A7=""),"",MINUTE(AJ8))</f>
        <v/>
      </c>
      <c r="U8" s="836"/>
      <c r="V8" s="820"/>
      <c r="W8" s="526"/>
      <c r="X8" s="822"/>
      <c r="Y8" s="824"/>
      <c r="Z8" s="827"/>
      <c r="AA8" s="828"/>
      <c r="AG8" s="504">
        <f>IF(OR(D8="",F8=""),0,TIME(D8,F8,0))</f>
        <v>0</v>
      </c>
      <c r="AH8" s="504">
        <f>IF(OR(H8="",J8=""),0,TIME(H8,J8,0))</f>
        <v>0</v>
      </c>
      <c r="AI8" s="504">
        <f>TIME(M8,O8,0)</f>
        <v>0</v>
      </c>
      <c r="AJ8" s="515">
        <f>AH8-AG8-AI8</f>
        <v>0</v>
      </c>
      <c r="AK8" s="517" t="str">
        <f>IF(A7="",IF(OR(D8&lt;&gt;"",F8&lt;&gt;"",H8&lt;&gt;"",J8&lt;&gt;""),"ERR",""),IF(A7&lt;&gt;"",IF(AND(D8="",F8="",H8="",J8=""),"",IF(OR(AND(D8&lt;&gt;"",F8=""),AND(D8="",F8&lt;&gt;""),AND(H8&lt;&gt;"",J8=""),AND(H8="",J8&lt;&gt;""),AG8&gt;=AH8,AH8-AG8-AI8&lt;0),"ERR",""))))</f>
        <v/>
      </c>
    </row>
    <row r="9" spans="1:48" ht="15" customHeight="1">
      <c r="A9" s="839"/>
      <c r="B9" s="840"/>
      <c r="C9" s="527" t="s">
        <v>283</v>
      </c>
      <c r="D9" s="528"/>
      <c r="E9" s="829"/>
      <c r="F9" s="829"/>
      <c r="G9" s="829"/>
      <c r="H9" s="829"/>
      <c r="I9" s="829"/>
      <c r="J9" s="829"/>
      <c r="K9" s="529"/>
      <c r="L9" s="529"/>
      <c r="M9" s="529"/>
      <c r="N9" s="529"/>
      <c r="O9" s="529"/>
      <c r="P9" s="529"/>
      <c r="Q9" s="529"/>
      <c r="R9" s="830" t="str">
        <f>IF(OR(AK7="ERR",AK8="ERR"),"研修時間が誤っています","")</f>
        <v/>
      </c>
      <c r="S9" s="831"/>
      <c r="T9" s="831"/>
      <c r="U9" s="831"/>
      <c r="V9" s="831"/>
      <c r="W9" s="831"/>
      <c r="X9" s="831" t="str">
        <f>IF(ISERROR(OR(AG7,AJ7,AJ8)),"研修人数を入力してください",IF(AG7&lt;&gt;"",IF(OR(AND(AJ7&gt;0,W7=""),AND(AJ8&gt;0,W8="")),"研修人数を入力してください",""),""))</f>
        <v/>
      </c>
      <c r="Y9" s="831"/>
      <c r="Z9" s="831"/>
      <c r="AA9" s="832"/>
      <c r="AE9" s="215"/>
      <c r="AF9" s="222"/>
      <c r="AG9" s="224"/>
      <c r="AH9" s="224"/>
      <c r="AI9" s="224"/>
      <c r="AJ9" s="221"/>
      <c r="AK9" s="517"/>
      <c r="AM9" s="139"/>
      <c r="AO9" s="225"/>
      <c r="AP9" s="226"/>
      <c r="AQ9" s="225"/>
      <c r="AS9" s="227"/>
    </row>
    <row r="10" spans="1:48" ht="20.25" customHeight="1">
      <c r="A10" s="841"/>
      <c r="B10" s="842"/>
      <c r="C10" s="849"/>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1"/>
      <c r="AE10" s="215"/>
      <c r="AF10" s="222"/>
      <c r="AG10" s="224"/>
      <c r="AH10" s="224"/>
      <c r="AI10" s="224"/>
      <c r="AJ10" s="221"/>
      <c r="AK10" s="517"/>
      <c r="AO10" s="225"/>
      <c r="AP10" s="226"/>
      <c r="AQ10" s="225"/>
      <c r="AS10" s="227"/>
    </row>
    <row r="11" spans="1:48" ht="15.75" customHeight="1">
      <c r="A11" s="837">
        <f>IF(A7="","",A7+1)</f>
        <v>2</v>
      </c>
      <c r="B11" s="838"/>
      <c r="C11" s="843" t="s">
        <v>282</v>
      </c>
      <c r="D11" s="518"/>
      <c r="E11" s="845" t="s">
        <v>226</v>
      </c>
      <c r="F11" s="518"/>
      <c r="G11" s="845" t="s">
        <v>285</v>
      </c>
      <c r="H11" s="518"/>
      <c r="I11" s="845" t="s">
        <v>226</v>
      </c>
      <c r="J11" s="518"/>
      <c r="K11" s="847" t="s">
        <v>286</v>
      </c>
      <c r="L11" s="833" t="s">
        <v>227</v>
      </c>
      <c r="M11" s="519"/>
      <c r="N11" s="835" t="s">
        <v>287</v>
      </c>
      <c r="O11" s="518"/>
      <c r="P11" s="835" t="s">
        <v>286</v>
      </c>
      <c r="Q11" s="833" t="s">
        <v>288</v>
      </c>
      <c r="R11" s="534" t="str">
        <f>IF(OR(D11="",A11=""),"",HOUR(AJ11))</f>
        <v/>
      </c>
      <c r="S11" s="835" t="s">
        <v>287</v>
      </c>
      <c r="T11" s="521" t="str">
        <f>IF(OR(D11="",A11=""),"",MINUTE(AJ11))</f>
        <v/>
      </c>
      <c r="U11" s="835" t="s">
        <v>286</v>
      </c>
      <c r="V11" s="819" t="s">
        <v>309</v>
      </c>
      <c r="W11" s="522"/>
      <c r="X11" s="821" t="s">
        <v>148</v>
      </c>
      <c r="Y11" s="823" t="s">
        <v>289</v>
      </c>
      <c r="Z11" s="825"/>
      <c r="AA11" s="826"/>
      <c r="AG11" s="504">
        <f>IF(OR(D11="",F11=""),0,TIME(D11,F11,0))</f>
        <v>0</v>
      </c>
      <c r="AH11" s="504">
        <f>IF(OR(H11="",J11=""),0,TIME(H11,J11,0))</f>
        <v>0</v>
      </c>
      <c r="AI11" s="504">
        <f>TIME(M11,O11,0)</f>
        <v>0</v>
      </c>
      <c r="AJ11" s="515">
        <f>AH11-AG11-AI11</f>
        <v>0</v>
      </c>
      <c r="AK11" s="517" t="str">
        <f>IF(A11="",IF(OR(D11&lt;&gt;"",F11&lt;&gt;"",H11&lt;&gt;"",J11&lt;&gt;""),"ERR",""),IF(A11&lt;&gt;"",IF(AND(D11="",F11="",H11="",J11=""),"",IF(OR(AND(D11&lt;&gt;"",F11=""),AND(D11="",F11&lt;&gt;""),AND(H11&lt;&gt;"",J11=""),AND(H11="",J11&lt;&gt;""),AG11&gt;=AH11,AH11-AG11-AI11&lt;0),"ERR",""))))</f>
        <v/>
      </c>
    </row>
    <row r="12" spans="1:48" ht="14.25" customHeight="1">
      <c r="A12" s="839"/>
      <c r="B12" s="840"/>
      <c r="C12" s="844"/>
      <c r="D12" s="523"/>
      <c r="E12" s="846"/>
      <c r="F12" s="523"/>
      <c r="G12" s="846"/>
      <c r="H12" s="523"/>
      <c r="I12" s="846"/>
      <c r="J12" s="523"/>
      <c r="K12" s="848"/>
      <c r="L12" s="834"/>
      <c r="M12" s="524"/>
      <c r="N12" s="836"/>
      <c r="O12" s="523"/>
      <c r="P12" s="836"/>
      <c r="Q12" s="834"/>
      <c r="R12" s="533" t="str">
        <f>IF(OR(D12="",A11=""),"",HOUR(AJ12))</f>
        <v/>
      </c>
      <c r="S12" s="836"/>
      <c r="T12" s="525" t="str">
        <f>IF(OR(D12="",A11=""),"",MINUTE(AJ12))</f>
        <v/>
      </c>
      <c r="U12" s="836"/>
      <c r="V12" s="820"/>
      <c r="W12" s="526"/>
      <c r="X12" s="822"/>
      <c r="Y12" s="824"/>
      <c r="Z12" s="827"/>
      <c r="AA12" s="828"/>
      <c r="AG12" s="504">
        <f>IF(OR(D12="",F12=""),0,TIME(D12,F12,0))</f>
        <v>0</v>
      </c>
      <c r="AH12" s="504">
        <f>IF(OR(H12="",J12=""),0,TIME(H12,J12,0))</f>
        <v>0</v>
      </c>
      <c r="AI12" s="504">
        <f>TIME(M12,O12,0)</f>
        <v>0</v>
      </c>
      <c r="AJ12" s="515">
        <f>AH12-AG12-AI12</f>
        <v>0</v>
      </c>
      <c r="AK12" s="517" t="str">
        <f>IF(A11="",IF(OR(D12&lt;&gt;"",F12&lt;&gt;"",H12&lt;&gt;"",J12&lt;&gt;""),"ERR",""),IF(A11&lt;&gt;"",IF(AND(D12="",F12="",H12="",J12=""),"",IF(OR(AND(D12&lt;&gt;"",F12=""),AND(D12="",F12&lt;&gt;""),AND(H12&lt;&gt;"",J12=""),AND(H12="",J12&lt;&gt;""),AG12&gt;=AH12,AH12-AG12-AI12&lt;0),"ERR",""))))</f>
        <v/>
      </c>
    </row>
    <row r="13" spans="1:48" ht="15" customHeight="1">
      <c r="A13" s="839"/>
      <c r="B13" s="840"/>
      <c r="C13" s="527" t="s">
        <v>283</v>
      </c>
      <c r="D13" s="528"/>
      <c r="E13" s="829"/>
      <c r="F13" s="829"/>
      <c r="G13" s="829"/>
      <c r="H13" s="829"/>
      <c r="I13" s="829"/>
      <c r="J13" s="829"/>
      <c r="K13" s="529"/>
      <c r="L13" s="529"/>
      <c r="M13" s="529"/>
      <c r="N13" s="529"/>
      <c r="O13" s="529"/>
      <c r="P13" s="529"/>
      <c r="Q13" s="529"/>
      <c r="R13" s="830" t="str">
        <f>IF(OR(AK11="ERR",AK12="ERR"),"研修時間が誤っています","")</f>
        <v/>
      </c>
      <c r="S13" s="831"/>
      <c r="T13" s="831"/>
      <c r="U13" s="831"/>
      <c r="V13" s="831"/>
      <c r="W13" s="831"/>
      <c r="X13" s="831" t="str">
        <f>IF(ISERROR(OR(AG11,AJ11,AJ12)),"研修人数を入力してください",IF(AG11&lt;&gt;"",IF(OR(AND(AJ11&gt;0,W11=""),AND(AJ12&gt;0,W12="")),"研修人数を入力してください",""),""))</f>
        <v/>
      </c>
      <c r="Y13" s="831"/>
      <c r="Z13" s="831"/>
      <c r="AA13" s="832"/>
      <c r="AE13" s="215"/>
      <c r="AF13" s="222"/>
      <c r="AG13" s="224"/>
      <c r="AH13" s="224"/>
      <c r="AI13" s="224"/>
      <c r="AJ13" s="221"/>
      <c r="AK13" s="517"/>
      <c r="AM13" s="139"/>
      <c r="AO13" s="225"/>
      <c r="AP13" s="226"/>
      <c r="AQ13" s="225"/>
      <c r="AS13" s="227"/>
    </row>
    <row r="14" spans="1:48" ht="20.25" customHeight="1">
      <c r="A14" s="841"/>
      <c r="B14" s="842"/>
      <c r="C14" s="849"/>
      <c r="D14" s="850"/>
      <c r="E14" s="850"/>
      <c r="F14" s="850"/>
      <c r="G14" s="850"/>
      <c r="H14" s="850"/>
      <c r="I14" s="850"/>
      <c r="J14" s="850"/>
      <c r="K14" s="850"/>
      <c r="L14" s="850"/>
      <c r="M14" s="850"/>
      <c r="N14" s="850"/>
      <c r="O14" s="850"/>
      <c r="P14" s="850"/>
      <c r="Q14" s="850"/>
      <c r="R14" s="850"/>
      <c r="S14" s="850"/>
      <c r="T14" s="850"/>
      <c r="U14" s="850"/>
      <c r="V14" s="850"/>
      <c r="W14" s="850"/>
      <c r="X14" s="850"/>
      <c r="Y14" s="850"/>
      <c r="Z14" s="850"/>
      <c r="AA14" s="851"/>
      <c r="AE14" s="215"/>
      <c r="AF14" s="222"/>
      <c r="AG14" s="224"/>
      <c r="AH14" s="224"/>
      <c r="AI14" s="224"/>
      <c r="AJ14" s="221"/>
      <c r="AK14" s="517"/>
      <c r="AO14" s="225"/>
      <c r="AP14" s="226"/>
      <c r="AQ14" s="225"/>
      <c r="AS14" s="227"/>
    </row>
    <row r="15" spans="1:48" ht="15.75" customHeight="1">
      <c r="A15" s="837">
        <f>IF(A11="","",A11+1)</f>
        <v>3</v>
      </c>
      <c r="B15" s="838"/>
      <c r="C15" s="843" t="s">
        <v>282</v>
      </c>
      <c r="D15" s="518"/>
      <c r="E15" s="845" t="s">
        <v>226</v>
      </c>
      <c r="F15" s="518"/>
      <c r="G15" s="845" t="s">
        <v>285</v>
      </c>
      <c r="H15" s="518"/>
      <c r="I15" s="845" t="s">
        <v>226</v>
      </c>
      <c r="J15" s="518"/>
      <c r="K15" s="847" t="s">
        <v>286</v>
      </c>
      <c r="L15" s="833" t="s">
        <v>227</v>
      </c>
      <c r="M15" s="519"/>
      <c r="N15" s="835" t="s">
        <v>287</v>
      </c>
      <c r="O15" s="518"/>
      <c r="P15" s="835" t="s">
        <v>286</v>
      </c>
      <c r="Q15" s="833" t="s">
        <v>288</v>
      </c>
      <c r="R15" s="534" t="str">
        <f>IF(OR(D15="",A15=""),"",HOUR(AJ15))</f>
        <v/>
      </c>
      <c r="S15" s="835" t="s">
        <v>287</v>
      </c>
      <c r="T15" s="521" t="str">
        <f>IF(OR(D15="",A15=""),"",MINUTE(AJ15))</f>
        <v/>
      </c>
      <c r="U15" s="835" t="s">
        <v>286</v>
      </c>
      <c r="V15" s="819" t="s">
        <v>309</v>
      </c>
      <c r="W15" s="522"/>
      <c r="X15" s="821" t="s">
        <v>148</v>
      </c>
      <c r="Y15" s="823" t="s">
        <v>289</v>
      </c>
      <c r="Z15" s="825"/>
      <c r="AA15" s="826"/>
      <c r="AG15" s="504">
        <f>IF(OR(D15="",F15=""),0,TIME(D15,F15,0))</f>
        <v>0</v>
      </c>
      <c r="AH15" s="504">
        <f>IF(OR(H15="",J15=""),0,TIME(H15,J15,0))</f>
        <v>0</v>
      </c>
      <c r="AI15" s="504">
        <f>TIME(M15,O15,0)</f>
        <v>0</v>
      </c>
      <c r="AJ15" s="515">
        <f>AH15-AG15-AI15</f>
        <v>0</v>
      </c>
      <c r="AK15" s="517" t="str">
        <f>IF(A15="",IF(OR(D15&lt;&gt;"",F15&lt;&gt;"",H15&lt;&gt;"",J15&lt;&gt;""),"ERR",""),IF(A15&lt;&gt;"",IF(AND(D15="",F15="",H15="",J15=""),"",IF(OR(AND(D15&lt;&gt;"",F15=""),AND(D15="",F15&lt;&gt;""),AND(H15&lt;&gt;"",J15=""),AND(H15="",J15&lt;&gt;""),AG15&gt;=AH15,AH15-AG15-AI15&lt;0),"ERR",""))))</f>
        <v/>
      </c>
    </row>
    <row r="16" spans="1:48" ht="14.25" customHeight="1">
      <c r="A16" s="839"/>
      <c r="B16" s="840"/>
      <c r="C16" s="844"/>
      <c r="D16" s="523"/>
      <c r="E16" s="846"/>
      <c r="F16" s="523"/>
      <c r="G16" s="846"/>
      <c r="H16" s="523"/>
      <c r="I16" s="846"/>
      <c r="J16" s="523"/>
      <c r="K16" s="848"/>
      <c r="L16" s="834"/>
      <c r="M16" s="524"/>
      <c r="N16" s="836"/>
      <c r="O16" s="523"/>
      <c r="P16" s="836"/>
      <c r="Q16" s="834"/>
      <c r="R16" s="533" t="str">
        <f>IF(OR(D16="",A15=""),"",HOUR(AJ16))</f>
        <v/>
      </c>
      <c r="S16" s="836"/>
      <c r="T16" s="525" t="str">
        <f>IF(OR(D16="",A15=""),"",MINUTE(AJ16))</f>
        <v/>
      </c>
      <c r="U16" s="836"/>
      <c r="V16" s="820"/>
      <c r="W16" s="526"/>
      <c r="X16" s="822"/>
      <c r="Y16" s="824"/>
      <c r="Z16" s="827"/>
      <c r="AA16" s="828"/>
      <c r="AG16" s="504">
        <f>IF(OR(D16="",F16=""),0,TIME(D16,F16,0))</f>
        <v>0</v>
      </c>
      <c r="AH16" s="504">
        <f>IF(OR(H16="",J16=""),0,TIME(H16,J16,0))</f>
        <v>0</v>
      </c>
      <c r="AI16" s="504">
        <f>TIME(M16,O16,0)</f>
        <v>0</v>
      </c>
      <c r="AJ16" s="515">
        <f>AH16-AG16-AI16</f>
        <v>0</v>
      </c>
      <c r="AK16" s="517" t="str">
        <f>IF(A15="",IF(OR(D16&lt;&gt;"",F16&lt;&gt;"",H16&lt;&gt;"",J16&lt;&gt;""),"ERR",""),IF(A15&lt;&gt;"",IF(AND(D16="",F16="",H16="",J16=""),"",IF(OR(AND(D16&lt;&gt;"",F16=""),AND(D16="",F16&lt;&gt;""),AND(H16&lt;&gt;"",J16=""),AND(H16="",J16&lt;&gt;""),AG16&gt;=AH16,AH16-AG16-AI16&lt;0),"ERR",""))))</f>
        <v/>
      </c>
    </row>
    <row r="17" spans="1:45" ht="15" customHeight="1">
      <c r="A17" s="839"/>
      <c r="B17" s="840"/>
      <c r="C17" s="527" t="s">
        <v>283</v>
      </c>
      <c r="D17" s="528"/>
      <c r="E17" s="829"/>
      <c r="F17" s="829"/>
      <c r="G17" s="829"/>
      <c r="H17" s="829"/>
      <c r="I17" s="829"/>
      <c r="J17" s="829"/>
      <c r="K17" s="529"/>
      <c r="L17" s="529"/>
      <c r="M17" s="529"/>
      <c r="N17" s="529"/>
      <c r="O17" s="529"/>
      <c r="P17" s="529"/>
      <c r="Q17" s="529"/>
      <c r="R17" s="830" t="str">
        <f>IF(OR(AK15="ERR",AK16="ERR"),"研修時間が誤っています","")</f>
        <v/>
      </c>
      <c r="S17" s="831"/>
      <c r="T17" s="831"/>
      <c r="U17" s="831"/>
      <c r="V17" s="831"/>
      <c r="W17" s="831"/>
      <c r="X17" s="831" t="str">
        <f>IF(ISERROR(OR(AG15,AJ15,AJ16)),"研修人数を入力してください",IF(AG15&lt;&gt;"",IF(OR(AND(AJ15&gt;0,W15=""),AND(AJ16&gt;0,W16="")),"研修人数を入力してください",""),""))</f>
        <v/>
      </c>
      <c r="Y17" s="831"/>
      <c r="Z17" s="831"/>
      <c r="AA17" s="832"/>
      <c r="AE17" s="215"/>
      <c r="AF17" s="222"/>
      <c r="AG17" s="224"/>
      <c r="AH17" s="224"/>
      <c r="AI17" s="224"/>
      <c r="AJ17" s="221"/>
      <c r="AK17" s="517"/>
      <c r="AM17" s="139"/>
      <c r="AO17" s="225"/>
      <c r="AP17" s="226"/>
      <c r="AQ17" s="225"/>
      <c r="AS17" s="227"/>
    </row>
    <row r="18" spans="1:45" ht="20.25" customHeight="1">
      <c r="A18" s="841"/>
      <c r="B18" s="842"/>
      <c r="C18" s="849"/>
      <c r="D18" s="850"/>
      <c r="E18" s="850"/>
      <c r="F18" s="850"/>
      <c r="G18" s="850"/>
      <c r="H18" s="850"/>
      <c r="I18" s="850"/>
      <c r="J18" s="850"/>
      <c r="K18" s="850"/>
      <c r="L18" s="850"/>
      <c r="M18" s="850"/>
      <c r="N18" s="850"/>
      <c r="O18" s="850"/>
      <c r="P18" s="850"/>
      <c r="Q18" s="850"/>
      <c r="R18" s="850"/>
      <c r="S18" s="850"/>
      <c r="T18" s="850"/>
      <c r="U18" s="850"/>
      <c r="V18" s="850"/>
      <c r="W18" s="850"/>
      <c r="X18" s="850"/>
      <c r="Y18" s="850"/>
      <c r="Z18" s="850"/>
      <c r="AA18" s="851"/>
      <c r="AE18" s="215"/>
      <c r="AF18" s="222"/>
      <c r="AG18" s="224"/>
      <c r="AH18" s="224"/>
      <c r="AI18" s="224"/>
      <c r="AJ18" s="221"/>
      <c r="AK18" s="517"/>
      <c r="AO18" s="225"/>
      <c r="AP18" s="226"/>
      <c r="AQ18" s="225"/>
      <c r="AS18" s="227"/>
    </row>
    <row r="19" spans="1:45" ht="15.75" customHeight="1">
      <c r="A19" s="837">
        <f>IF(A15="","",A15+1)</f>
        <v>4</v>
      </c>
      <c r="B19" s="838"/>
      <c r="C19" s="843" t="s">
        <v>282</v>
      </c>
      <c r="D19" s="518"/>
      <c r="E19" s="845" t="s">
        <v>226</v>
      </c>
      <c r="F19" s="518"/>
      <c r="G19" s="845" t="s">
        <v>285</v>
      </c>
      <c r="H19" s="518"/>
      <c r="I19" s="845" t="s">
        <v>226</v>
      </c>
      <c r="J19" s="518"/>
      <c r="K19" s="847" t="s">
        <v>286</v>
      </c>
      <c r="L19" s="833" t="s">
        <v>227</v>
      </c>
      <c r="M19" s="519"/>
      <c r="N19" s="835" t="s">
        <v>287</v>
      </c>
      <c r="O19" s="518"/>
      <c r="P19" s="835" t="s">
        <v>286</v>
      </c>
      <c r="Q19" s="833" t="s">
        <v>288</v>
      </c>
      <c r="R19" s="534" t="str">
        <f>IF(OR(D19="",A19=""),"",HOUR(AJ19))</f>
        <v/>
      </c>
      <c r="S19" s="835" t="s">
        <v>287</v>
      </c>
      <c r="T19" s="521" t="str">
        <f>IF(OR(D19="",A19=""),"",MINUTE(AJ19))</f>
        <v/>
      </c>
      <c r="U19" s="835" t="s">
        <v>286</v>
      </c>
      <c r="V19" s="819" t="s">
        <v>309</v>
      </c>
      <c r="W19" s="522"/>
      <c r="X19" s="821" t="s">
        <v>148</v>
      </c>
      <c r="Y19" s="823" t="s">
        <v>289</v>
      </c>
      <c r="Z19" s="825"/>
      <c r="AA19" s="826"/>
      <c r="AG19" s="504">
        <f>IF(OR(D19="",F19=""),0,TIME(D19,F19,0))</f>
        <v>0</v>
      </c>
      <c r="AH19" s="504">
        <f>IF(OR(H19="",J19=""),0,TIME(H19,J19,0))</f>
        <v>0</v>
      </c>
      <c r="AI19" s="504">
        <f>TIME(M19,O19,0)</f>
        <v>0</v>
      </c>
      <c r="AJ19" s="515">
        <f>AH19-AG19-AI19</f>
        <v>0</v>
      </c>
      <c r="AK19" s="517" t="str">
        <f>IF(A19="",IF(OR(D19&lt;&gt;"",F19&lt;&gt;"",H19&lt;&gt;"",J19&lt;&gt;""),"ERR",""),IF(A19&lt;&gt;"",IF(AND(D19="",F19="",H19="",J19=""),"",IF(OR(AND(D19&lt;&gt;"",F19=""),AND(D19="",F19&lt;&gt;""),AND(H19&lt;&gt;"",J19=""),AND(H19="",J19&lt;&gt;""),AG19&gt;=AH19,AH19-AG19-AI19&lt;0),"ERR",""))))</f>
        <v/>
      </c>
    </row>
    <row r="20" spans="1:45" ht="14.25" customHeight="1">
      <c r="A20" s="839"/>
      <c r="B20" s="840"/>
      <c r="C20" s="844"/>
      <c r="D20" s="523"/>
      <c r="E20" s="846"/>
      <c r="F20" s="523"/>
      <c r="G20" s="846"/>
      <c r="H20" s="523"/>
      <c r="I20" s="846"/>
      <c r="J20" s="523"/>
      <c r="K20" s="848"/>
      <c r="L20" s="834"/>
      <c r="M20" s="524"/>
      <c r="N20" s="836"/>
      <c r="O20" s="523"/>
      <c r="P20" s="836"/>
      <c r="Q20" s="834"/>
      <c r="R20" s="533" t="str">
        <f>IF(OR(D20="",A19=""),"",HOUR(AJ20))</f>
        <v/>
      </c>
      <c r="S20" s="836"/>
      <c r="T20" s="525" t="str">
        <f>IF(OR(D20="",A19=""),"",MINUTE(AJ20))</f>
        <v/>
      </c>
      <c r="U20" s="836"/>
      <c r="V20" s="820"/>
      <c r="W20" s="526"/>
      <c r="X20" s="822"/>
      <c r="Y20" s="824"/>
      <c r="Z20" s="827"/>
      <c r="AA20" s="828"/>
      <c r="AG20" s="504">
        <f>IF(OR(D20="",F20=""),0,TIME(D20,F20,0))</f>
        <v>0</v>
      </c>
      <c r="AH20" s="504">
        <f>IF(OR(H20="",J20=""),0,TIME(H20,J20,0))</f>
        <v>0</v>
      </c>
      <c r="AI20" s="504">
        <f>TIME(M20,O20,0)</f>
        <v>0</v>
      </c>
      <c r="AJ20" s="515">
        <f>AH20-AG20-AI20</f>
        <v>0</v>
      </c>
      <c r="AK20" s="517" t="str">
        <f>IF(A19="",IF(OR(D20&lt;&gt;"",F20&lt;&gt;"",H20&lt;&gt;"",J20&lt;&gt;""),"ERR",""),IF(A19&lt;&gt;"",IF(AND(D20="",F20="",H20="",J20=""),"",IF(OR(AND(D20&lt;&gt;"",F20=""),AND(D20="",F20&lt;&gt;""),AND(H20&lt;&gt;"",J20=""),AND(H20="",J20&lt;&gt;""),AG20&gt;=AH20,AH20-AG20-AI20&lt;0),"ERR",""))))</f>
        <v/>
      </c>
    </row>
    <row r="21" spans="1:45" ht="15" customHeight="1">
      <c r="A21" s="839"/>
      <c r="B21" s="840"/>
      <c r="C21" s="527" t="s">
        <v>283</v>
      </c>
      <c r="D21" s="528"/>
      <c r="E21" s="829"/>
      <c r="F21" s="829"/>
      <c r="G21" s="829"/>
      <c r="H21" s="829"/>
      <c r="I21" s="829"/>
      <c r="J21" s="829"/>
      <c r="K21" s="529"/>
      <c r="L21" s="529"/>
      <c r="M21" s="529"/>
      <c r="N21" s="529"/>
      <c r="O21" s="529"/>
      <c r="P21" s="529"/>
      <c r="Q21" s="529"/>
      <c r="R21" s="830" t="str">
        <f>IF(OR(AK19="ERR",AK20="ERR"),"研修時間が誤っています","")</f>
        <v/>
      </c>
      <c r="S21" s="831"/>
      <c r="T21" s="831"/>
      <c r="U21" s="831"/>
      <c r="V21" s="831"/>
      <c r="W21" s="831"/>
      <c r="X21" s="831" t="str">
        <f>IF(ISERROR(OR(AG19,AJ19,AJ20)),"研修人数を入力してください",IF(AG19&lt;&gt;"",IF(OR(AND(AJ19&gt;0,W19=""),AND(AJ20&gt;0,W20="")),"研修人数を入力してください",""),""))</f>
        <v/>
      </c>
      <c r="Y21" s="831"/>
      <c r="Z21" s="831"/>
      <c r="AA21" s="832"/>
      <c r="AE21" s="215"/>
      <c r="AF21" s="222"/>
      <c r="AG21" s="224"/>
      <c r="AH21" s="224"/>
      <c r="AI21" s="224"/>
      <c r="AJ21" s="221"/>
      <c r="AK21" s="517"/>
      <c r="AM21" s="139"/>
      <c r="AO21" s="225"/>
      <c r="AP21" s="226"/>
      <c r="AQ21" s="225"/>
      <c r="AS21" s="227"/>
    </row>
    <row r="22" spans="1:45" ht="20.25" customHeight="1">
      <c r="A22" s="841"/>
      <c r="B22" s="842"/>
      <c r="C22" s="849"/>
      <c r="D22" s="850"/>
      <c r="E22" s="850"/>
      <c r="F22" s="850"/>
      <c r="G22" s="850"/>
      <c r="H22" s="850"/>
      <c r="I22" s="850"/>
      <c r="J22" s="850"/>
      <c r="K22" s="850"/>
      <c r="L22" s="850"/>
      <c r="M22" s="850"/>
      <c r="N22" s="850"/>
      <c r="O22" s="850"/>
      <c r="P22" s="850"/>
      <c r="Q22" s="850"/>
      <c r="R22" s="850"/>
      <c r="S22" s="850"/>
      <c r="T22" s="850"/>
      <c r="U22" s="850"/>
      <c r="V22" s="850"/>
      <c r="W22" s="850"/>
      <c r="X22" s="850"/>
      <c r="Y22" s="850"/>
      <c r="Z22" s="850"/>
      <c r="AA22" s="851"/>
      <c r="AE22" s="215"/>
      <c r="AF22" s="222"/>
      <c r="AG22" s="224"/>
      <c r="AH22" s="224"/>
      <c r="AI22" s="224"/>
      <c r="AJ22" s="221"/>
      <c r="AK22" s="517"/>
      <c r="AO22" s="225"/>
      <c r="AP22" s="226"/>
      <c r="AQ22" s="225"/>
      <c r="AS22" s="227"/>
    </row>
    <row r="23" spans="1:45" ht="15.75" customHeight="1">
      <c r="A23" s="837">
        <f>IF(A19="","",A19+1)</f>
        <v>5</v>
      </c>
      <c r="B23" s="838"/>
      <c r="C23" s="843" t="s">
        <v>282</v>
      </c>
      <c r="D23" s="518"/>
      <c r="E23" s="845" t="s">
        <v>226</v>
      </c>
      <c r="F23" s="518"/>
      <c r="G23" s="845" t="s">
        <v>285</v>
      </c>
      <c r="H23" s="518"/>
      <c r="I23" s="845" t="s">
        <v>226</v>
      </c>
      <c r="J23" s="518"/>
      <c r="K23" s="847" t="s">
        <v>286</v>
      </c>
      <c r="L23" s="833" t="s">
        <v>227</v>
      </c>
      <c r="M23" s="519"/>
      <c r="N23" s="835" t="s">
        <v>287</v>
      </c>
      <c r="O23" s="518"/>
      <c r="P23" s="835" t="s">
        <v>286</v>
      </c>
      <c r="Q23" s="833" t="s">
        <v>288</v>
      </c>
      <c r="R23" s="534" t="str">
        <f>IF(OR(D23="",A23=""),"",HOUR(AJ23))</f>
        <v/>
      </c>
      <c r="S23" s="835" t="s">
        <v>287</v>
      </c>
      <c r="T23" s="521" t="str">
        <f>IF(OR(D23="",A23=""),"",MINUTE(AJ23))</f>
        <v/>
      </c>
      <c r="U23" s="835" t="s">
        <v>286</v>
      </c>
      <c r="V23" s="819" t="s">
        <v>309</v>
      </c>
      <c r="W23" s="522"/>
      <c r="X23" s="821" t="s">
        <v>148</v>
      </c>
      <c r="Y23" s="823" t="s">
        <v>289</v>
      </c>
      <c r="Z23" s="825"/>
      <c r="AA23" s="826"/>
      <c r="AG23" s="504">
        <f>IF(OR(D23="",F23=""),0,TIME(D23,F23,0))</f>
        <v>0</v>
      </c>
      <c r="AH23" s="504">
        <f>IF(OR(H23="",J23=""),0,TIME(H23,J23,0))</f>
        <v>0</v>
      </c>
      <c r="AI23" s="504">
        <f>TIME(M23,O23,0)</f>
        <v>0</v>
      </c>
      <c r="AJ23" s="515">
        <f>AH23-AG23-AI23</f>
        <v>0</v>
      </c>
      <c r="AK23" s="517" t="str">
        <f>IF(A23="",IF(OR(D23&lt;&gt;"",F23&lt;&gt;"",H23&lt;&gt;"",J23&lt;&gt;""),"ERR",""),IF(A23&lt;&gt;"",IF(AND(D23="",F23="",H23="",J23=""),"",IF(OR(AND(D23&lt;&gt;"",F23=""),AND(D23="",F23&lt;&gt;""),AND(H23&lt;&gt;"",J23=""),AND(H23="",J23&lt;&gt;""),AG23&gt;=AH23,AH23-AG23-AI23&lt;0),"ERR",""))))</f>
        <v/>
      </c>
    </row>
    <row r="24" spans="1:45" ht="14.25" customHeight="1">
      <c r="A24" s="839"/>
      <c r="B24" s="840"/>
      <c r="C24" s="844"/>
      <c r="D24" s="523"/>
      <c r="E24" s="846"/>
      <c r="F24" s="523"/>
      <c r="G24" s="846"/>
      <c r="H24" s="523"/>
      <c r="I24" s="846"/>
      <c r="J24" s="523"/>
      <c r="K24" s="848"/>
      <c r="L24" s="834"/>
      <c r="M24" s="524"/>
      <c r="N24" s="836"/>
      <c r="O24" s="523"/>
      <c r="P24" s="836"/>
      <c r="Q24" s="834"/>
      <c r="R24" s="533" t="str">
        <f>IF(OR(D24="",A23=""),"",HOUR(AJ24))</f>
        <v/>
      </c>
      <c r="S24" s="836"/>
      <c r="T24" s="525" t="str">
        <f>IF(OR(D24="",A23=""),"",MINUTE(AJ24))</f>
        <v/>
      </c>
      <c r="U24" s="836"/>
      <c r="V24" s="820"/>
      <c r="W24" s="526"/>
      <c r="X24" s="822"/>
      <c r="Y24" s="824"/>
      <c r="Z24" s="827"/>
      <c r="AA24" s="828"/>
      <c r="AG24" s="504">
        <f>IF(OR(D24="",F24=""),0,TIME(D24,F24,0))</f>
        <v>0</v>
      </c>
      <c r="AH24" s="504">
        <f>IF(OR(H24="",J24=""),0,TIME(H24,J24,0))</f>
        <v>0</v>
      </c>
      <c r="AI24" s="504">
        <f>TIME(M24,O24,0)</f>
        <v>0</v>
      </c>
      <c r="AJ24" s="515">
        <f>AH24-AG24-AI24</f>
        <v>0</v>
      </c>
      <c r="AK24" s="517" t="str">
        <f>IF(A23="",IF(OR(D24&lt;&gt;"",F24&lt;&gt;"",H24&lt;&gt;"",J24&lt;&gt;""),"ERR",""),IF(A23&lt;&gt;"",IF(AND(D24="",F24="",H24="",J24=""),"",IF(OR(AND(D24&lt;&gt;"",F24=""),AND(D24="",F24&lt;&gt;""),AND(H24&lt;&gt;"",J24=""),AND(H24="",J24&lt;&gt;""),AG24&gt;=AH24,AH24-AG24-AI24&lt;0),"ERR",""))))</f>
        <v/>
      </c>
    </row>
    <row r="25" spans="1:45" ht="15" customHeight="1">
      <c r="A25" s="839"/>
      <c r="B25" s="840"/>
      <c r="C25" s="527" t="s">
        <v>283</v>
      </c>
      <c r="D25" s="528"/>
      <c r="E25" s="829"/>
      <c r="F25" s="829"/>
      <c r="G25" s="829"/>
      <c r="H25" s="829"/>
      <c r="I25" s="829"/>
      <c r="J25" s="829"/>
      <c r="K25" s="529"/>
      <c r="L25" s="529"/>
      <c r="M25" s="529"/>
      <c r="N25" s="529"/>
      <c r="O25" s="529"/>
      <c r="P25" s="529"/>
      <c r="Q25" s="529"/>
      <c r="R25" s="830" t="str">
        <f>IF(OR(AK23="ERR",AK24="ERR"),"研修時間が誤っています","")</f>
        <v/>
      </c>
      <c r="S25" s="831"/>
      <c r="T25" s="831"/>
      <c r="U25" s="831"/>
      <c r="V25" s="831"/>
      <c r="W25" s="831"/>
      <c r="X25" s="831" t="str">
        <f>IF(ISERROR(OR(AG23,AJ23,AJ24)),"研修人数を入力してください",IF(AG23&lt;&gt;"",IF(OR(AND(AJ23&gt;0,W23=""),AND(AJ24&gt;0,W24="")),"研修人数を入力してください",""),""))</f>
        <v/>
      </c>
      <c r="Y25" s="831"/>
      <c r="Z25" s="831"/>
      <c r="AA25" s="832"/>
      <c r="AE25" s="215"/>
      <c r="AF25" s="222"/>
      <c r="AG25" s="224"/>
      <c r="AH25" s="224"/>
      <c r="AI25" s="224"/>
      <c r="AJ25" s="221"/>
      <c r="AK25" s="517"/>
      <c r="AM25" s="139"/>
      <c r="AO25" s="225"/>
      <c r="AP25" s="226"/>
      <c r="AQ25" s="225"/>
      <c r="AS25" s="227"/>
    </row>
    <row r="26" spans="1:45" ht="20.25" customHeight="1">
      <c r="A26" s="841"/>
      <c r="B26" s="842"/>
      <c r="C26" s="849"/>
      <c r="D26" s="850"/>
      <c r="E26" s="850"/>
      <c r="F26" s="850"/>
      <c r="G26" s="850"/>
      <c r="H26" s="850"/>
      <c r="I26" s="850"/>
      <c r="J26" s="850"/>
      <c r="K26" s="850"/>
      <c r="L26" s="850"/>
      <c r="M26" s="850"/>
      <c r="N26" s="850"/>
      <c r="O26" s="850"/>
      <c r="P26" s="850"/>
      <c r="Q26" s="850"/>
      <c r="R26" s="850"/>
      <c r="S26" s="850"/>
      <c r="T26" s="850"/>
      <c r="U26" s="850"/>
      <c r="V26" s="850"/>
      <c r="W26" s="850"/>
      <c r="X26" s="850"/>
      <c r="Y26" s="850"/>
      <c r="Z26" s="850"/>
      <c r="AA26" s="851"/>
      <c r="AE26" s="215"/>
      <c r="AF26" s="222"/>
      <c r="AG26" s="224"/>
      <c r="AH26" s="224"/>
      <c r="AI26" s="224"/>
      <c r="AJ26" s="221"/>
      <c r="AK26" s="517"/>
      <c r="AO26" s="225"/>
      <c r="AP26" s="226"/>
      <c r="AQ26" s="225"/>
      <c r="AS26" s="227"/>
    </row>
    <row r="27" spans="1:45" ht="15.75" customHeight="1">
      <c r="A27" s="837">
        <f>IF(A23="","",A23+1)</f>
        <v>6</v>
      </c>
      <c r="B27" s="838"/>
      <c r="C27" s="843" t="s">
        <v>282</v>
      </c>
      <c r="D27" s="518"/>
      <c r="E27" s="845" t="s">
        <v>226</v>
      </c>
      <c r="F27" s="518"/>
      <c r="G27" s="845" t="s">
        <v>285</v>
      </c>
      <c r="H27" s="518"/>
      <c r="I27" s="845" t="s">
        <v>226</v>
      </c>
      <c r="J27" s="518"/>
      <c r="K27" s="847" t="s">
        <v>286</v>
      </c>
      <c r="L27" s="833" t="s">
        <v>227</v>
      </c>
      <c r="M27" s="519"/>
      <c r="N27" s="835" t="s">
        <v>287</v>
      </c>
      <c r="O27" s="518"/>
      <c r="P27" s="835" t="s">
        <v>286</v>
      </c>
      <c r="Q27" s="833" t="s">
        <v>288</v>
      </c>
      <c r="R27" s="534" t="str">
        <f>IF(OR(D27="",A27=""),"",HOUR(AJ27))</f>
        <v/>
      </c>
      <c r="S27" s="835" t="s">
        <v>287</v>
      </c>
      <c r="T27" s="521" t="str">
        <f>IF(OR(D27="",A27=""),"",MINUTE(AJ27))</f>
        <v/>
      </c>
      <c r="U27" s="835" t="s">
        <v>286</v>
      </c>
      <c r="V27" s="819" t="s">
        <v>309</v>
      </c>
      <c r="W27" s="522"/>
      <c r="X27" s="821" t="s">
        <v>148</v>
      </c>
      <c r="Y27" s="823" t="s">
        <v>289</v>
      </c>
      <c r="Z27" s="825"/>
      <c r="AA27" s="826"/>
      <c r="AG27" s="504">
        <f>IF(OR(D27="",F27=""),0,TIME(D27,F27,0))</f>
        <v>0</v>
      </c>
      <c r="AH27" s="504">
        <f>IF(OR(H27="",J27=""),0,TIME(H27,J27,0))</f>
        <v>0</v>
      </c>
      <c r="AI27" s="504">
        <f>TIME(M27,O27,0)</f>
        <v>0</v>
      </c>
      <c r="AJ27" s="515">
        <f>AH27-AG27-AI27</f>
        <v>0</v>
      </c>
      <c r="AK27" s="517" t="str">
        <f>IF(A27="",IF(OR(D27&lt;&gt;"",F27&lt;&gt;"",H27&lt;&gt;"",J27&lt;&gt;""),"ERR",""),IF(A27&lt;&gt;"",IF(AND(D27="",F27="",H27="",J27=""),"",IF(OR(AND(D27&lt;&gt;"",F27=""),AND(D27="",F27&lt;&gt;""),AND(H27&lt;&gt;"",J27=""),AND(H27="",J27&lt;&gt;""),AG27&gt;=AH27,AH27-AG27-AI27&lt;0),"ERR",""))))</f>
        <v/>
      </c>
    </row>
    <row r="28" spans="1:45" ht="14.25" customHeight="1">
      <c r="A28" s="839"/>
      <c r="B28" s="840"/>
      <c r="C28" s="844"/>
      <c r="D28" s="523"/>
      <c r="E28" s="846"/>
      <c r="F28" s="523"/>
      <c r="G28" s="846"/>
      <c r="H28" s="523"/>
      <c r="I28" s="846"/>
      <c r="J28" s="523"/>
      <c r="K28" s="848"/>
      <c r="L28" s="834"/>
      <c r="M28" s="524"/>
      <c r="N28" s="836"/>
      <c r="O28" s="523"/>
      <c r="P28" s="836"/>
      <c r="Q28" s="834"/>
      <c r="R28" s="533" t="str">
        <f>IF(OR(D28="",A27=""),"",HOUR(AJ28))</f>
        <v/>
      </c>
      <c r="S28" s="836"/>
      <c r="T28" s="525" t="str">
        <f>IF(OR(D28="",A27=""),"",MINUTE(AJ28))</f>
        <v/>
      </c>
      <c r="U28" s="836"/>
      <c r="V28" s="820"/>
      <c r="W28" s="526"/>
      <c r="X28" s="822"/>
      <c r="Y28" s="824"/>
      <c r="Z28" s="827"/>
      <c r="AA28" s="828"/>
      <c r="AG28" s="504">
        <f>IF(OR(D28="",F28=""),0,TIME(D28,F28,0))</f>
        <v>0</v>
      </c>
      <c r="AH28" s="504">
        <f>IF(OR(H28="",J28=""),0,TIME(H28,J28,0))</f>
        <v>0</v>
      </c>
      <c r="AI28" s="504">
        <f>TIME(M28,O28,0)</f>
        <v>0</v>
      </c>
      <c r="AJ28" s="515">
        <f>AH28-AG28-AI28</f>
        <v>0</v>
      </c>
      <c r="AK28" s="517" t="str">
        <f>IF(A27="",IF(OR(D28&lt;&gt;"",F28&lt;&gt;"",H28&lt;&gt;"",J28&lt;&gt;""),"ERR",""),IF(A27&lt;&gt;"",IF(AND(D28="",F28="",H28="",J28=""),"",IF(OR(AND(D28&lt;&gt;"",F28=""),AND(D28="",F28&lt;&gt;""),AND(H28&lt;&gt;"",J28=""),AND(H28="",J28&lt;&gt;""),AG28&gt;=AH28,AH28-AG28-AI28&lt;0),"ERR",""))))</f>
        <v/>
      </c>
    </row>
    <row r="29" spans="1:45" ht="15" customHeight="1">
      <c r="A29" s="839"/>
      <c r="B29" s="840"/>
      <c r="C29" s="527" t="s">
        <v>283</v>
      </c>
      <c r="D29" s="528"/>
      <c r="E29" s="829"/>
      <c r="F29" s="829"/>
      <c r="G29" s="829"/>
      <c r="H29" s="829"/>
      <c r="I29" s="829"/>
      <c r="J29" s="829"/>
      <c r="K29" s="529"/>
      <c r="L29" s="529"/>
      <c r="M29" s="529"/>
      <c r="N29" s="529"/>
      <c r="O29" s="529"/>
      <c r="P29" s="529"/>
      <c r="Q29" s="529"/>
      <c r="R29" s="830" t="str">
        <f>IF(OR(AK27="ERR",AK28="ERR"),"研修時間が誤っています","")</f>
        <v/>
      </c>
      <c r="S29" s="831"/>
      <c r="T29" s="831"/>
      <c r="U29" s="831"/>
      <c r="V29" s="831"/>
      <c r="W29" s="831"/>
      <c r="X29" s="831" t="str">
        <f>IF(ISERROR(OR(AG27,AJ27,AJ28)),"研修人数を入力してください",IF(AG27&lt;&gt;"",IF(OR(AND(AJ27&gt;0,W27=""),AND(AJ28&gt;0,W28="")),"研修人数を入力してください",""),""))</f>
        <v/>
      </c>
      <c r="Y29" s="831"/>
      <c r="Z29" s="831"/>
      <c r="AA29" s="832"/>
      <c r="AE29" s="215"/>
      <c r="AF29" s="222"/>
      <c r="AG29" s="224"/>
      <c r="AH29" s="224"/>
      <c r="AI29" s="224"/>
      <c r="AJ29" s="221"/>
      <c r="AK29" s="517"/>
      <c r="AM29" s="139"/>
      <c r="AO29" s="225"/>
      <c r="AP29" s="226"/>
      <c r="AQ29" s="225"/>
      <c r="AS29" s="227"/>
    </row>
    <row r="30" spans="1:45" ht="20.25" customHeight="1">
      <c r="A30" s="841"/>
      <c r="B30" s="842"/>
      <c r="C30" s="849"/>
      <c r="D30" s="850"/>
      <c r="E30" s="850"/>
      <c r="F30" s="850"/>
      <c r="G30" s="850"/>
      <c r="H30" s="850"/>
      <c r="I30" s="850"/>
      <c r="J30" s="850"/>
      <c r="K30" s="850"/>
      <c r="L30" s="850"/>
      <c r="M30" s="850"/>
      <c r="N30" s="850"/>
      <c r="O30" s="850"/>
      <c r="P30" s="850"/>
      <c r="Q30" s="850"/>
      <c r="R30" s="850"/>
      <c r="S30" s="850"/>
      <c r="T30" s="850"/>
      <c r="U30" s="850"/>
      <c r="V30" s="850"/>
      <c r="W30" s="850"/>
      <c r="X30" s="850"/>
      <c r="Y30" s="850"/>
      <c r="Z30" s="850"/>
      <c r="AA30" s="851"/>
      <c r="AE30" s="215"/>
      <c r="AF30" s="222"/>
      <c r="AG30" s="224"/>
      <c r="AH30" s="224"/>
      <c r="AI30" s="224"/>
      <c r="AJ30" s="221"/>
      <c r="AK30" s="517"/>
      <c r="AO30" s="225"/>
      <c r="AP30" s="226"/>
      <c r="AQ30" s="225"/>
      <c r="AS30" s="227"/>
    </row>
    <row r="31" spans="1:45" ht="15.75" customHeight="1">
      <c r="A31" s="837">
        <f>IF(A27="","",A27+1)</f>
        <v>7</v>
      </c>
      <c r="B31" s="838"/>
      <c r="C31" s="843" t="s">
        <v>282</v>
      </c>
      <c r="D31" s="518"/>
      <c r="E31" s="845" t="s">
        <v>226</v>
      </c>
      <c r="F31" s="518"/>
      <c r="G31" s="845" t="s">
        <v>285</v>
      </c>
      <c r="H31" s="518"/>
      <c r="I31" s="845" t="s">
        <v>226</v>
      </c>
      <c r="J31" s="518"/>
      <c r="K31" s="847" t="s">
        <v>286</v>
      </c>
      <c r="L31" s="833" t="s">
        <v>227</v>
      </c>
      <c r="M31" s="519"/>
      <c r="N31" s="835" t="s">
        <v>287</v>
      </c>
      <c r="O31" s="518"/>
      <c r="P31" s="835" t="s">
        <v>286</v>
      </c>
      <c r="Q31" s="833" t="s">
        <v>288</v>
      </c>
      <c r="R31" s="534" t="str">
        <f>IF(OR(D31="",A31=""),"",HOUR(AJ31))</f>
        <v/>
      </c>
      <c r="S31" s="835" t="s">
        <v>287</v>
      </c>
      <c r="T31" s="521" t="str">
        <f>IF(OR(D31="",A31=""),"",MINUTE(AJ31))</f>
        <v/>
      </c>
      <c r="U31" s="835" t="s">
        <v>286</v>
      </c>
      <c r="V31" s="819" t="s">
        <v>309</v>
      </c>
      <c r="W31" s="522"/>
      <c r="X31" s="821" t="s">
        <v>148</v>
      </c>
      <c r="Y31" s="823" t="s">
        <v>289</v>
      </c>
      <c r="Z31" s="825"/>
      <c r="AA31" s="826"/>
      <c r="AG31" s="504">
        <f>IF(OR(D31="",F31=""),0,TIME(D31,F31,0))</f>
        <v>0</v>
      </c>
      <c r="AH31" s="504">
        <f>IF(OR(H31="",J31=""),0,TIME(H31,J31,0))</f>
        <v>0</v>
      </c>
      <c r="AI31" s="504">
        <f>TIME(M31,O31,0)</f>
        <v>0</v>
      </c>
      <c r="AJ31" s="515">
        <f>AH31-AG31-AI31</f>
        <v>0</v>
      </c>
      <c r="AK31" s="517" t="str">
        <f>IF(A31="",IF(OR(D31&lt;&gt;"",F31&lt;&gt;"",H31&lt;&gt;"",J31&lt;&gt;""),"ERR",""),IF(A31&lt;&gt;"",IF(AND(D31="",F31="",H31="",J31=""),"",IF(OR(AND(D31&lt;&gt;"",F31=""),AND(D31="",F31&lt;&gt;""),AND(H31&lt;&gt;"",J31=""),AND(H31="",J31&lt;&gt;""),AG31&gt;=AH31,AH31-AG31-AI31&lt;0),"ERR",""))))</f>
        <v/>
      </c>
    </row>
    <row r="32" spans="1:45" ht="14.25" customHeight="1">
      <c r="A32" s="839"/>
      <c r="B32" s="840"/>
      <c r="C32" s="844"/>
      <c r="D32" s="523"/>
      <c r="E32" s="846"/>
      <c r="F32" s="523"/>
      <c r="G32" s="846"/>
      <c r="H32" s="523"/>
      <c r="I32" s="846"/>
      <c r="J32" s="523"/>
      <c r="K32" s="848"/>
      <c r="L32" s="834"/>
      <c r="M32" s="524"/>
      <c r="N32" s="836"/>
      <c r="O32" s="523"/>
      <c r="P32" s="836"/>
      <c r="Q32" s="834"/>
      <c r="R32" s="533" t="str">
        <f>IF(OR(D32="",A31=""),"",HOUR(AJ32))</f>
        <v/>
      </c>
      <c r="S32" s="836"/>
      <c r="T32" s="525" t="str">
        <f>IF(OR(D32="",A31=""),"",MINUTE(AJ32))</f>
        <v/>
      </c>
      <c r="U32" s="836"/>
      <c r="V32" s="820"/>
      <c r="W32" s="526"/>
      <c r="X32" s="822"/>
      <c r="Y32" s="824"/>
      <c r="Z32" s="827"/>
      <c r="AA32" s="828"/>
      <c r="AG32" s="504">
        <f>IF(OR(D32="",F32=""),0,TIME(D32,F32,0))</f>
        <v>0</v>
      </c>
      <c r="AH32" s="504">
        <f>IF(OR(H32="",J32=""),0,TIME(H32,J32,0))</f>
        <v>0</v>
      </c>
      <c r="AI32" s="504">
        <f>TIME(M32,O32,0)</f>
        <v>0</v>
      </c>
      <c r="AJ32" s="515">
        <f>AH32-AG32-AI32</f>
        <v>0</v>
      </c>
      <c r="AK32" s="517" t="str">
        <f>IF(A31="",IF(OR(D32&lt;&gt;"",F32&lt;&gt;"",H32&lt;&gt;"",J32&lt;&gt;""),"ERR",""),IF(A31&lt;&gt;"",IF(AND(D32="",F32="",H32="",J32=""),"",IF(OR(AND(D32&lt;&gt;"",F32=""),AND(D32="",F32&lt;&gt;""),AND(H32&lt;&gt;"",J32=""),AND(H32="",J32&lt;&gt;""),AG32&gt;=AH32,AH32-AG32-AI32&lt;0),"ERR",""))))</f>
        <v/>
      </c>
    </row>
    <row r="33" spans="1:45" ht="15.75" customHeight="1">
      <c r="A33" s="839"/>
      <c r="B33" s="840"/>
      <c r="C33" s="527" t="s">
        <v>283</v>
      </c>
      <c r="D33" s="528"/>
      <c r="E33" s="829"/>
      <c r="F33" s="829"/>
      <c r="G33" s="829"/>
      <c r="H33" s="829"/>
      <c r="I33" s="829"/>
      <c r="J33" s="829"/>
      <c r="K33" s="529"/>
      <c r="L33" s="529"/>
      <c r="M33" s="529"/>
      <c r="N33" s="529"/>
      <c r="O33" s="529"/>
      <c r="P33" s="529"/>
      <c r="Q33" s="529"/>
      <c r="R33" s="830" t="str">
        <f>IF(OR(AK31="ERR",AK32="ERR"),"研修時間が誤っています","")</f>
        <v/>
      </c>
      <c r="S33" s="831"/>
      <c r="T33" s="831"/>
      <c r="U33" s="831"/>
      <c r="V33" s="831"/>
      <c r="W33" s="831"/>
      <c r="X33" s="831" t="str">
        <f>IF(ISERROR(OR(AG31,AJ31,AJ32)),"研修人数を入力してください",IF(AG31&lt;&gt;"",IF(OR(AND(AJ31&gt;0,W31=""),AND(AJ32&gt;0,W32="")),"研修人数を入力してください",""),""))</f>
        <v/>
      </c>
      <c r="Y33" s="831"/>
      <c r="Z33" s="831"/>
      <c r="AA33" s="832"/>
      <c r="AE33" s="215"/>
      <c r="AF33" s="222"/>
      <c r="AG33" s="224"/>
      <c r="AH33" s="224"/>
      <c r="AI33" s="224"/>
      <c r="AJ33" s="221"/>
      <c r="AK33" s="517"/>
      <c r="AM33" s="139"/>
      <c r="AO33" s="225"/>
      <c r="AP33" s="226"/>
      <c r="AQ33" s="225"/>
      <c r="AS33" s="227"/>
    </row>
    <row r="34" spans="1:45" ht="20.25" customHeight="1">
      <c r="A34" s="841"/>
      <c r="B34" s="842"/>
      <c r="C34" s="849"/>
      <c r="D34" s="850"/>
      <c r="E34" s="850"/>
      <c r="F34" s="850"/>
      <c r="G34" s="850"/>
      <c r="H34" s="850"/>
      <c r="I34" s="850"/>
      <c r="J34" s="850"/>
      <c r="K34" s="850"/>
      <c r="L34" s="850"/>
      <c r="M34" s="850"/>
      <c r="N34" s="850"/>
      <c r="O34" s="850"/>
      <c r="P34" s="850"/>
      <c r="Q34" s="850"/>
      <c r="R34" s="850"/>
      <c r="S34" s="850"/>
      <c r="T34" s="850"/>
      <c r="U34" s="850"/>
      <c r="V34" s="850"/>
      <c r="W34" s="850"/>
      <c r="X34" s="850"/>
      <c r="Y34" s="850"/>
      <c r="Z34" s="850"/>
      <c r="AA34" s="851"/>
      <c r="AE34" s="215"/>
      <c r="AF34" s="222"/>
      <c r="AG34" s="224"/>
      <c r="AH34" s="224"/>
      <c r="AI34" s="224"/>
      <c r="AJ34" s="221"/>
      <c r="AK34" s="517"/>
      <c r="AO34" s="225"/>
      <c r="AP34" s="226"/>
      <c r="AQ34" s="225"/>
      <c r="AS34" s="227"/>
    </row>
    <row r="35" spans="1:45" ht="15.75" customHeight="1">
      <c r="A35" s="837">
        <f>IF(A31="","",A31+1)</f>
        <v>8</v>
      </c>
      <c r="B35" s="838"/>
      <c r="C35" s="843" t="s">
        <v>282</v>
      </c>
      <c r="D35" s="518"/>
      <c r="E35" s="845" t="s">
        <v>226</v>
      </c>
      <c r="F35" s="518"/>
      <c r="G35" s="845" t="s">
        <v>285</v>
      </c>
      <c r="H35" s="518"/>
      <c r="I35" s="845" t="s">
        <v>226</v>
      </c>
      <c r="J35" s="518"/>
      <c r="K35" s="847" t="s">
        <v>286</v>
      </c>
      <c r="L35" s="833" t="s">
        <v>227</v>
      </c>
      <c r="M35" s="519"/>
      <c r="N35" s="835" t="s">
        <v>287</v>
      </c>
      <c r="O35" s="518"/>
      <c r="P35" s="835" t="s">
        <v>286</v>
      </c>
      <c r="Q35" s="833" t="s">
        <v>288</v>
      </c>
      <c r="R35" s="534" t="str">
        <f>IF(OR(D35="",A35=""),"",HOUR(AJ35))</f>
        <v/>
      </c>
      <c r="S35" s="835" t="s">
        <v>287</v>
      </c>
      <c r="T35" s="521" t="str">
        <f>IF(OR(D35="",A35=""),"",MINUTE(AJ35))</f>
        <v/>
      </c>
      <c r="U35" s="835" t="s">
        <v>286</v>
      </c>
      <c r="V35" s="819" t="s">
        <v>309</v>
      </c>
      <c r="W35" s="522"/>
      <c r="X35" s="821" t="s">
        <v>148</v>
      </c>
      <c r="Y35" s="823" t="s">
        <v>289</v>
      </c>
      <c r="Z35" s="825"/>
      <c r="AA35" s="826"/>
      <c r="AG35" s="504">
        <f>IF(OR(D35="",F35=""),0,TIME(D35,F35,0))</f>
        <v>0</v>
      </c>
      <c r="AH35" s="504">
        <f>IF(OR(H35="",J35=""),0,TIME(H35,J35,0))</f>
        <v>0</v>
      </c>
      <c r="AI35" s="504">
        <f>TIME(M35,O35,0)</f>
        <v>0</v>
      </c>
      <c r="AJ35" s="515">
        <f>AH35-AG35-AI35</f>
        <v>0</v>
      </c>
      <c r="AK35" s="517" t="str">
        <f>IF(A35="",IF(OR(D35&lt;&gt;"",F35&lt;&gt;"",H35&lt;&gt;"",J35&lt;&gt;""),"ERR",""),IF(A35&lt;&gt;"",IF(AND(D35="",F35="",H35="",J35=""),"",IF(OR(AND(D35&lt;&gt;"",F35=""),AND(D35="",F35&lt;&gt;""),AND(H35&lt;&gt;"",J35=""),AND(H35="",J35&lt;&gt;""),AG35&gt;=AH35,AH35-AG35-AI35&lt;0),"ERR",""))))</f>
        <v/>
      </c>
    </row>
    <row r="36" spans="1:45" ht="14.25" customHeight="1">
      <c r="A36" s="839"/>
      <c r="B36" s="840"/>
      <c r="C36" s="844"/>
      <c r="D36" s="523"/>
      <c r="E36" s="846"/>
      <c r="F36" s="523"/>
      <c r="G36" s="846"/>
      <c r="H36" s="523"/>
      <c r="I36" s="846"/>
      <c r="J36" s="523"/>
      <c r="K36" s="848"/>
      <c r="L36" s="834"/>
      <c r="M36" s="524"/>
      <c r="N36" s="836"/>
      <c r="O36" s="523"/>
      <c r="P36" s="836"/>
      <c r="Q36" s="834"/>
      <c r="R36" s="533" t="str">
        <f>IF(OR(D36="",A35=""),"",HOUR(AJ36))</f>
        <v/>
      </c>
      <c r="S36" s="836"/>
      <c r="T36" s="525" t="str">
        <f>IF(OR(D36="",A35=""),"",MINUTE(AJ36))</f>
        <v/>
      </c>
      <c r="U36" s="836"/>
      <c r="V36" s="820"/>
      <c r="W36" s="526"/>
      <c r="X36" s="822"/>
      <c r="Y36" s="824"/>
      <c r="Z36" s="827"/>
      <c r="AA36" s="828"/>
      <c r="AG36" s="504">
        <f>IF(OR(D36="",F36=""),0,TIME(D36,F36,0))</f>
        <v>0</v>
      </c>
      <c r="AH36" s="504">
        <f>IF(OR(H36="",J36=""),0,TIME(H36,J36,0))</f>
        <v>0</v>
      </c>
      <c r="AI36" s="504">
        <f>TIME(M36,O36,0)</f>
        <v>0</v>
      </c>
      <c r="AJ36" s="515">
        <f>AH36-AG36-AI36</f>
        <v>0</v>
      </c>
      <c r="AK36" s="517" t="str">
        <f>IF(A35="",IF(OR(D36&lt;&gt;"",F36&lt;&gt;"",H36&lt;&gt;"",J36&lt;&gt;""),"ERR",""),IF(A35&lt;&gt;"",IF(AND(D36="",F36="",H36="",J36=""),"",IF(OR(AND(D36&lt;&gt;"",F36=""),AND(D36="",F36&lt;&gt;""),AND(H36&lt;&gt;"",J36=""),AND(H36="",J36&lt;&gt;""),AG36&gt;=AH36,AH36-AG36-AI36&lt;0),"ERR",""))))</f>
        <v/>
      </c>
    </row>
    <row r="37" spans="1:45" ht="15" customHeight="1">
      <c r="A37" s="839"/>
      <c r="B37" s="840"/>
      <c r="C37" s="527" t="s">
        <v>283</v>
      </c>
      <c r="D37" s="528"/>
      <c r="E37" s="829"/>
      <c r="F37" s="829"/>
      <c r="G37" s="829"/>
      <c r="H37" s="829"/>
      <c r="I37" s="829"/>
      <c r="J37" s="829"/>
      <c r="K37" s="529"/>
      <c r="L37" s="529"/>
      <c r="M37" s="529"/>
      <c r="N37" s="529"/>
      <c r="O37" s="529"/>
      <c r="P37" s="529"/>
      <c r="Q37" s="529"/>
      <c r="R37" s="830" t="str">
        <f>IF(OR(AK35="ERR",AK36="ERR"),"研修時間が誤っています","")</f>
        <v/>
      </c>
      <c r="S37" s="831"/>
      <c r="T37" s="831"/>
      <c r="U37" s="831"/>
      <c r="V37" s="831"/>
      <c r="W37" s="831"/>
      <c r="X37" s="831" t="str">
        <f>IF(ISERROR(OR(AG35,AJ35,AJ36)),"研修人数を入力してください",IF(AG35&lt;&gt;"",IF(OR(AND(AJ35&gt;0,W35=""),AND(AJ36&gt;0,W36="")),"研修人数を入力してください",""),""))</f>
        <v/>
      </c>
      <c r="Y37" s="831"/>
      <c r="Z37" s="831"/>
      <c r="AA37" s="832"/>
      <c r="AE37" s="215"/>
      <c r="AF37" s="222"/>
      <c r="AG37" s="224"/>
      <c r="AH37" s="224"/>
      <c r="AI37" s="224"/>
      <c r="AJ37" s="221"/>
      <c r="AK37" s="517"/>
      <c r="AM37" s="139"/>
      <c r="AO37" s="225"/>
      <c r="AP37" s="226"/>
      <c r="AQ37" s="225"/>
      <c r="AS37" s="227"/>
    </row>
    <row r="38" spans="1:45" ht="20.25" customHeight="1">
      <c r="A38" s="841"/>
      <c r="B38" s="842"/>
      <c r="C38" s="849"/>
      <c r="D38" s="850"/>
      <c r="E38" s="850"/>
      <c r="F38" s="850"/>
      <c r="G38" s="850"/>
      <c r="H38" s="850"/>
      <c r="I38" s="850"/>
      <c r="J38" s="850"/>
      <c r="K38" s="850"/>
      <c r="L38" s="850"/>
      <c r="M38" s="850"/>
      <c r="N38" s="850"/>
      <c r="O38" s="850"/>
      <c r="P38" s="850"/>
      <c r="Q38" s="850"/>
      <c r="R38" s="850"/>
      <c r="S38" s="850"/>
      <c r="T38" s="850"/>
      <c r="U38" s="850"/>
      <c r="V38" s="850"/>
      <c r="W38" s="850"/>
      <c r="X38" s="850"/>
      <c r="Y38" s="850"/>
      <c r="Z38" s="850"/>
      <c r="AA38" s="851"/>
      <c r="AE38" s="215"/>
      <c r="AF38" s="222"/>
      <c r="AG38" s="224"/>
      <c r="AH38" s="224"/>
      <c r="AI38" s="224"/>
      <c r="AJ38" s="221"/>
      <c r="AK38" s="517"/>
      <c r="AO38" s="225"/>
      <c r="AP38" s="226"/>
      <c r="AQ38" s="225"/>
      <c r="AS38" s="227"/>
    </row>
    <row r="39" spans="1:45" ht="15.75" customHeight="1">
      <c r="A39" s="837">
        <f>IF(A35="","",A35+1)</f>
        <v>9</v>
      </c>
      <c r="B39" s="838"/>
      <c r="C39" s="843" t="s">
        <v>282</v>
      </c>
      <c r="D39" s="518"/>
      <c r="E39" s="845" t="s">
        <v>226</v>
      </c>
      <c r="F39" s="518"/>
      <c r="G39" s="845" t="s">
        <v>285</v>
      </c>
      <c r="H39" s="518"/>
      <c r="I39" s="845" t="s">
        <v>226</v>
      </c>
      <c r="J39" s="518"/>
      <c r="K39" s="847" t="s">
        <v>286</v>
      </c>
      <c r="L39" s="833" t="s">
        <v>227</v>
      </c>
      <c r="M39" s="519"/>
      <c r="N39" s="835" t="s">
        <v>287</v>
      </c>
      <c r="O39" s="518"/>
      <c r="P39" s="835" t="s">
        <v>286</v>
      </c>
      <c r="Q39" s="833" t="s">
        <v>288</v>
      </c>
      <c r="R39" s="534" t="str">
        <f>IF(OR(D39="",A39=""),"",HOUR(AJ39))</f>
        <v/>
      </c>
      <c r="S39" s="835" t="s">
        <v>287</v>
      </c>
      <c r="T39" s="521" t="str">
        <f>IF(OR(D39="",A39=""),"",MINUTE(AJ39))</f>
        <v/>
      </c>
      <c r="U39" s="835" t="s">
        <v>286</v>
      </c>
      <c r="V39" s="819" t="s">
        <v>309</v>
      </c>
      <c r="W39" s="522"/>
      <c r="X39" s="821" t="s">
        <v>148</v>
      </c>
      <c r="Y39" s="823" t="s">
        <v>289</v>
      </c>
      <c r="Z39" s="825"/>
      <c r="AA39" s="826"/>
      <c r="AG39" s="504">
        <f>IF(OR(D39="",F39=""),0,TIME(D39,F39,0))</f>
        <v>0</v>
      </c>
      <c r="AH39" s="504">
        <f>IF(OR(H39="",J39=""),0,TIME(H39,J39,0))</f>
        <v>0</v>
      </c>
      <c r="AI39" s="504">
        <f>TIME(M39,O39,0)</f>
        <v>0</v>
      </c>
      <c r="AJ39" s="515">
        <f>AH39-AG39-AI39</f>
        <v>0</v>
      </c>
      <c r="AK39" s="517" t="str">
        <f>IF(A39="",IF(OR(D39&lt;&gt;"",F39&lt;&gt;"",H39&lt;&gt;"",J39&lt;&gt;""),"ERR",""),IF(A39&lt;&gt;"",IF(AND(D39="",F39="",H39="",J39=""),"",IF(OR(AND(D39&lt;&gt;"",F39=""),AND(D39="",F39&lt;&gt;""),AND(H39&lt;&gt;"",J39=""),AND(H39="",J39&lt;&gt;""),AG39&gt;=AH39,AH39-AG39-AI39&lt;0),"ERR",""))))</f>
        <v/>
      </c>
    </row>
    <row r="40" spans="1:45" ht="14.25" customHeight="1">
      <c r="A40" s="839"/>
      <c r="B40" s="840"/>
      <c r="C40" s="844"/>
      <c r="D40" s="523"/>
      <c r="E40" s="846"/>
      <c r="F40" s="523"/>
      <c r="G40" s="846"/>
      <c r="H40" s="523"/>
      <c r="I40" s="846"/>
      <c r="J40" s="523"/>
      <c r="K40" s="848"/>
      <c r="L40" s="834"/>
      <c r="M40" s="524"/>
      <c r="N40" s="836"/>
      <c r="O40" s="523"/>
      <c r="P40" s="836"/>
      <c r="Q40" s="834"/>
      <c r="R40" s="533" t="str">
        <f>IF(OR(D40="",A39=""),"",HOUR(AJ40))</f>
        <v/>
      </c>
      <c r="S40" s="836"/>
      <c r="T40" s="525" t="str">
        <f>IF(OR(D40="",A39=""),"",MINUTE(AJ40))</f>
        <v/>
      </c>
      <c r="U40" s="836"/>
      <c r="V40" s="820"/>
      <c r="W40" s="526"/>
      <c r="X40" s="822"/>
      <c r="Y40" s="824"/>
      <c r="Z40" s="827"/>
      <c r="AA40" s="828"/>
      <c r="AG40" s="504">
        <f>IF(OR(D40="",F40=""),0,TIME(D40,F40,0))</f>
        <v>0</v>
      </c>
      <c r="AH40" s="504">
        <f>IF(OR(H40="",J40=""),0,TIME(H40,J40,0))</f>
        <v>0</v>
      </c>
      <c r="AI40" s="504">
        <f>TIME(M40,O40,0)</f>
        <v>0</v>
      </c>
      <c r="AJ40" s="515">
        <f>AH40-AG40-AI40</f>
        <v>0</v>
      </c>
      <c r="AK40" s="517" t="str">
        <f>IF(A39="",IF(OR(D40&lt;&gt;"",F40&lt;&gt;"",H40&lt;&gt;"",J40&lt;&gt;""),"ERR",""),IF(A39&lt;&gt;"",IF(AND(D40="",F40="",H40="",J40=""),"",IF(OR(AND(D40&lt;&gt;"",F40=""),AND(D40="",F40&lt;&gt;""),AND(H40&lt;&gt;"",J40=""),AND(H40="",J40&lt;&gt;""),AG40&gt;=AH40,AH40-AG40-AI40&lt;0),"ERR",""))))</f>
        <v/>
      </c>
    </row>
    <row r="41" spans="1:45" ht="15" customHeight="1">
      <c r="A41" s="839"/>
      <c r="B41" s="840"/>
      <c r="C41" s="527" t="s">
        <v>283</v>
      </c>
      <c r="D41" s="528"/>
      <c r="E41" s="829"/>
      <c r="F41" s="829"/>
      <c r="G41" s="829"/>
      <c r="H41" s="829"/>
      <c r="I41" s="829"/>
      <c r="J41" s="829"/>
      <c r="K41" s="529"/>
      <c r="L41" s="529"/>
      <c r="M41" s="529"/>
      <c r="N41" s="529"/>
      <c r="O41" s="529"/>
      <c r="P41" s="529"/>
      <c r="Q41" s="529"/>
      <c r="R41" s="830" t="str">
        <f>IF(OR(AK39="ERR",AK40="ERR"),"研修時間が誤っています","")</f>
        <v/>
      </c>
      <c r="S41" s="831"/>
      <c r="T41" s="831"/>
      <c r="U41" s="831"/>
      <c r="V41" s="831"/>
      <c r="W41" s="831"/>
      <c r="X41" s="831" t="str">
        <f>IF(ISERROR(OR(AG39,AJ39,AJ40)),"研修人数を入力してください",IF(AG39&lt;&gt;"",IF(OR(AND(AJ39&gt;0,W39=""),AND(AJ40&gt;0,W40="")),"研修人数を入力してください",""),""))</f>
        <v/>
      </c>
      <c r="Y41" s="831"/>
      <c r="Z41" s="831"/>
      <c r="AA41" s="832"/>
      <c r="AE41" s="215"/>
      <c r="AF41" s="222"/>
      <c r="AG41" s="224"/>
      <c r="AH41" s="224"/>
      <c r="AI41" s="224"/>
      <c r="AJ41" s="221"/>
      <c r="AK41" s="517"/>
      <c r="AM41" s="139"/>
      <c r="AO41" s="225"/>
      <c r="AP41" s="226"/>
      <c r="AQ41" s="225"/>
      <c r="AS41" s="227"/>
    </row>
    <row r="42" spans="1:45" ht="20.25" customHeight="1">
      <c r="A42" s="841"/>
      <c r="B42" s="842"/>
      <c r="C42" s="849"/>
      <c r="D42" s="850"/>
      <c r="E42" s="850"/>
      <c r="F42" s="850"/>
      <c r="G42" s="850"/>
      <c r="H42" s="850"/>
      <c r="I42" s="850"/>
      <c r="J42" s="850"/>
      <c r="K42" s="850"/>
      <c r="L42" s="850"/>
      <c r="M42" s="850"/>
      <c r="N42" s="850"/>
      <c r="O42" s="850"/>
      <c r="P42" s="850"/>
      <c r="Q42" s="850"/>
      <c r="R42" s="850"/>
      <c r="S42" s="850"/>
      <c r="T42" s="850"/>
      <c r="U42" s="850"/>
      <c r="V42" s="850"/>
      <c r="W42" s="850"/>
      <c r="X42" s="850"/>
      <c r="Y42" s="850"/>
      <c r="Z42" s="850"/>
      <c r="AA42" s="851"/>
      <c r="AE42" s="215"/>
      <c r="AF42" s="222"/>
      <c r="AG42" s="224"/>
      <c r="AH42" s="224"/>
      <c r="AI42" s="224"/>
      <c r="AJ42" s="221"/>
      <c r="AK42" s="517"/>
      <c r="AO42" s="225"/>
      <c r="AP42" s="226"/>
      <c r="AQ42" s="225"/>
      <c r="AS42" s="227"/>
    </row>
    <row r="43" spans="1:45" ht="15.75" customHeight="1">
      <c r="A43" s="837">
        <f>IF(A39="","",A39+1)</f>
        <v>10</v>
      </c>
      <c r="B43" s="838"/>
      <c r="C43" s="843" t="s">
        <v>282</v>
      </c>
      <c r="D43" s="518"/>
      <c r="E43" s="845" t="s">
        <v>226</v>
      </c>
      <c r="F43" s="518"/>
      <c r="G43" s="845" t="s">
        <v>285</v>
      </c>
      <c r="H43" s="518"/>
      <c r="I43" s="845" t="s">
        <v>226</v>
      </c>
      <c r="J43" s="518"/>
      <c r="K43" s="847" t="s">
        <v>286</v>
      </c>
      <c r="L43" s="833" t="s">
        <v>227</v>
      </c>
      <c r="M43" s="519"/>
      <c r="N43" s="835" t="s">
        <v>287</v>
      </c>
      <c r="O43" s="518"/>
      <c r="P43" s="835" t="s">
        <v>286</v>
      </c>
      <c r="Q43" s="833" t="s">
        <v>288</v>
      </c>
      <c r="R43" s="534" t="str">
        <f>IF(OR(D43="",A43=""),"",HOUR(AJ43))</f>
        <v/>
      </c>
      <c r="S43" s="835" t="s">
        <v>287</v>
      </c>
      <c r="T43" s="521" t="str">
        <f>IF(OR(D43="",A43=""),"",MINUTE(AJ43))</f>
        <v/>
      </c>
      <c r="U43" s="835" t="s">
        <v>286</v>
      </c>
      <c r="V43" s="819" t="s">
        <v>309</v>
      </c>
      <c r="W43" s="522"/>
      <c r="X43" s="821" t="s">
        <v>148</v>
      </c>
      <c r="Y43" s="823" t="s">
        <v>289</v>
      </c>
      <c r="Z43" s="825"/>
      <c r="AA43" s="826"/>
      <c r="AG43" s="504">
        <f>IF(OR(D43="",F43=""),0,TIME(D43,F43,0))</f>
        <v>0</v>
      </c>
      <c r="AH43" s="504">
        <f>IF(OR(H43="",J43=""),0,TIME(H43,J43,0))</f>
        <v>0</v>
      </c>
      <c r="AI43" s="504">
        <f>TIME(M43,O43,0)</f>
        <v>0</v>
      </c>
      <c r="AJ43" s="515">
        <f>AH43-AG43-AI43</f>
        <v>0</v>
      </c>
      <c r="AK43" s="517" t="str">
        <f>IF(A43="",IF(OR(D43&lt;&gt;"",F43&lt;&gt;"",H43&lt;&gt;"",J43&lt;&gt;""),"ERR",""),IF(A43&lt;&gt;"",IF(AND(D43="",F43="",H43="",J43=""),"",IF(OR(AND(D43&lt;&gt;"",F43=""),AND(D43="",F43&lt;&gt;""),AND(H43&lt;&gt;"",J43=""),AND(H43="",J43&lt;&gt;""),AG43&gt;=AH43,AH43-AG43-AI43&lt;0),"ERR",""))))</f>
        <v/>
      </c>
    </row>
    <row r="44" spans="1:45" ht="14.25" customHeight="1">
      <c r="A44" s="839"/>
      <c r="B44" s="840"/>
      <c r="C44" s="844"/>
      <c r="D44" s="523"/>
      <c r="E44" s="846"/>
      <c r="F44" s="523"/>
      <c r="G44" s="846"/>
      <c r="H44" s="523"/>
      <c r="I44" s="846"/>
      <c r="J44" s="523"/>
      <c r="K44" s="848"/>
      <c r="L44" s="834"/>
      <c r="M44" s="524"/>
      <c r="N44" s="836"/>
      <c r="O44" s="523"/>
      <c r="P44" s="836"/>
      <c r="Q44" s="834"/>
      <c r="R44" s="533" t="str">
        <f>IF(OR(D44="",A43=""),"",HOUR(AJ44))</f>
        <v/>
      </c>
      <c r="S44" s="836"/>
      <c r="T44" s="525" t="str">
        <f>IF(OR(D44="",A43=""),"",MINUTE(AJ44))</f>
        <v/>
      </c>
      <c r="U44" s="836"/>
      <c r="V44" s="820"/>
      <c r="W44" s="526"/>
      <c r="X44" s="822"/>
      <c r="Y44" s="824"/>
      <c r="Z44" s="827"/>
      <c r="AA44" s="828"/>
      <c r="AG44" s="504">
        <f>IF(OR(D44="",F44=""),0,TIME(D44,F44,0))</f>
        <v>0</v>
      </c>
      <c r="AH44" s="504">
        <f>IF(OR(H44="",J44=""),0,TIME(H44,J44,0))</f>
        <v>0</v>
      </c>
      <c r="AI44" s="504">
        <f>TIME(M44,O44,0)</f>
        <v>0</v>
      </c>
      <c r="AJ44" s="515">
        <f>AH44-AG44-AI44</f>
        <v>0</v>
      </c>
      <c r="AK44" s="517" t="str">
        <f>IF(A43="",IF(OR(D44&lt;&gt;"",F44&lt;&gt;"",H44&lt;&gt;"",J44&lt;&gt;""),"ERR",""),IF(A43&lt;&gt;"",IF(AND(D44="",F44="",H44="",J44=""),"",IF(OR(AND(D44&lt;&gt;"",F44=""),AND(D44="",F44&lt;&gt;""),AND(H44&lt;&gt;"",J44=""),AND(H44="",J44&lt;&gt;""),AG44&gt;=AH44,AH44-AG44-AI44&lt;0),"ERR",""))))</f>
        <v/>
      </c>
    </row>
    <row r="45" spans="1:45" ht="15" customHeight="1">
      <c r="A45" s="839"/>
      <c r="B45" s="840"/>
      <c r="C45" s="527" t="s">
        <v>283</v>
      </c>
      <c r="D45" s="528"/>
      <c r="E45" s="829"/>
      <c r="F45" s="829"/>
      <c r="G45" s="829"/>
      <c r="H45" s="829"/>
      <c r="I45" s="829"/>
      <c r="J45" s="829"/>
      <c r="K45" s="529"/>
      <c r="L45" s="529"/>
      <c r="M45" s="529"/>
      <c r="N45" s="529"/>
      <c r="O45" s="529"/>
      <c r="P45" s="529"/>
      <c r="Q45" s="529"/>
      <c r="R45" s="830" t="str">
        <f>IF(OR(AK43="ERR",AK44="ERR"),"研修時間が誤っています","")</f>
        <v/>
      </c>
      <c r="S45" s="831"/>
      <c r="T45" s="831"/>
      <c r="U45" s="831"/>
      <c r="V45" s="831"/>
      <c r="W45" s="831"/>
      <c r="X45" s="831" t="str">
        <f>IF(ISERROR(OR(AG43,AJ43,AJ44)),"研修人数を入力してください",IF(AG43&lt;&gt;"",IF(OR(AND(AJ43&gt;0,W43=""),AND(AJ44&gt;0,W44="")),"研修人数を入力してください",""),""))</f>
        <v/>
      </c>
      <c r="Y45" s="831"/>
      <c r="Z45" s="831"/>
      <c r="AA45" s="832"/>
      <c r="AE45" s="215"/>
      <c r="AF45" s="222"/>
      <c r="AG45" s="224"/>
      <c r="AH45" s="224"/>
      <c r="AI45" s="224"/>
      <c r="AJ45" s="221"/>
      <c r="AK45" s="517"/>
      <c r="AM45" s="139"/>
      <c r="AO45" s="225"/>
      <c r="AP45" s="226"/>
      <c r="AQ45" s="225"/>
      <c r="AS45" s="227"/>
    </row>
    <row r="46" spans="1:45" ht="20.25" customHeight="1">
      <c r="A46" s="841"/>
      <c r="B46" s="842"/>
      <c r="C46" s="849"/>
      <c r="D46" s="850"/>
      <c r="E46" s="850"/>
      <c r="F46" s="850"/>
      <c r="G46" s="850"/>
      <c r="H46" s="850"/>
      <c r="I46" s="850"/>
      <c r="J46" s="850"/>
      <c r="K46" s="850"/>
      <c r="L46" s="850"/>
      <c r="M46" s="850"/>
      <c r="N46" s="850"/>
      <c r="O46" s="850"/>
      <c r="P46" s="850"/>
      <c r="Q46" s="850"/>
      <c r="R46" s="850"/>
      <c r="S46" s="850"/>
      <c r="T46" s="850"/>
      <c r="U46" s="850"/>
      <c r="V46" s="850"/>
      <c r="W46" s="850"/>
      <c r="X46" s="850"/>
      <c r="Y46" s="850"/>
      <c r="Z46" s="850"/>
      <c r="AA46" s="851"/>
      <c r="AE46" s="215"/>
      <c r="AF46" s="222"/>
      <c r="AG46" s="224"/>
      <c r="AH46" s="224"/>
      <c r="AI46" s="224"/>
      <c r="AJ46" s="221"/>
      <c r="AK46" s="517"/>
      <c r="AO46" s="225"/>
      <c r="AP46" s="226"/>
      <c r="AQ46" s="225"/>
      <c r="AS46" s="227"/>
    </row>
    <row r="47" spans="1:45" ht="15.75" customHeight="1">
      <c r="A47" s="837">
        <f>IF(A43="","",A43+1)</f>
        <v>11</v>
      </c>
      <c r="B47" s="838"/>
      <c r="C47" s="843" t="s">
        <v>282</v>
      </c>
      <c r="D47" s="518"/>
      <c r="E47" s="845" t="s">
        <v>226</v>
      </c>
      <c r="F47" s="518"/>
      <c r="G47" s="845" t="s">
        <v>285</v>
      </c>
      <c r="H47" s="518"/>
      <c r="I47" s="845" t="s">
        <v>226</v>
      </c>
      <c r="J47" s="518"/>
      <c r="K47" s="847" t="s">
        <v>286</v>
      </c>
      <c r="L47" s="833" t="s">
        <v>227</v>
      </c>
      <c r="M47" s="519"/>
      <c r="N47" s="835" t="s">
        <v>287</v>
      </c>
      <c r="O47" s="518"/>
      <c r="P47" s="835" t="s">
        <v>286</v>
      </c>
      <c r="Q47" s="833" t="s">
        <v>288</v>
      </c>
      <c r="R47" s="534" t="str">
        <f>IF(OR(D47="",A47=""),"",HOUR(AJ47))</f>
        <v/>
      </c>
      <c r="S47" s="835" t="s">
        <v>287</v>
      </c>
      <c r="T47" s="521" t="str">
        <f>IF(OR(D47="",A47=""),"",MINUTE(AJ47))</f>
        <v/>
      </c>
      <c r="U47" s="835" t="s">
        <v>286</v>
      </c>
      <c r="V47" s="819" t="s">
        <v>309</v>
      </c>
      <c r="W47" s="522"/>
      <c r="X47" s="821" t="s">
        <v>148</v>
      </c>
      <c r="Y47" s="823" t="s">
        <v>289</v>
      </c>
      <c r="Z47" s="825"/>
      <c r="AA47" s="826"/>
      <c r="AG47" s="504">
        <f>IF(OR(D47="",F47=""),0,TIME(D47,F47,0))</f>
        <v>0</v>
      </c>
      <c r="AH47" s="504">
        <f>IF(OR(H47="",J47=""),0,TIME(H47,J47,0))</f>
        <v>0</v>
      </c>
      <c r="AI47" s="504">
        <f>TIME(M47,O47,0)</f>
        <v>0</v>
      </c>
      <c r="AJ47" s="515">
        <f>AH47-AG47-AI47</f>
        <v>0</v>
      </c>
      <c r="AK47" s="517" t="str">
        <f>IF(A47="",IF(OR(D47&lt;&gt;"",F47&lt;&gt;"",H47&lt;&gt;"",J47&lt;&gt;""),"ERR",""),IF(A47&lt;&gt;"",IF(AND(D47="",F47="",H47="",J47=""),"",IF(OR(AND(D47&lt;&gt;"",F47=""),AND(D47="",F47&lt;&gt;""),AND(H47&lt;&gt;"",J47=""),AND(H47="",J47&lt;&gt;""),AG47&gt;=AH47,AH47-AG47-AI47&lt;0),"ERR",""))))</f>
        <v/>
      </c>
      <c r="AO47" s="508"/>
    </row>
    <row r="48" spans="1:45" ht="14.25" customHeight="1">
      <c r="A48" s="839"/>
      <c r="B48" s="840"/>
      <c r="C48" s="844"/>
      <c r="D48" s="523"/>
      <c r="E48" s="846"/>
      <c r="F48" s="523"/>
      <c r="G48" s="846"/>
      <c r="H48" s="523"/>
      <c r="I48" s="846"/>
      <c r="J48" s="523"/>
      <c r="K48" s="848"/>
      <c r="L48" s="834"/>
      <c r="M48" s="524"/>
      <c r="N48" s="836"/>
      <c r="O48" s="523"/>
      <c r="P48" s="836"/>
      <c r="Q48" s="834"/>
      <c r="R48" s="533" t="str">
        <f>IF(OR(D48="",A47=""),"",HOUR(AJ48))</f>
        <v/>
      </c>
      <c r="S48" s="836"/>
      <c r="T48" s="525" t="str">
        <f>IF(OR(D48="",A47=""),"",MINUTE(AJ48))</f>
        <v/>
      </c>
      <c r="U48" s="836"/>
      <c r="V48" s="820"/>
      <c r="W48" s="526"/>
      <c r="X48" s="822"/>
      <c r="Y48" s="824"/>
      <c r="Z48" s="827"/>
      <c r="AA48" s="828"/>
      <c r="AG48" s="504">
        <f>IF(OR(D48="",F48=""),0,TIME(D48,F48,0))</f>
        <v>0</v>
      </c>
      <c r="AH48" s="504">
        <f>IF(OR(H48="",J48=""),0,TIME(H48,J48,0))</f>
        <v>0</v>
      </c>
      <c r="AI48" s="504">
        <f>TIME(M48,O48,0)</f>
        <v>0</v>
      </c>
      <c r="AJ48" s="515">
        <f>AH48-AG48-AI48</f>
        <v>0</v>
      </c>
      <c r="AK48" s="517" t="str">
        <f>IF(A47="",IF(OR(D48&lt;&gt;"",F48&lt;&gt;"",H48&lt;&gt;"",J48&lt;&gt;""),"ERR",""),IF(A47&lt;&gt;"",IF(AND(D48="",F48="",H48="",J48=""),"",IF(OR(AND(D48&lt;&gt;"",F48=""),AND(D48="",F48&lt;&gt;""),AND(H48&lt;&gt;"",J48=""),AND(H48="",J48&lt;&gt;""),AG48&gt;=AH48,AH48-AG48-AI48&lt;0),"ERR",""))))</f>
        <v/>
      </c>
    </row>
    <row r="49" spans="1:45" ht="15" customHeight="1">
      <c r="A49" s="839"/>
      <c r="B49" s="840"/>
      <c r="C49" s="527" t="s">
        <v>283</v>
      </c>
      <c r="D49" s="528"/>
      <c r="E49" s="829"/>
      <c r="F49" s="829"/>
      <c r="G49" s="829"/>
      <c r="H49" s="829"/>
      <c r="I49" s="829"/>
      <c r="J49" s="829"/>
      <c r="K49" s="529"/>
      <c r="L49" s="529"/>
      <c r="M49" s="529"/>
      <c r="N49" s="529"/>
      <c r="O49" s="529"/>
      <c r="P49" s="529"/>
      <c r="Q49" s="529"/>
      <c r="R49" s="830" t="str">
        <f>IF(OR(AK47="ERR",AK48="ERR"),"研修時間が誤っています","")</f>
        <v/>
      </c>
      <c r="S49" s="831"/>
      <c r="T49" s="831"/>
      <c r="U49" s="831"/>
      <c r="V49" s="831"/>
      <c r="W49" s="831"/>
      <c r="X49" s="831" t="str">
        <f>IF(ISERROR(OR(AG47,AJ47,AJ48)),"研修人数を入力してください",IF(AG47&lt;&gt;"",IF(OR(AND(AJ47&gt;0,W47=""),AND(AJ48&gt;0,W48="")),"研修人数を入力してください",""),""))</f>
        <v/>
      </c>
      <c r="Y49" s="831"/>
      <c r="Z49" s="831"/>
      <c r="AA49" s="832"/>
      <c r="AE49" s="215"/>
      <c r="AF49" s="222"/>
      <c r="AG49" s="224"/>
      <c r="AH49" s="224"/>
      <c r="AI49" s="224"/>
      <c r="AJ49" s="221"/>
      <c r="AK49" s="517"/>
      <c r="AM49" s="139"/>
      <c r="AO49" s="509"/>
      <c r="AP49" s="226"/>
      <c r="AQ49" s="225"/>
      <c r="AS49" s="227"/>
    </row>
    <row r="50" spans="1:45" ht="20.25" customHeight="1">
      <c r="A50" s="841"/>
      <c r="B50" s="842"/>
      <c r="C50" s="849"/>
      <c r="D50" s="850"/>
      <c r="E50" s="850"/>
      <c r="F50" s="850"/>
      <c r="G50" s="850"/>
      <c r="H50" s="850"/>
      <c r="I50" s="850"/>
      <c r="J50" s="850"/>
      <c r="K50" s="850"/>
      <c r="L50" s="850"/>
      <c r="M50" s="850"/>
      <c r="N50" s="850"/>
      <c r="O50" s="850"/>
      <c r="P50" s="850"/>
      <c r="Q50" s="850"/>
      <c r="R50" s="850"/>
      <c r="S50" s="850"/>
      <c r="T50" s="850"/>
      <c r="U50" s="850"/>
      <c r="V50" s="850"/>
      <c r="W50" s="850"/>
      <c r="X50" s="850"/>
      <c r="Y50" s="850"/>
      <c r="Z50" s="850"/>
      <c r="AA50" s="851"/>
      <c r="AE50" s="215"/>
      <c r="AF50" s="222"/>
      <c r="AG50" s="224"/>
      <c r="AH50" s="224"/>
      <c r="AI50" s="224"/>
      <c r="AJ50" s="221"/>
      <c r="AK50" s="517"/>
      <c r="AO50" s="225"/>
      <c r="AP50" s="226"/>
      <c r="AQ50" s="225"/>
      <c r="AS50" s="227"/>
    </row>
    <row r="51" spans="1:45" ht="15.75" customHeight="1">
      <c r="A51" s="837">
        <f>IF(A47="","",A47+1)</f>
        <v>12</v>
      </c>
      <c r="B51" s="838"/>
      <c r="C51" s="843" t="s">
        <v>282</v>
      </c>
      <c r="D51" s="518"/>
      <c r="E51" s="845" t="s">
        <v>226</v>
      </c>
      <c r="F51" s="518"/>
      <c r="G51" s="845" t="s">
        <v>285</v>
      </c>
      <c r="H51" s="518"/>
      <c r="I51" s="845" t="s">
        <v>226</v>
      </c>
      <c r="J51" s="518"/>
      <c r="K51" s="847" t="s">
        <v>286</v>
      </c>
      <c r="L51" s="833" t="s">
        <v>227</v>
      </c>
      <c r="M51" s="519"/>
      <c r="N51" s="835" t="s">
        <v>287</v>
      </c>
      <c r="O51" s="518"/>
      <c r="P51" s="835" t="s">
        <v>286</v>
      </c>
      <c r="Q51" s="833" t="s">
        <v>288</v>
      </c>
      <c r="R51" s="534" t="str">
        <f>IF(OR(D51="",A51=""),"",HOUR(AJ51))</f>
        <v/>
      </c>
      <c r="S51" s="835" t="s">
        <v>287</v>
      </c>
      <c r="T51" s="521" t="str">
        <f>IF(OR(D51="",A51=""),"",MINUTE(AJ51))</f>
        <v/>
      </c>
      <c r="U51" s="835" t="s">
        <v>286</v>
      </c>
      <c r="V51" s="819" t="s">
        <v>309</v>
      </c>
      <c r="W51" s="522"/>
      <c r="X51" s="821" t="s">
        <v>148</v>
      </c>
      <c r="Y51" s="823" t="s">
        <v>289</v>
      </c>
      <c r="Z51" s="825"/>
      <c r="AA51" s="826"/>
      <c r="AG51" s="504">
        <f>IF(OR(D51="",F51=""),0,TIME(D51,F51,0))</f>
        <v>0</v>
      </c>
      <c r="AH51" s="504">
        <f>IF(OR(H51="",J51=""),0,TIME(H51,J51,0))</f>
        <v>0</v>
      </c>
      <c r="AI51" s="504">
        <f>TIME(M51,O51,0)</f>
        <v>0</v>
      </c>
      <c r="AJ51" s="515">
        <f>AH51-AG51-AI51</f>
        <v>0</v>
      </c>
      <c r="AK51" s="517" t="str">
        <f>IF(A51="",IF(OR(D51&lt;&gt;"",F51&lt;&gt;"",H51&lt;&gt;"",J51&lt;&gt;""),"ERR",""),IF(A51&lt;&gt;"",IF(AND(D51="",F51="",H51="",J51=""),"",IF(OR(AND(D51&lt;&gt;"",F51=""),AND(D51="",F51&lt;&gt;""),AND(H51&lt;&gt;"",J51=""),AND(H51="",J51&lt;&gt;""),AG51&gt;=AH51,AH51-AG51-AI51&lt;0),"ERR",""))))</f>
        <v/>
      </c>
    </row>
    <row r="52" spans="1:45" ht="14.25" customHeight="1">
      <c r="A52" s="839"/>
      <c r="B52" s="840"/>
      <c r="C52" s="844"/>
      <c r="D52" s="523"/>
      <c r="E52" s="846"/>
      <c r="F52" s="523"/>
      <c r="G52" s="846"/>
      <c r="H52" s="523"/>
      <c r="I52" s="846"/>
      <c r="J52" s="523"/>
      <c r="K52" s="848"/>
      <c r="L52" s="834"/>
      <c r="M52" s="524"/>
      <c r="N52" s="836"/>
      <c r="O52" s="523"/>
      <c r="P52" s="836"/>
      <c r="Q52" s="834"/>
      <c r="R52" s="533" t="str">
        <f>IF(OR(D52="",A51=""),"",HOUR(AJ52))</f>
        <v/>
      </c>
      <c r="S52" s="836"/>
      <c r="T52" s="525" t="str">
        <f>IF(OR(D52="",A51=""),"",MINUTE(AJ52))</f>
        <v/>
      </c>
      <c r="U52" s="836"/>
      <c r="V52" s="820"/>
      <c r="W52" s="526"/>
      <c r="X52" s="822"/>
      <c r="Y52" s="824"/>
      <c r="Z52" s="827"/>
      <c r="AA52" s="828"/>
      <c r="AG52" s="504">
        <f>IF(OR(D52="",F52=""),0,TIME(D52,F52,0))</f>
        <v>0</v>
      </c>
      <c r="AH52" s="504">
        <f>IF(OR(H52="",J52=""),0,TIME(H52,J52,0))</f>
        <v>0</v>
      </c>
      <c r="AI52" s="504">
        <f>TIME(M52,O52,0)</f>
        <v>0</v>
      </c>
      <c r="AJ52" s="515">
        <f>AH52-AG52-AI52</f>
        <v>0</v>
      </c>
      <c r="AK52" s="517" t="str">
        <f>IF(A51="",IF(OR(D52&lt;&gt;"",F52&lt;&gt;"",H52&lt;&gt;"",J52&lt;&gt;""),"ERR",""),IF(A51&lt;&gt;"",IF(AND(D52="",F52="",H52="",J52=""),"",IF(OR(AND(D52&lt;&gt;"",F52=""),AND(D52="",F52&lt;&gt;""),AND(H52&lt;&gt;"",J52=""),AND(H52="",J52&lt;&gt;""),AG52&gt;=AH52,AH52-AG52-AI52&lt;0),"ERR",""))))</f>
        <v/>
      </c>
    </row>
    <row r="53" spans="1:45" ht="15" customHeight="1">
      <c r="A53" s="839"/>
      <c r="B53" s="840"/>
      <c r="C53" s="527" t="s">
        <v>283</v>
      </c>
      <c r="D53" s="528"/>
      <c r="E53" s="829"/>
      <c r="F53" s="829"/>
      <c r="G53" s="829"/>
      <c r="H53" s="829"/>
      <c r="I53" s="829"/>
      <c r="J53" s="829"/>
      <c r="K53" s="529"/>
      <c r="L53" s="529"/>
      <c r="M53" s="529"/>
      <c r="N53" s="529"/>
      <c r="O53" s="529"/>
      <c r="P53" s="529"/>
      <c r="Q53" s="529"/>
      <c r="R53" s="830" t="str">
        <f>IF(OR(AK51="ERR",AK52="ERR"),"研修時間が誤っています","")</f>
        <v/>
      </c>
      <c r="S53" s="831"/>
      <c r="T53" s="831"/>
      <c r="U53" s="831"/>
      <c r="V53" s="831"/>
      <c r="W53" s="831"/>
      <c r="X53" s="831" t="str">
        <f>IF(ISERROR(OR(AG51,AJ51,AJ52)),"研修人数を入力してください",IF(AG51&lt;&gt;"",IF(OR(AND(AJ51&gt;0,W51=""),AND(AJ52&gt;0,W52="")),"研修人数を入力してください",""),""))</f>
        <v/>
      </c>
      <c r="Y53" s="831"/>
      <c r="Z53" s="831"/>
      <c r="AA53" s="832"/>
      <c r="AE53" s="215"/>
      <c r="AF53" s="222"/>
      <c r="AG53" s="224"/>
      <c r="AH53" s="224"/>
      <c r="AI53" s="224"/>
      <c r="AJ53" s="221"/>
      <c r="AK53" s="517"/>
      <c r="AM53" s="139"/>
      <c r="AO53" s="225"/>
      <c r="AP53" s="226"/>
      <c r="AQ53" s="225"/>
      <c r="AS53" s="227"/>
    </row>
    <row r="54" spans="1:45" ht="20.25" customHeight="1">
      <c r="A54" s="841"/>
      <c r="B54" s="842"/>
      <c r="C54" s="849"/>
      <c r="D54" s="850"/>
      <c r="E54" s="850"/>
      <c r="F54" s="850"/>
      <c r="G54" s="850"/>
      <c r="H54" s="850"/>
      <c r="I54" s="850"/>
      <c r="J54" s="850"/>
      <c r="K54" s="850"/>
      <c r="L54" s="850"/>
      <c r="M54" s="850"/>
      <c r="N54" s="850"/>
      <c r="O54" s="850"/>
      <c r="P54" s="850"/>
      <c r="Q54" s="850"/>
      <c r="R54" s="850"/>
      <c r="S54" s="850"/>
      <c r="T54" s="850"/>
      <c r="U54" s="850"/>
      <c r="V54" s="850"/>
      <c r="W54" s="850"/>
      <c r="X54" s="850"/>
      <c r="Y54" s="850"/>
      <c r="Z54" s="850"/>
      <c r="AA54" s="851"/>
      <c r="AE54" s="215"/>
      <c r="AF54" s="222"/>
      <c r="AG54" s="224"/>
      <c r="AH54" s="224"/>
      <c r="AI54" s="224"/>
      <c r="AJ54" s="221"/>
      <c r="AK54" s="517"/>
      <c r="AO54" s="225"/>
      <c r="AP54" s="226"/>
      <c r="AQ54" s="225"/>
      <c r="AS54" s="227"/>
    </row>
    <row r="55" spans="1:45" ht="15.75" customHeight="1">
      <c r="A55" s="837">
        <f>IF(A51="","",A51+1)</f>
        <v>13</v>
      </c>
      <c r="B55" s="838"/>
      <c r="C55" s="843" t="s">
        <v>282</v>
      </c>
      <c r="D55" s="518"/>
      <c r="E55" s="845" t="s">
        <v>226</v>
      </c>
      <c r="F55" s="518"/>
      <c r="G55" s="845" t="s">
        <v>285</v>
      </c>
      <c r="H55" s="518"/>
      <c r="I55" s="845" t="s">
        <v>226</v>
      </c>
      <c r="J55" s="518"/>
      <c r="K55" s="847" t="s">
        <v>286</v>
      </c>
      <c r="L55" s="833" t="s">
        <v>227</v>
      </c>
      <c r="M55" s="519"/>
      <c r="N55" s="835" t="s">
        <v>287</v>
      </c>
      <c r="O55" s="518"/>
      <c r="P55" s="835" t="s">
        <v>286</v>
      </c>
      <c r="Q55" s="833" t="s">
        <v>288</v>
      </c>
      <c r="R55" s="534" t="str">
        <f>IF(OR(D55="",A55=""),"",HOUR(AJ55))</f>
        <v/>
      </c>
      <c r="S55" s="835" t="s">
        <v>287</v>
      </c>
      <c r="T55" s="521" t="str">
        <f>IF(OR(D55="",A55=""),"",MINUTE(AJ55))</f>
        <v/>
      </c>
      <c r="U55" s="835" t="s">
        <v>286</v>
      </c>
      <c r="V55" s="819" t="s">
        <v>309</v>
      </c>
      <c r="W55" s="522"/>
      <c r="X55" s="821" t="s">
        <v>148</v>
      </c>
      <c r="Y55" s="823" t="s">
        <v>289</v>
      </c>
      <c r="Z55" s="825"/>
      <c r="AA55" s="826"/>
      <c r="AG55" s="504">
        <f>IF(OR(D55="",F55=""),0,TIME(D55,F55,0))</f>
        <v>0</v>
      </c>
      <c r="AH55" s="504">
        <f>IF(OR(H55="",J55=""),0,TIME(H55,J55,0))</f>
        <v>0</v>
      </c>
      <c r="AI55" s="504">
        <f>TIME(M55,O55,0)</f>
        <v>0</v>
      </c>
      <c r="AJ55" s="515">
        <f>AH55-AG55-AI55</f>
        <v>0</v>
      </c>
      <c r="AK55" s="517" t="str">
        <f>IF(A55="",IF(OR(D55&lt;&gt;"",F55&lt;&gt;"",H55&lt;&gt;"",J55&lt;&gt;""),"ERR",""),IF(A55&lt;&gt;"",IF(AND(D55="",F55="",H55="",J55=""),"",IF(OR(AND(D55&lt;&gt;"",F55=""),AND(D55="",F55&lt;&gt;""),AND(H55&lt;&gt;"",J55=""),AND(H55="",J55&lt;&gt;""),AG55&gt;=AH55,AH55-AG55-AI55&lt;0),"ERR",""))))</f>
        <v/>
      </c>
    </row>
    <row r="56" spans="1:45" ht="14.25" customHeight="1">
      <c r="A56" s="839"/>
      <c r="B56" s="840"/>
      <c r="C56" s="844"/>
      <c r="D56" s="523"/>
      <c r="E56" s="846"/>
      <c r="F56" s="523"/>
      <c r="G56" s="846"/>
      <c r="H56" s="523"/>
      <c r="I56" s="846"/>
      <c r="J56" s="523"/>
      <c r="K56" s="848"/>
      <c r="L56" s="834"/>
      <c r="M56" s="524"/>
      <c r="N56" s="836"/>
      <c r="O56" s="523"/>
      <c r="P56" s="836"/>
      <c r="Q56" s="834"/>
      <c r="R56" s="533" t="str">
        <f>IF(OR(D56="",A55=""),"",HOUR(AJ56))</f>
        <v/>
      </c>
      <c r="S56" s="836"/>
      <c r="T56" s="525" t="str">
        <f>IF(OR(D56="",A55=""),"",MINUTE(AJ56))</f>
        <v/>
      </c>
      <c r="U56" s="836"/>
      <c r="V56" s="820"/>
      <c r="W56" s="526"/>
      <c r="X56" s="822"/>
      <c r="Y56" s="824"/>
      <c r="Z56" s="827"/>
      <c r="AA56" s="828"/>
      <c r="AG56" s="504">
        <f>IF(OR(D56="",F56=""),0,TIME(D56,F56,0))</f>
        <v>0</v>
      </c>
      <c r="AH56" s="504">
        <f>IF(OR(H56="",J56=""),0,TIME(H56,J56,0))</f>
        <v>0</v>
      </c>
      <c r="AI56" s="504">
        <f>TIME(M56,O56,0)</f>
        <v>0</v>
      </c>
      <c r="AJ56" s="515">
        <f>AH56-AG56-AI56</f>
        <v>0</v>
      </c>
      <c r="AK56" s="517" t="str">
        <f>IF(A55="",IF(OR(D56&lt;&gt;"",F56&lt;&gt;"",H56&lt;&gt;"",J56&lt;&gt;""),"ERR",""),IF(A55&lt;&gt;"",IF(AND(D56="",F56="",H56="",J56=""),"",IF(OR(AND(D56&lt;&gt;"",F56=""),AND(D56="",F56&lt;&gt;""),AND(H56&lt;&gt;"",J56=""),AND(H56="",J56&lt;&gt;""),AG56&gt;=AH56,AH56-AG56-AI56&lt;0),"ERR",""))))</f>
        <v/>
      </c>
    </row>
    <row r="57" spans="1:45" ht="15" customHeight="1">
      <c r="A57" s="839"/>
      <c r="B57" s="840"/>
      <c r="C57" s="527" t="s">
        <v>283</v>
      </c>
      <c r="D57" s="528"/>
      <c r="E57" s="829"/>
      <c r="F57" s="829"/>
      <c r="G57" s="829"/>
      <c r="H57" s="829"/>
      <c r="I57" s="829"/>
      <c r="J57" s="829"/>
      <c r="K57" s="529"/>
      <c r="L57" s="529"/>
      <c r="M57" s="529"/>
      <c r="N57" s="529"/>
      <c r="O57" s="529"/>
      <c r="P57" s="529"/>
      <c r="Q57" s="529"/>
      <c r="R57" s="830" t="str">
        <f>IF(OR(AK55="ERR",AK56="ERR"),"研修時間が誤っています","")</f>
        <v/>
      </c>
      <c r="S57" s="831"/>
      <c r="T57" s="831"/>
      <c r="U57" s="831"/>
      <c r="V57" s="831"/>
      <c r="W57" s="831"/>
      <c r="X57" s="831" t="str">
        <f>IF(ISERROR(OR(AG55,AJ55,AJ56)),"研修人数を入力してください",IF(AG55&lt;&gt;"",IF(OR(AND(AJ55&gt;0,W55=""),AND(AJ56&gt;0,W56="")),"研修人数を入力してください",""),""))</f>
        <v/>
      </c>
      <c r="Y57" s="831"/>
      <c r="Z57" s="831"/>
      <c r="AA57" s="832"/>
      <c r="AE57" s="215"/>
      <c r="AF57" s="222"/>
      <c r="AG57" s="224"/>
      <c r="AH57" s="224"/>
      <c r="AI57" s="224"/>
      <c r="AJ57" s="221"/>
      <c r="AK57" s="517"/>
      <c r="AM57" s="139"/>
      <c r="AO57" s="225"/>
      <c r="AP57" s="226"/>
      <c r="AQ57" s="225"/>
      <c r="AS57" s="227"/>
    </row>
    <row r="58" spans="1:45" ht="20.25" customHeight="1">
      <c r="A58" s="841"/>
      <c r="B58" s="842"/>
      <c r="C58" s="849"/>
      <c r="D58" s="850"/>
      <c r="E58" s="850"/>
      <c r="F58" s="850"/>
      <c r="G58" s="850"/>
      <c r="H58" s="850"/>
      <c r="I58" s="850"/>
      <c r="J58" s="850"/>
      <c r="K58" s="850"/>
      <c r="L58" s="850"/>
      <c r="M58" s="850"/>
      <c r="N58" s="850"/>
      <c r="O58" s="850"/>
      <c r="P58" s="850"/>
      <c r="Q58" s="850"/>
      <c r="R58" s="850"/>
      <c r="S58" s="850"/>
      <c r="T58" s="850"/>
      <c r="U58" s="850"/>
      <c r="V58" s="850"/>
      <c r="W58" s="850"/>
      <c r="X58" s="850"/>
      <c r="Y58" s="850"/>
      <c r="Z58" s="850"/>
      <c r="AA58" s="851"/>
      <c r="AE58" s="215"/>
      <c r="AF58" s="222"/>
      <c r="AG58" s="224"/>
      <c r="AH58" s="224"/>
      <c r="AI58" s="224"/>
      <c r="AJ58" s="221"/>
      <c r="AK58" s="517"/>
      <c r="AO58" s="225"/>
      <c r="AP58" s="226"/>
      <c r="AQ58" s="225"/>
      <c r="AS58" s="227"/>
    </row>
    <row r="59" spans="1:45" ht="15.75" customHeight="1">
      <c r="A59" s="837">
        <f>IF(A55="","",A55+1)</f>
        <v>14</v>
      </c>
      <c r="B59" s="838"/>
      <c r="C59" s="843" t="s">
        <v>282</v>
      </c>
      <c r="D59" s="518"/>
      <c r="E59" s="845" t="s">
        <v>226</v>
      </c>
      <c r="F59" s="518"/>
      <c r="G59" s="845" t="s">
        <v>285</v>
      </c>
      <c r="H59" s="518"/>
      <c r="I59" s="845" t="s">
        <v>226</v>
      </c>
      <c r="J59" s="518"/>
      <c r="K59" s="847" t="s">
        <v>286</v>
      </c>
      <c r="L59" s="833" t="s">
        <v>227</v>
      </c>
      <c r="M59" s="519"/>
      <c r="N59" s="835" t="s">
        <v>287</v>
      </c>
      <c r="O59" s="518"/>
      <c r="P59" s="835" t="s">
        <v>286</v>
      </c>
      <c r="Q59" s="833" t="s">
        <v>288</v>
      </c>
      <c r="R59" s="534" t="str">
        <f>IF(OR(D59="",A59=""),"",HOUR(AJ59))</f>
        <v/>
      </c>
      <c r="S59" s="835" t="s">
        <v>287</v>
      </c>
      <c r="T59" s="521" t="str">
        <f>IF(OR(D59="",A59=""),"",MINUTE(AJ59))</f>
        <v/>
      </c>
      <c r="U59" s="835" t="s">
        <v>286</v>
      </c>
      <c r="V59" s="819" t="s">
        <v>309</v>
      </c>
      <c r="W59" s="522"/>
      <c r="X59" s="821" t="s">
        <v>148</v>
      </c>
      <c r="Y59" s="823" t="s">
        <v>289</v>
      </c>
      <c r="Z59" s="825"/>
      <c r="AA59" s="826"/>
      <c r="AG59" s="504">
        <f>IF(OR(D59="",F59=""),0,TIME(D59,F59,0))</f>
        <v>0</v>
      </c>
      <c r="AH59" s="504">
        <f>IF(OR(H59="",J59=""),0,TIME(H59,J59,0))</f>
        <v>0</v>
      </c>
      <c r="AI59" s="504">
        <f>TIME(M59,O59,0)</f>
        <v>0</v>
      </c>
      <c r="AJ59" s="515">
        <f>AH59-AG59-AI59</f>
        <v>0</v>
      </c>
      <c r="AK59" s="517" t="str">
        <f>IF(A59="",IF(OR(D59&lt;&gt;"",F59&lt;&gt;"",H59&lt;&gt;"",J59&lt;&gt;""),"ERR",""),IF(A59&lt;&gt;"",IF(AND(D59="",F59="",H59="",J59=""),"",IF(OR(AND(D59&lt;&gt;"",F59=""),AND(D59="",F59&lt;&gt;""),AND(H59&lt;&gt;"",J59=""),AND(H59="",J59&lt;&gt;""),AG59&gt;=AH59,AH59-AG59-AI59&lt;0),"ERR",""))))</f>
        <v/>
      </c>
    </row>
    <row r="60" spans="1:45" ht="14.25" customHeight="1">
      <c r="A60" s="839"/>
      <c r="B60" s="840"/>
      <c r="C60" s="844"/>
      <c r="D60" s="523"/>
      <c r="E60" s="846"/>
      <c r="F60" s="523"/>
      <c r="G60" s="846"/>
      <c r="H60" s="523"/>
      <c r="I60" s="846"/>
      <c r="J60" s="523"/>
      <c r="K60" s="848"/>
      <c r="L60" s="834"/>
      <c r="M60" s="524"/>
      <c r="N60" s="836"/>
      <c r="O60" s="523"/>
      <c r="P60" s="836"/>
      <c r="Q60" s="834"/>
      <c r="R60" s="533" t="str">
        <f>IF(OR(D60="",A59=""),"",HOUR(AJ60))</f>
        <v/>
      </c>
      <c r="S60" s="836"/>
      <c r="T60" s="525" t="str">
        <f>IF(OR(D60="",A59=""),"",MINUTE(AJ60))</f>
        <v/>
      </c>
      <c r="U60" s="836"/>
      <c r="V60" s="820"/>
      <c r="W60" s="526"/>
      <c r="X60" s="822"/>
      <c r="Y60" s="824"/>
      <c r="Z60" s="827"/>
      <c r="AA60" s="828"/>
      <c r="AG60" s="504">
        <f>IF(OR(D60="",F60=""),0,TIME(D60,F60,0))</f>
        <v>0</v>
      </c>
      <c r="AH60" s="504">
        <f>IF(OR(H60="",J60=""),0,TIME(H60,J60,0))</f>
        <v>0</v>
      </c>
      <c r="AI60" s="504">
        <f>TIME(M60,O60,0)</f>
        <v>0</v>
      </c>
      <c r="AJ60" s="515">
        <f>AH60-AG60-AI60</f>
        <v>0</v>
      </c>
      <c r="AK60" s="517" t="str">
        <f>IF(A59="",IF(OR(D60&lt;&gt;"",F60&lt;&gt;"",H60&lt;&gt;"",J60&lt;&gt;""),"ERR",""),IF(A59&lt;&gt;"",IF(AND(D60="",F60="",H60="",J60=""),"",IF(OR(AND(D60&lt;&gt;"",F60=""),AND(D60="",F60&lt;&gt;""),AND(H60&lt;&gt;"",J60=""),AND(H60="",J60&lt;&gt;""),AG60&gt;=AH60,AH60-AG60-AI60&lt;0),"ERR",""))))</f>
        <v/>
      </c>
    </row>
    <row r="61" spans="1:45" ht="15" customHeight="1">
      <c r="A61" s="839"/>
      <c r="B61" s="840"/>
      <c r="C61" s="527" t="s">
        <v>283</v>
      </c>
      <c r="D61" s="528"/>
      <c r="E61" s="829"/>
      <c r="F61" s="829"/>
      <c r="G61" s="829"/>
      <c r="H61" s="829"/>
      <c r="I61" s="829"/>
      <c r="J61" s="829"/>
      <c r="K61" s="529"/>
      <c r="L61" s="529"/>
      <c r="M61" s="529"/>
      <c r="N61" s="529"/>
      <c r="O61" s="529"/>
      <c r="P61" s="529"/>
      <c r="Q61" s="529"/>
      <c r="R61" s="830" t="str">
        <f>IF(OR(AK59="ERR",AK60="ERR"),"研修時間が誤っています","")</f>
        <v/>
      </c>
      <c r="S61" s="831"/>
      <c r="T61" s="831"/>
      <c r="U61" s="831"/>
      <c r="V61" s="831"/>
      <c r="W61" s="831"/>
      <c r="X61" s="831" t="str">
        <f>IF(ISERROR(OR(AG59,AJ59,AJ60)),"研修人数を入力してください",IF(AG59&lt;&gt;"",IF(OR(AND(AJ59&gt;0,W59=""),AND(AJ60&gt;0,W60="")),"研修人数を入力してください",""),""))</f>
        <v/>
      </c>
      <c r="Y61" s="831"/>
      <c r="Z61" s="831"/>
      <c r="AA61" s="832"/>
      <c r="AE61" s="215"/>
      <c r="AF61" s="222"/>
      <c r="AG61" s="224"/>
      <c r="AH61" s="224"/>
      <c r="AI61" s="224"/>
      <c r="AJ61" s="221"/>
      <c r="AK61" s="517"/>
      <c r="AM61" s="139"/>
      <c r="AO61" s="225"/>
      <c r="AP61" s="226"/>
      <c r="AQ61" s="225"/>
      <c r="AS61" s="227"/>
    </row>
    <row r="62" spans="1:45" ht="20.25" customHeight="1">
      <c r="A62" s="841"/>
      <c r="B62" s="842"/>
      <c r="C62" s="849"/>
      <c r="D62" s="850"/>
      <c r="E62" s="850"/>
      <c r="F62" s="850"/>
      <c r="G62" s="850"/>
      <c r="H62" s="850"/>
      <c r="I62" s="850"/>
      <c r="J62" s="850"/>
      <c r="K62" s="850"/>
      <c r="L62" s="850"/>
      <c r="M62" s="850"/>
      <c r="N62" s="850"/>
      <c r="O62" s="850"/>
      <c r="P62" s="850"/>
      <c r="Q62" s="850"/>
      <c r="R62" s="850"/>
      <c r="S62" s="850"/>
      <c r="T62" s="850"/>
      <c r="U62" s="850"/>
      <c r="V62" s="850"/>
      <c r="W62" s="850"/>
      <c r="X62" s="850"/>
      <c r="Y62" s="850"/>
      <c r="Z62" s="850"/>
      <c r="AA62" s="851"/>
      <c r="AE62" s="215"/>
      <c r="AF62" s="222"/>
      <c r="AG62" s="224"/>
      <c r="AH62" s="224"/>
      <c r="AI62" s="224"/>
      <c r="AJ62" s="221"/>
      <c r="AK62" s="517"/>
      <c r="AO62" s="225"/>
      <c r="AP62" s="226"/>
      <c r="AQ62" s="225"/>
      <c r="AS62" s="227"/>
    </row>
    <row r="63" spans="1:45" ht="15.75" customHeight="1">
      <c r="A63" s="837">
        <f>IF(A59="","",A59+1)</f>
        <v>15</v>
      </c>
      <c r="B63" s="838"/>
      <c r="C63" s="843" t="s">
        <v>282</v>
      </c>
      <c r="D63" s="518"/>
      <c r="E63" s="845" t="s">
        <v>226</v>
      </c>
      <c r="F63" s="518"/>
      <c r="G63" s="845" t="s">
        <v>285</v>
      </c>
      <c r="H63" s="518"/>
      <c r="I63" s="845" t="s">
        <v>226</v>
      </c>
      <c r="J63" s="518"/>
      <c r="K63" s="847" t="s">
        <v>286</v>
      </c>
      <c r="L63" s="833" t="s">
        <v>227</v>
      </c>
      <c r="M63" s="519"/>
      <c r="N63" s="835" t="s">
        <v>287</v>
      </c>
      <c r="O63" s="518"/>
      <c r="P63" s="835" t="s">
        <v>286</v>
      </c>
      <c r="Q63" s="833" t="s">
        <v>288</v>
      </c>
      <c r="R63" s="534" t="str">
        <f>IF(OR(D63="",A63=""),"",HOUR(AJ63))</f>
        <v/>
      </c>
      <c r="S63" s="835" t="s">
        <v>287</v>
      </c>
      <c r="T63" s="521" t="str">
        <f>IF(OR(D63="",A63=""),"",MINUTE(AJ63))</f>
        <v/>
      </c>
      <c r="U63" s="835" t="s">
        <v>286</v>
      </c>
      <c r="V63" s="819" t="s">
        <v>309</v>
      </c>
      <c r="W63" s="522"/>
      <c r="X63" s="821" t="s">
        <v>148</v>
      </c>
      <c r="Y63" s="823" t="s">
        <v>289</v>
      </c>
      <c r="Z63" s="825"/>
      <c r="AA63" s="826"/>
      <c r="AG63" s="504">
        <f>IF(OR(D63="",F63=""),0,TIME(D63,F63,0))</f>
        <v>0</v>
      </c>
      <c r="AH63" s="504">
        <f>IF(OR(H63="",J63=""),0,TIME(H63,J63,0))</f>
        <v>0</v>
      </c>
      <c r="AI63" s="504">
        <f>TIME(M63,O63,0)</f>
        <v>0</v>
      </c>
      <c r="AJ63" s="515">
        <f>AH63-AG63-AI63</f>
        <v>0</v>
      </c>
      <c r="AK63" s="517" t="str">
        <f>IF(A63="",IF(OR(D63&lt;&gt;"",F63&lt;&gt;"",H63&lt;&gt;"",J63&lt;&gt;""),"ERR",""),IF(A63&lt;&gt;"",IF(AND(D63="",F63="",H63="",J63=""),"",IF(OR(AND(D63&lt;&gt;"",F63=""),AND(D63="",F63&lt;&gt;""),AND(H63&lt;&gt;"",J63=""),AND(H63="",J63&lt;&gt;""),AG63&gt;=AH63,AH63-AG63-AI63&lt;0),"ERR",""))))</f>
        <v/>
      </c>
    </row>
    <row r="64" spans="1:45" ht="14.25" customHeight="1">
      <c r="A64" s="839"/>
      <c r="B64" s="840"/>
      <c r="C64" s="844"/>
      <c r="D64" s="523"/>
      <c r="E64" s="846"/>
      <c r="F64" s="523"/>
      <c r="G64" s="846"/>
      <c r="H64" s="523"/>
      <c r="I64" s="846"/>
      <c r="J64" s="523"/>
      <c r="K64" s="848"/>
      <c r="L64" s="834"/>
      <c r="M64" s="524"/>
      <c r="N64" s="836"/>
      <c r="O64" s="523"/>
      <c r="P64" s="836"/>
      <c r="Q64" s="834"/>
      <c r="R64" s="533" t="str">
        <f>IF(OR(D64="",A63=""),"",HOUR(AJ64))</f>
        <v/>
      </c>
      <c r="S64" s="836"/>
      <c r="T64" s="525" t="str">
        <f>IF(OR(D64="",A63=""),"",MINUTE(AJ64))</f>
        <v/>
      </c>
      <c r="U64" s="836"/>
      <c r="V64" s="820"/>
      <c r="W64" s="526"/>
      <c r="X64" s="822"/>
      <c r="Y64" s="824"/>
      <c r="Z64" s="827"/>
      <c r="AA64" s="828"/>
      <c r="AG64" s="504">
        <f>IF(OR(D64="",F64=""),0,TIME(D64,F64,0))</f>
        <v>0</v>
      </c>
      <c r="AH64" s="504">
        <f>IF(OR(H64="",J64=""),0,TIME(H64,J64,0))</f>
        <v>0</v>
      </c>
      <c r="AI64" s="504">
        <f>TIME(M64,O64,0)</f>
        <v>0</v>
      </c>
      <c r="AJ64" s="515">
        <f>AH64-AG64-AI64</f>
        <v>0</v>
      </c>
      <c r="AK64" s="517" t="str">
        <f>IF(A63="",IF(OR(D64&lt;&gt;"",F64&lt;&gt;"",H64&lt;&gt;"",J64&lt;&gt;""),"ERR",""),IF(A63&lt;&gt;"",IF(AND(D64="",F64="",H64="",J64=""),"",IF(OR(AND(D64&lt;&gt;"",F64=""),AND(D64="",F64&lt;&gt;""),AND(H64&lt;&gt;"",J64=""),AND(H64="",J64&lt;&gt;""),AG64&gt;=AH64,AH64-AG64-AI64&lt;0),"ERR",""))))</f>
        <v/>
      </c>
    </row>
    <row r="65" spans="1:45" ht="15" customHeight="1">
      <c r="A65" s="839"/>
      <c r="B65" s="840"/>
      <c r="C65" s="527" t="s">
        <v>283</v>
      </c>
      <c r="D65" s="528"/>
      <c r="E65" s="829"/>
      <c r="F65" s="829"/>
      <c r="G65" s="829"/>
      <c r="H65" s="829"/>
      <c r="I65" s="829"/>
      <c r="J65" s="829"/>
      <c r="K65" s="529"/>
      <c r="L65" s="529"/>
      <c r="M65" s="529"/>
      <c r="N65" s="529"/>
      <c r="O65" s="529"/>
      <c r="P65" s="529"/>
      <c r="Q65" s="529"/>
      <c r="R65" s="830" t="str">
        <f>IF(OR(AK63="ERR",AK64="ERR"),"研修時間が誤っています","")</f>
        <v/>
      </c>
      <c r="S65" s="831"/>
      <c r="T65" s="831"/>
      <c r="U65" s="831"/>
      <c r="V65" s="831"/>
      <c r="W65" s="831"/>
      <c r="X65" s="831" t="str">
        <f>IF(ISERROR(OR(AG63,AJ63,AJ64)),"研修人数を入力してください",IF(AG63&lt;&gt;"",IF(OR(AND(AJ63&gt;0,W63=""),AND(AJ64&gt;0,W64="")),"研修人数を入力してください",""),""))</f>
        <v/>
      </c>
      <c r="Y65" s="831"/>
      <c r="Z65" s="831"/>
      <c r="AA65" s="832"/>
      <c r="AE65" s="215"/>
      <c r="AF65" s="222"/>
      <c r="AG65" s="224"/>
      <c r="AH65" s="224"/>
      <c r="AI65" s="224"/>
      <c r="AJ65" s="221"/>
      <c r="AK65" s="517"/>
      <c r="AM65" s="139"/>
      <c r="AO65" s="225"/>
      <c r="AP65" s="226"/>
      <c r="AQ65" s="225"/>
      <c r="AS65" s="227"/>
    </row>
    <row r="66" spans="1:45" ht="20.25" customHeight="1">
      <c r="A66" s="841"/>
      <c r="B66" s="842"/>
      <c r="C66" s="849"/>
      <c r="D66" s="850"/>
      <c r="E66" s="850"/>
      <c r="F66" s="850"/>
      <c r="G66" s="850"/>
      <c r="H66" s="850"/>
      <c r="I66" s="850"/>
      <c r="J66" s="850"/>
      <c r="K66" s="850"/>
      <c r="L66" s="850"/>
      <c r="M66" s="850"/>
      <c r="N66" s="850"/>
      <c r="O66" s="850"/>
      <c r="P66" s="850"/>
      <c r="Q66" s="850"/>
      <c r="R66" s="850"/>
      <c r="S66" s="850"/>
      <c r="T66" s="850"/>
      <c r="U66" s="850"/>
      <c r="V66" s="850"/>
      <c r="W66" s="850"/>
      <c r="X66" s="850"/>
      <c r="Y66" s="850"/>
      <c r="Z66" s="850"/>
      <c r="AA66" s="851"/>
      <c r="AE66" s="215"/>
      <c r="AF66" s="222"/>
      <c r="AG66" s="224"/>
      <c r="AH66" s="224"/>
      <c r="AI66" s="224"/>
      <c r="AJ66" s="221"/>
      <c r="AK66" s="517"/>
      <c r="AO66" s="225"/>
      <c r="AP66" s="226"/>
      <c r="AQ66" s="225"/>
      <c r="AS66" s="227"/>
    </row>
    <row r="67" spans="1:45" ht="9" customHeight="1">
      <c r="A67" s="535"/>
      <c r="B67" s="536" t="s">
        <v>299</v>
      </c>
      <c r="C67" s="852">
        <f>IF(SUMIF($W7:$W64,1,$AJ7:$AJ64)=0,0,SUMIF($W7:$W64,1,$AJ7:$AJ64))</f>
        <v>0</v>
      </c>
      <c r="D67" s="852"/>
      <c r="E67" s="537" t="s">
        <v>300</v>
      </c>
      <c r="F67" s="852">
        <f>IF(SUMIF($W7:$W64,2,$AJ7:$AJ64)=0,0,SUMIF($W7:$W64,2,$AJ7:$AJ64))</f>
        <v>0</v>
      </c>
      <c r="G67" s="852"/>
      <c r="H67" s="537" t="s">
        <v>301</v>
      </c>
      <c r="I67" s="852">
        <f>IF(SUMIF($W7:$W64,3,$AJ7:$AJ64)=0,0,SUMIF($W7:$W64,3,$AJ7:$AJ64))</f>
        <v>0</v>
      </c>
      <c r="J67" s="852"/>
      <c r="K67" s="538" t="s">
        <v>31</v>
      </c>
      <c r="L67" s="817">
        <f>SUM(C67,F67,I67)</f>
        <v>0</v>
      </c>
      <c r="M67" s="817"/>
      <c r="N67" s="539"/>
      <c r="O67" s="539"/>
      <c r="P67" s="539"/>
      <c r="Q67" s="539"/>
      <c r="R67" s="539"/>
      <c r="S67" s="539"/>
      <c r="T67" s="539"/>
      <c r="U67" s="539"/>
      <c r="V67" s="539"/>
      <c r="W67" s="539"/>
      <c r="X67" s="539"/>
      <c r="Y67" s="539"/>
      <c r="Z67" s="539"/>
      <c r="AA67" s="539"/>
      <c r="AE67" s="215"/>
      <c r="AF67" s="222"/>
      <c r="AG67" s="224"/>
      <c r="AH67" s="224"/>
      <c r="AI67" s="224"/>
      <c r="AJ67" s="221"/>
      <c r="AK67" s="517"/>
      <c r="AO67" s="225"/>
      <c r="AP67" s="226"/>
      <c r="AQ67" s="225"/>
      <c r="AS67" s="227"/>
    </row>
    <row r="68" spans="1:45" ht="13.5" customHeight="1">
      <c r="A68" s="492"/>
      <c r="B68" s="492"/>
      <c r="C68" s="530"/>
      <c r="D68" s="530"/>
      <c r="E68" s="530"/>
      <c r="F68" s="530"/>
      <c r="G68" s="530"/>
      <c r="H68" s="530"/>
      <c r="I68" s="531"/>
      <c r="J68" s="531"/>
      <c r="K68" s="531"/>
      <c r="L68" s="853" t="str">
        <f>L5</f>
        <v>（ 平成　　年　　月 ）</v>
      </c>
      <c r="M68" s="853"/>
      <c r="N68" s="853"/>
      <c r="O68" s="853"/>
      <c r="P68" s="853"/>
      <c r="Q68" s="853"/>
      <c r="R68" s="545" t="s">
        <v>305</v>
      </c>
      <c r="S68" s="541"/>
      <c r="T68" s="541"/>
      <c r="U68" s="541"/>
      <c r="V68" s="854" t="str">
        <f>V5</f>
        <v/>
      </c>
      <c r="W68" s="854"/>
      <c r="X68" s="854"/>
      <c r="Y68" s="854"/>
      <c r="Z68" s="854"/>
      <c r="AA68" s="854"/>
      <c r="AE68" s="215"/>
      <c r="AF68" s="222"/>
      <c r="AG68" s="224"/>
      <c r="AH68" s="224"/>
      <c r="AI68" s="224"/>
      <c r="AJ68" s="515"/>
      <c r="AK68" s="517"/>
      <c r="AO68" s="225"/>
      <c r="AP68" s="226"/>
      <c r="AQ68" s="225"/>
      <c r="AS68" s="227"/>
    </row>
    <row r="69" spans="1:45" ht="15.75" customHeight="1">
      <c r="A69" s="837">
        <f>IF(A63="","",A63+1)</f>
        <v>16</v>
      </c>
      <c r="B69" s="838"/>
      <c r="C69" s="843" t="s">
        <v>282</v>
      </c>
      <c r="D69" s="518"/>
      <c r="E69" s="845" t="s">
        <v>226</v>
      </c>
      <c r="F69" s="518"/>
      <c r="G69" s="845" t="s">
        <v>285</v>
      </c>
      <c r="H69" s="518"/>
      <c r="I69" s="845" t="s">
        <v>226</v>
      </c>
      <c r="J69" s="518"/>
      <c r="K69" s="847" t="s">
        <v>286</v>
      </c>
      <c r="L69" s="833" t="s">
        <v>227</v>
      </c>
      <c r="M69" s="519"/>
      <c r="N69" s="835" t="s">
        <v>287</v>
      </c>
      <c r="O69" s="518"/>
      <c r="P69" s="835" t="s">
        <v>286</v>
      </c>
      <c r="Q69" s="833" t="s">
        <v>288</v>
      </c>
      <c r="R69" s="534" t="str">
        <f>IF(OR(D69="",A69=""),"",HOUR(AJ69))</f>
        <v/>
      </c>
      <c r="S69" s="835" t="s">
        <v>287</v>
      </c>
      <c r="T69" s="521" t="str">
        <f>IF(OR(D69="",A69=""),"",MINUTE(AJ69))</f>
        <v/>
      </c>
      <c r="U69" s="835" t="s">
        <v>286</v>
      </c>
      <c r="V69" s="819" t="s">
        <v>309</v>
      </c>
      <c r="W69" s="522"/>
      <c r="X69" s="821" t="s">
        <v>148</v>
      </c>
      <c r="Y69" s="823" t="s">
        <v>289</v>
      </c>
      <c r="Z69" s="825"/>
      <c r="AA69" s="826"/>
      <c r="AG69" s="504">
        <f>IF(OR(D69="",F69=""),0,TIME(D69,F69,0))</f>
        <v>0</v>
      </c>
      <c r="AH69" s="504">
        <f>IF(OR(H69="",J69=""),0,TIME(H69,J69,0))</f>
        <v>0</v>
      </c>
      <c r="AI69" s="504">
        <f>TIME(M69,O69,0)</f>
        <v>0</v>
      </c>
      <c r="AJ69" s="515">
        <f>AH69-AG69-AI69</f>
        <v>0</v>
      </c>
      <c r="AK69" s="517" t="str">
        <f>IF(A69="",IF(OR(D69&lt;&gt;"",F69&lt;&gt;"",H69&lt;&gt;"",J69&lt;&gt;""),"ERR",""),IF(A69&lt;&gt;"",IF(AND(D69="",F69="",H69="",J69=""),"",IF(OR(AND(D69&lt;&gt;"",F69=""),AND(D69="",F69&lt;&gt;""),AND(H69&lt;&gt;"",J69=""),AND(H69="",J69&lt;&gt;""),AG69&gt;=AH69,AH69-AG69-AI69&lt;0),"ERR",""))))</f>
        <v/>
      </c>
    </row>
    <row r="70" spans="1:45" ht="14.25" customHeight="1">
      <c r="A70" s="839"/>
      <c r="B70" s="840"/>
      <c r="C70" s="844"/>
      <c r="D70" s="523"/>
      <c r="E70" s="846"/>
      <c r="F70" s="523"/>
      <c r="G70" s="846"/>
      <c r="H70" s="523"/>
      <c r="I70" s="846"/>
      <c r="J70" s="523"/>
      <c r="K70" s="848"/>
      <c r="L70" s="834"/>
      <c r="M70" s="524"/>
      <c r="N70" s="836"/>
      <c r="O70" s="523"/>
      <c r="P70" s="836"/>
      <c r="Q70" s="834"/>
      <c r="R70" s="533" t="str">
        <f>IF(OR(D70="",A69=""),"",HOUR(AJ70))</f>
        <v/>
      </c>
      <c r="S70" s="836"/>
      <c r="T70" s="525" t="str">
        <f>IF(OR(D70="",A69=""),"",MINUTE(AJ70))</f>
        <v/>
      </c>
      <c r="U70" s="836"/>
      <c r="V70" s="820"/>
      <c r="W70" s="526"/>
      <c r="X70" s="822"/>
      <c r="Y70" s="824"/>
      <c r="Z70" s="827"/>
      <c r="AA70" s="828"/>
      <c r="AG70" s="504">
        <f>IF(OR(D70="",F70=""),0,TIME(D70,F70,0))</f>
        <v>0</v>
      </c>
      <c r="AH70" s="504">
        <f>IF(OR(H70="",J70=""),0,TIME(H70,J70,0))</f>
        <v>0</v>
      </c>
      <c r="AI70" s="504">
        <f>TIME(M70,O70,0)</f>
        <v>0</v>
      </c>
      <c r="AJ70" s="515">
        <f>AH70-AG70-AI70</f>
        <v>0</v>
      </c>
      <c r="AK70" s="517" t="str">
        <f>IF(A69="",IF(OR(D70&lt;&gt;"",F70&lt;&gt;"",H70&lt;&gt;"",J70&lt;&gt;""),"ERR",""),IF(A69&lt;&gt;"",IF(AND(D70="",F70="",H70="",J70=""),"",IF(OR(AND(D70&lt;&gt;"",F70=""),AND(D70="",F70&lt;&gt;""),AND(H70&lt;&gt;"",J70=""),AND(H70="",J70&lt;&gt;""),AG70&gt;=AH70,AH70-AG70-AI70&lt;0),"ERR",""))))</f>
        <v/>
      </c>
    </row>
    <row r="71" spans="1:45" ht="14.25" customHeight="1">
      <c r="A71" s="839"/>
      <c r="B71" s="840"/>
      <c r="C71" s="527" t="s">
        <v>283</v>
      </c>
      <c r="D71" s="528"/>
      <c r="E71" s="829"/>
      <c r="F71" s="829"/>
      <c r="G71" s="829"/>
      <c r="H71" s="829"/>
      <c r="I71" s="829"/>
      <c r="J71" s="829"/>
      <c r="K71" s="529"/>
      <c r="L71" s="529"/>
      <c r="M71" s="529"/>
      <c r="N71" s="529"/>
      <c r="O71" s="529"/>
      <c r="P71" s="529"/>
      <c r="Q71" s="529"/>
      <c r="R71" s="830" t="str">
        <f>IF(OR(AK69="ERR",AK70="ERR"),"研修時間が誤っています","")</f>
        <v/>
      </c>
      <c r="S71" s="831"/>
      <c r="T71" s="831"/>
      <c r="U71" s="831"/>
      <c r="V71" s="831"/>
      <c r="W71" s="831"/>
      <c r="X71" s="831" t="str">
        <f>IF(ISERROR(OR(AG69,AJ69,AJ70)),"研修人数を入力してください",IF(AG69&lt;&gt;"",IF(OR(AND(AJ69&gt;0,W69=""),AND(AJ70&gt;0,W70="")),"研修人数を入力してください",""),""))</f>
        <v/>
      </c>
      <c r="Y71" s="831"/>
      <c r="Z71" s="831"/>
      <c r="AA71" s="832"/>
      <c r="AE71" s="215"/>
      <c r="AF71" s="222"/>
      <c r="AG71" s="224"/>
      <c r="AH71" s="224"/>
      <c r="AI71" s="224"/>
      <c r="AJ71" s="221"/>
      <c r="AK71" s="517"/>
      <c r="AM71" s="139"/>
      <c r="AO71" s="225"/>
      <c r="AP71" s="226"/>
      <c r="AQ71" s="225"/>
      <c r="AS71" s="227"/>
    </row>
    <row r="72" spans="1:45" ht="20.25" customHeight="1">
      <c r="A72" s="841"/>
      <c r="B72" s="842"/>
      <c r="C72" s="849"/>
      <c r="D72" s="850"/>
      <c r="E72" s="850"/>
      <c r="F72" s="850"/>
      <c r="G72" s="850"/>
      <c r="H72" s="850"/>
      <c r="I72" s="850"/>
      <c r="J72" s="850"/>
      <c r="K72" s="850"/>
      <c r="L72" s="850"/>
      <c r="M72" s="850"/>
      <c r="N72" s="850"/>
      <c r="O72" s="850"/>
      <c r="P72" s="850"/>
      <c r="Q72" s="850"/>
      <c r="R72" s="850"/>
      <c r="S72" s="850"/>
      <c r="T72" s="850"/>
      <c r="U72" s="850"/>
      <c r="V72" s="850"/>
      <c r="W72" s="850"/>
      <c r="X72" s="850"/>
      <c r="Y72" s="850"/>
      <c r="Z72" s="850"/>
      <c r="AA72" s="851"/>
      <c r="AE72" s="215"/>
      <c r="AF72" s="222"/>
      <c r="AG72" s="224"/>
      <c r="AH72" s="224"/>
      <c r="AI72" s="224"/>
      <c r="AJ72" s="221"/>
      <c r="AK72" s="517"/>
      <c r="AO72" s="225"/>
      <c r="AP72" s="226"/>
      <c r="AQ72" s="225"/>
      <c r="AS72" s="227"/>
    </row>
    <row r="73" spans="1:45" ht="15.75" customHeight="1">
      <c r="A73" s="837">
        <f>IF(A69="","",A69+1)</f>
        <v>17</v>
      </c>
      <c r="B73" s="838"/>
      <c r="C73" s="843" t="s">
        <v>282</v>
      </c>
      <c r="D73" s="518"/>
      <c r="E73" s="845" t="s">
        <v>226</v>
      </c>
      <c r="F73" s="518"/>
      <c r="G73" s="845" t="s">
        <v>285</v>
      </c>
      <c r="H73" s="518"/>
      <c r="I73" s="845" t="s">
        <v>226</v>
      </c>
      <c r="J73" s="518"/>
      <c r="K73" s="847" t="s">
        <v>286</v>
      </c>
      <c r="L73" s="833" t="s">
        <v>227</v>
      </c>
      <c r="M73" s="519"/>
      <c r="N73" s="835" t="s">
        <v>287</v>
      </c>
      <c r="O73" s="518"/>
      <c r="P73" s="835" t="s">
        <v>286</v>
      </c>
      <c r="Q73" s="833" t="s">
        <v>288</v>
      </c>
      <c r="R73" s="534" t="str">
        <f>IF(OR(D73="",A73=""),"",HOUR(AJ73))</f>
        <v/>
      </c>
      <c r="S73" s="835" t="s">
        <v>287</v>
      </c>
      <c r="T73" s="521" t="str">
        <f>IF(OR(D73="",A73=""),"",MINUTE(AJ73))</f>
        <v/>
      </c>
      <c r="U73" s="835" t="s">
        <v>286</v>
      </c>
      <c r="V73" s="819" t="s">
        <v>309</v>
      </c>
      <c r="W73" s="522"/>
      <c r="X73" s="821" t="s">
        <v>148</v>
      </c>
      <c r="Y73" s="823" t="s">
        <v>289</v>
      </c>
      <c r="Z73" s="825"/>
      <c r="AA73" s="826"/>
      <c r="AG73" s="504">
        <f>IF(OR(D73="",F73=""),0,TIME(D73,F73,0))</f>
        <v>0</v>
      </c>
      <c r="AH73" s="504">
        <f>IF(OR(H73="",J73=""),0,TIME(H73,J73,0))</f>
        <v>0</v>
      </c>
      <c r="AI73" s="504">
        <f>TIME(M73,O73,0)</f>
        <v>0</v>
      </c>
      <c r="AJ73" s="515">
        <f>AH73-AG73-AI73</f>
        <v>0</v>
      </c>
      <c r="AK73" s="517" t="str">
        <f>IF(A73="",IF(OR(D73&lt;&gt;"",F73&lt;&gt;"",H73&lt;&gt;"",J73&lt;&gt;""),"ERR",""),IF(A73&lt;&gt;"",IF(AND(D73="",F73="",H73="",J73=""),"",IF(OR(AND(D73&lt;&gt;"",F73=""),AND(D73="",F73&lt;&gt;""),AND(H73&lt;&gt;"",J73=""),AND(H73="",J73&lt;&gt;""),AG73&gt;=AH73,AH73-AG73-AI73&lt;0),"ERR",""))))</f>
        <v/>
      </c>
    </row>
    <row r="74" spans="1:45" ht="14.25" customHeight="1">
      <c r="A74" s="839"/>
      <c r="B74" s="840"/>
      <c r="C74" s="844"/>
      <c r="D74" s="523"/>
      <c r="E74" s="846"/>
      <c r="F74" s="523"/>
      <c r="G74" s="846"/>
      <c r="H74" s="523"/>
      <c r="I74" s="846"/>
      <c r="J74" s="523"/>
      <c r="K74" s="848"/>
      <c r="L74" s="834"/>
      <c r="M74" s="524"/>
      <c r="N74" s="836"/>
      <c r="O74" s="523"/>
      <c r="P74" s="836"/>
      <c r="Q74" s="834"/>
      <c r="R74" s="533" t="str">
        <f>IF(OR(D74="",A73=""),"",HOUR(AJ74))</f>
        <v/>
      </c>
      <c r="S74" s="836"/>
      <c r="T74" s="525" t="str">
        <f>IF(OR(D74="",A73=""),"",MINUTE(AJ74))</f>
        <v/>
      </c>
      <c r="U74" s="836"/>
      <c r="V74" s="820"/>
      <c r="W74" s="526"/>
      <c r="X74" s="822"/>
      <c r="Y74" s="824"/>
      <c r="Z74" s="827"/>
      <c r="AA74" s="828"/>
      <c r="AG74" s="504">
        <f>IF(OR(D74="",F74=""),0,TIME(D74,F74,0))</f>
        <v>0</v>
      </c>
      <c r="AH74" s="504">
        <f>IF(OR(H74="",J74=""),0,TIME(H74,J74,0))</f>
        <v>0</v>
      </c>
      <c r="AI74" s="504">
        <f>TIME(M74,O74,0)</f>
        <v>0</v>
      </c>
      <c r="AJ74" s="515">
        <f>AH74-AG74-AI74</f>
        <v>0</v>
      </c>
      <c r="AK74" s="517" t="str">
        <f>IF(A73="",IF(OR(D74&lt;&gt;"",F74&lt;&gt;"",H74&lt;&gt;"",J74&lt;&gt;""),"ERR",""),IF(A73&lt;&gt;"",IF(AND(D74="",F74="",H74="",J74=""),"",IF(OR(AND(D74&lt;&gt;"",F74=""),AND(D74="",F74&lt;&gt;""),AND(H74&lt;&gt;"",J74=""),AND(H74="",J74&lt;&gt;""),AG74&gt;=AH74,AH74-AG74-AI74&lt;0),"ERR",""))))</f>
        <v/>
      </c>
    </row>
    <row r="75" spans="1:45" ht="14.25" customHeight="1">
      <c r="A75" s="839"/>
      <c r="B75" s="840"/>
      <c r="C75" s="527" t="s">
        <v>283</v>
      </c>
      <c r="D75" s="528"/>
      <c r="E75" s="829"/>
      <c r="F75" s="829"/>
      <c r="G75" s="829"/>
      <c r="H75" s="829"/>
      <c r="I75" s="829"/>
      <c r="J75" s="829"/>
      <c r="K75" s="529"/>
      <c r="L75" s="529"/>
      <c r="M75" s="529"/>
      <c r="N75" s="529"/>
      <c r="O75" s="529"/>
      <c r="P75" s="529"/>
      <c r="Q75" s="529"/>
      <c r="R75" s="830" t="str">
        <f>IF(OR(AK73="ERR",AK74="ERR"),"研修時間が誤っています","")</f>
        <v/>
      </c>
      <c r="S75" s="831"/>
      <c r="T75" s="831"/>
      <c r="U75" s="831"/>
      <c r="V75" s="831"/>
      <c r="W75" s="831"/>
      <c r="X75" s="831" t="str">
        <f>IF(ISERROR(OR(AG73,AJ73,AJ74)),"研修人数を入力してください",IF(AG73&lt;&gt;"",IF(OR(AND(AJ73&gt;0,W73=""),AND(AJ74&gt;0,W74="")),"研修人数を入力してください",""),""))</f>
        <v/>
      </c>
      <c r="Y75" s="831"/>
      <c r="Z75" s="831"/>
      <c r="AA75" s="832"/>
      <c r="AE75" s="215"/>
      <c r="AF75" s="222"/>
      <c r="AG75" s="224"/>
      <c r="AH75" s="224"/>
      <c r="AI75" s="224"/>
      <c r="AJ75" s="221"/>
      <c r="AK75" s="517"/>
      <c r="AM75" s="139"/>
      <c r="AO75" s="225"/>
      <c r="AP75" s="226"/>
      <c r="AQ75" s="225"/>
      <c r="AS75" s="227"/>
    </row>
    <row r="76" spans="1:45" ht="20.25" customHeight="1">
      <c r="A76" s="841"/>
      <c r="B76" s="842"/>
      <c r="C76" s="849"/>
      <c r="D76" s="850"/>
      <c r="E76" s="850"/>
      <c r="F76" s="850"/>
      <c r="G76" s="850"/>
      <c r="H76" s="850"/>
      <c r="I76" s="850"/>
      <c r="J76" s="850"/>
      <c r="K76" s="850"/>
      <c r="L76" s="850"/>
      <c r="M76" s="850"/>
      <c r="N76" s="850"/>
      <c r="O76" s="850"/>
      <c r="P76" s="850"/>
      <c r="Q76" s="850"/>
      <c r="R76" s="850"/>
      <c r="S76" s="850"/>
      <c r="T76" s="850"/>
      <c r="U76" s="850"/>
      <c r="V76" s="850"/>
      <c r="W76" s="850"/>
      <c r="X76" s="850"/>
      <c r="Y76" s="850"/>
      <c r="Z76" s="850"/>
      <c r="AA76" s="851"/>
      <c r="AE76" s="215"/>
      <c r="AF76" s="222"/>
      <c r="AG76" s="224"/>
      <c r="AH76" s="224"/>
      <c r="AI76" s="224"/>
      <c r="AJ76" s="221"/>
      <c r="AK76" s="517"/>
      <c r="AO76" s="225"/>
      <c r="AP76" s="226"/>
      <c r="AQ76" s="225"/>
      <c r="AS76" s="227"/>
    </row>
    <row r="77" spans="1:45" ht="15.75" customHeight="1">
      <c r="A77" s="837">
        <f>IF(A73="","",A73+1)</f>
        <v>18</v>
      </c>
      <c r="B77" s="838"/>
      <c r="C77" s="843" t="s">
        <v>282</v>
      </c>
      <c r="D77" s="518"/>
      <c r="E77" s="845" t="s">
        <v>226</v>
      </c>
      <c r="F77" s="518"/>
      <c r="G77" s="845" t="s">
        <v>285</v>
      </c>
      <c r="H77" s="518"/>
      <c r="I77" s="845" t="s">
        <v>226</v>
      </c>
      <c r="J77" s="518"/>
      <c r="K77" s="847" t="s">
        <v>286</v>
      </c>
      <c r="L77" s="833" t="s">
        <v>227</v>
      </c>
      <c r="M77" s="519"/>
      <c r="N77" s="835" t="s">
        <v>287</v>
      </c>
      <c r="O77" s="518"/>
      <c r="P77" s="835" t="s">
        <v>286</v>
      </c>
      <c r="Q77" s="833" t="s">
        <v>288</v>
      </c>
      <c r="R77" s="534" t="str">
        <f>IF(OR(D77="",A77=""),"",HOUR(AJ77))</f>
        <v/>
      </c>
      <c r="S77" s="835" t="s">
        <v>287</v>
      </c>
      <c r="T77" s="521" t="str">
        <f>IF(OR(D77="",A77=""),"",MINUTE(AJ77))</f>
        <v/>
      </c>
      <c r="U77" s="835" t="s">
        <v>286</v>
      </c>
      <c r="V77" s="819" t="s">
        <v>309</v>
      </c>
      <c r="W77" s="522"/>
      <c r="X77" s="821" t="s">
        <v>148</v>
      </c>
      <c r="Y77" s="823" t="s">
        <v>289</v>
      </c>
      <c r="Z77" s="825"/>
      <c r="AA77" s="826"/>
      <c r="AG77" s="504">
        <f>IF(OR(D77="",F77=""),0,TIME(D77,F77,0))</f>
        <v>0</v>
      </c>
      <c r="AH77" s="504">
        <f>IF(OR(H77="",J77=""),0,TIME(H77,J77,0))</f>
        <v>0</v>
      </c>
      <c r="AI77" s="504">
        <f>TIME(M77,O77,0)</f>
        <v>0</v>
      </c>
      <c r="AJ77" s="515">
        <f>AH77-AG77-AI77</f>
        <v>0</v>
      </c>
      <c r="AK77" s="517" t="str">
        <f>IF(A77="",IF(OR(D77&lt;&gt;"",F77&lt;&gt;"",H77&lt;&gt;"",J77&lt;&gt;""),"ERR",""),IF(A77&lt;&gt;"",IF(AND(D77="",F77="",H77="",J77=""),"",IF(OR(AND(D77&lt;&gt;"",F77=""),AND(D77="",F77&lt;&gt;""),AND(H77&lt;&gt;"",J77=""),AND(H77="",J77&lt;&gt;""),AG77&gt;=AH77,AH77-AG77-AI77&lt;0),"ERR",""))))</f>
        <v/>
      </c>
    </row>
    <row r="78" spans="1:45" ht="14.25" customHeight="1">
      <c r="A78" s="839"/>
      <c r="B78" s="840"/>
      <c r="C78" s="844"/>
      <c r="D78" s="523"/>
      <c r="E78" s="846"/>
      <c r="F78" s="523"/>
      <c r="G78" s="846"/>
      <c r="H78" s="523"/>
      <c r="I78" s="846"/>
      <c r="J78" s="523"/>
      <c r="K78" s="848"/>
      <c r="L78" s="834"/>
      <c r="M78" s="524"/>
      <c r="N78" s="836"/>
      <c r="O78" s="523"/>
      <c r="P78" s="836"/>
      <c r="Q78" s="834"/>
      <c r="R78" s="533" t="str">
        <f>IF(OR(D78="",A77=""),"",HOUR(AJ78))</f>
        <v/>
      </c>
      <c r="S78" s="836"/>
      <c r="T78" s="525" t="str">
        <f>IF(OR(D78="",A77=""),"",MINUTE(AJ78))</f>
        <v/>
      </c>
      <c r="U78" s="836"/>
      <c r="V78" s="820"/>
      <c r="W78" s="526"/>
      <c r="X78" s="822"/>
      <c r="Y78" s="824"/>
      <c r="Z78" s="827"/>
      <c r="AA78" s="828"/>
      <c r="AG78" s="504">
        <f>IF(OR(D78="",F78=""),0,TIME(D78,F78,0))</f>
        <v>0</v>
      </c>
      <c r="AH78" s="504">
        <f>IF(OR(H78="",J78=""),0,TIME(H78,J78,0))</f>
        <v>0</v>
      </c>
      <c r="AI78" s="504">
        <f>TIME(M78,O78,0)</f>
        <v>0</v>
      </c>
      <c r="AJ78" s="515">
        <f>AH78-AG78-AI78</f>
        <v>0</v>
      </c>
      <c r="AK78" s="517" t="str">
        <f>IF(A77="",IF(OR(D78&lt;&gt;"",F78&lt;&gt;"",H78&lt;&gt;"",J78&lt;&gt;""),"ERR",""),IF(A77&lt;&gt;"",IF(AND(D78="",F78="",H78="",J78=""),"",IF(OR(AND(D78&lt;&gt;"",F78=""),AND(D78="",F78&lt;&gt;""),AND(H78&lt;&gt;"",J78=""),AND(H78="",J78&lt;&gt;""),AG78&gt;=AH78,AH78-AG78-AI78&lt;0),"ERR",""))))</f>
        <v/>
      </c>
    </row>
    <row r="79" spans="1:45" ht="14.25" customHeight="1">
      <c r="A79" s="839"/>
      <c r="B79" s="840"/>
      <c r="C79" s="527" t="s">
        <v>283</v>
      </c>
      <c r="D79" s="528"/>
      <c r="E79" s="829"/>
      <c r="F79" s="829"/>
      <c r="G79" s="829"/>
      <c r="H79" s="829"/>
      <c r="I79" s="829"/>
      <c r="J79" s="829"/>
      <c r="K79" s="529"/>
      <c r="L79" s="529"/>
      <c r="M79" s="529"/>
      <c r="N79" s="529"/>
      <c r="O79" s="529"/>
      <c r="P79" s="529"/>
      <c r="Q79" s="529"/>
      <c r="R79" s="830" t="str">
        <f>IF(OR(AK77="ERR",AK78="ERR"),"研修時間が誤っています","")</f>
        <v/>
      </c>
      <c r="S79" s="831"/>
      <c r="T79" s="831"/>
      <c r="U79" s="831"/>
      <c r="V79" s="831"/>
      <c r="W79" s="831"/>
      <c r="X79" s="831" t="str">
        <f>IF(ISERROR(OR(AG77,AJ77,AJ78)),"研修人数を入力してください",IF(AG77&lt;&gt;"",IF(OR(AND(AJ77&gt;0,W77=""),AND(AJ78&gt;0,W78="")),"研修人数を入力してください",""),""))</f>
        <v/>
      </c>
      <c r="Y79" s="831"/>
      <c r="Z79" s="831"/>
      <c r="AA79" s="832"/>
      <c r="AE79" s="215"/>
      <c r="AF79" s="222"/>
      <c r="AG79" s="224"/>
      <c r="AH79" s="224"/>
      <c r="AI79" s="224"/>
      <c r="AJ79" s="221"/>
      <c r="AK79" s="517"/>
      <c r="AM79" s="139"/>
      <c r="AO79" s="225"/>
      <c r="AP79" s="226"/>
      <c r="AQ79" s="225"/>
      <c r="AS79" s="227"/>
    </row>
    <row r="80" spans="1:45" ht="20.25" customHeight="1">
      <c r="A80" s="841"/>
      <c r="B80" s="842"/>
      <c r="C80" s="849"/>
      <c r="D80" s="850"/>
      <c r="E80" s="850"/>
      <c r="F80" s="850"/>
      <c r="G80" s="850"/>
      <c r="H80" s="850"/>
      <c r="I80" s="850"/>
      <c r="J80" s="850"/>
      <c r="K80" s="850"/>
      <c r="L80" s="850"/>
      <c r="M80" s="850"/>
      <c r="N80" s="850"/>
      <c r="O80" s="850"/>
      <c r="P80" s="850"/>
      <c r="Q80" s="850"/>
      <c r="R80" s="850"/>
      <c r="S80" s="850"/>
      <c r="T80" s="850"/>
      <c r="U80" s="850"/>
      <c r="V80" s="850"/>
      <c r="W80" s="850"/>
      <c r="X80" s="850"/>
      <c r="Y80" s="850"/>
      <c r="Z80" s="850"/>
      <c r="AA80" s="851"/>
      <c r="AE80" s="215"/>
      <c r="AF80" s="222"/>
      <c r="AG80" s="224"/>
      <c r="AH80" s="224"/>
      <c r="AI80" s="224"/>
      <c r="AJ80" s="221"/>
      <c r="AK80" s="517"/>
      <c r="AO80" s="225"/>
      <c r="AP80" s="226"/>
      <c r="AQ80" s="225"/>
      <c r="AS80" s="227"/>
    </row>
    <row r="81" spans="1:45" ht="15.75" customHeight="1">
      <c r="A81" s="837">
        <f>IF(A77="","",A77+1)</f>
        <v>19</v>
      </c>
      <c r="B81" s="838"/>
      <c r="C81" s="843" t="s">
        <v>282</v>
      </c>
      <c r="D81" s="518"/>
      <c r="E81" s="845" t="s">
        <v>226</v>
      </c>
      <c r="F81" s="518"/>
      <c r="G81" s="845" t="s">
        <v>285</v>
      </c>
      <c r="H81" s="518"/>
      <c r="I81" s="845" t="s">
        <v>226</v>
      </c>
      <c r="J81" s="518"/>
      <c r="K81" s="847" t="s">
        <v>286</v>
      </c>
      <c r="L81" s="833" t="s">
        <v>227</v>
      </c>
      <c r="M81" s="519"/>
      <c r="N81" s="835" t="s">
        <v>287</v>
      </c>
      <c r="O81" s="518"/>
      <c r="P81" s="835" t="s">
        <v>286</v>
      </c>
      <c r="Q81" s="833" t="s">
        <v>288</v>
      </c>
      <c r="R81" s="534" t="str">
        <f>IF(OR(D81="",A81=""),"",HOUR(AJ81))</f>
        <v/>
      </c>
      <c r="S81" s="835" t="s">
        <v>287</v>
      </c>
      <c r="T81" s="521" t="str">
        <f>IF(OR(D81="",A81=""),"",MINUTE(AJ81))</f>
        <v/>
      </c>
      <c r="U81" s="835" t="s">
        <v>286</v>
      </c>
      <c r="V81" s="819" t="s">
        <v>309</v>
      </c>
      <c r="W81" s="522"/>
      <c r="X81" s="821" t="s">
        <v>148</v>
      </c>
      <c r="Y81" s="823" t="s">
        <v>289</v>
      </c>
      <c r="Z81" s="825"/>
      <c r="AA81" s="826"/>
      <c r="AG81" s="504">
        <f>IF(OR(D81="",F81=""),0,TIME(D81,F81,0))</f>
        <v>0</v>
      </c>
      <c r="AH81" s="504">
        <f>IF(OR(H81="",J81=""),0,TIME(H81,J81,0))</f>
        <v>0</v>
      </c>
      <c r="AI81" s="504">
        <f>TIME(M81,O81,0)</f>
        <v>0</v>
      </c>
      <c r="AJ81" s="515">
        <f>AH81-AG81-AI81</f>
        <v>0</v>
      </c>
      <c r="AK81" s="517" t="str">
        <f>IF(A81="",IF(OR(D81&lt;&gt;"",F81&lt;&gt;"",H81&lt;&gt;"",J81&lt;&gt;""),"ERR",""),IF(A81&lt;&gt;"",IF(AND(D81="",F81="",H81="",J81=""),"",IF(OR(AND(D81&lt;&gt;"",F81=""),AND(D81="",F81&lt;&gt;""),AND(H81&lt;&gt;"",J81=""),AND(H81="",J81&lt;&gt;""),AG81&gt;=AH81,AH81-AG81-AI81&lt;0),"ERR",""))))</f>
        <v/>
      </c>
    </row>
    <row r="82" spans="1:45" ht="14.25" customHeight="1">
      <c r="A82" s="839"/>
      <c r="B82" s="840"/>
      <c r="C82" s="844"/>
      <c r="D82" s="523"/>
      <c r="E82" s="846"/>
      <c r="F82" s="523"/>
      <c r="G82" s="846"/>
      <c r="H82" s="523"/>
      <c r="I82" s="846"/>
      <c r="J82" s="523"/>
      <c r="K82" s="848"/>
      <c r="L82" s="834"/>
      <c r="M82" s="524"/>
      <c r="N82" s="836"/>
      <c r="O82" s="523"/>
      <c r="P82" s="836"/>
      <c r="Q82" s="834"/>
      <c r="R82" s="533" t="str">
        <f>IF(OR(D82="",A81=""),"",HOUR(AJ82))</f>
        <v/>
      </c>
      <c r="S82" s="836"/>
      <c r="T82" s="525" t="str">
        <f>IF(OR(D82="",A81=""),"",MINUTE(AJ82))</f>
        <v/>
      </c>
      <c r="U82" s="836"/>
      <c r="V82" s="820"/>
      <c r="W82" s="526"/>
      <c r="X82" s="822"/>
      <c r="Y82" s="824"/>
      <c r="Z82" s="827"/>
      <c r="AA82" s="828"/>
      <c r="AG82" s="504">
        <f>IF(OR(D82="",F82=""),0,TIME(D82,F82,0))</f>
        <v>0</v>
      </c>
      <c r="AH82" s="504">
        <f>IF(OR(H82="",J82=""),0,TIME(H82,J82,0))</f>
        <v>0</v>
      </c>
      <c r="AI82" s="504">
        <f>TIME(M82,O82,0)</f>
        <v>0</v>
      </c>
      <c r="AJ82" s="515">
        <f>AH82-AG82-AI82</f>
        <v>0</v>
      </c>
      <c r="AK82" s="517" t="str">
        <f>IF(A81="",IF(OR(D82&lt;&gt;"",F82&lt;&gt;"",H82&lt;&gt;"",J82&lt;&gt;""),"ERR",""),IF(A81&lt;&gt;"",IF(AND(D82="",F82="",H82="",J82=""),"",IF(OR(AND(D82&lt;&gt;"",F82=""),AND(D82="",F82&lt;&gt;""),AND(H82&lt;&gt;"",J82=""),AND(H82="",J82&lt;&gt;""),AG82&gt;=AH82,AH82-AG82-AI82&lt;0),"ERR",""))))</f>
        <v/>
      </c>
    </row>
    <row r="83" spans="1:45" ht="14.25" customHeight="1">
      <c r="A83" s="839"/>
      <c r="B83" s="840"/>
      <c r="C83" s="527" t="s">
        <v>283</v>
      </c>
      <c r="D83" s="528"/>
      <c r="E83" s="829"/>
      <c r="F83" s="829"/>
      <c r="G83" s="829"/>
      <c r="H83" s="829"/>
      <c r="I83" s="829"/>
      <c r="J83" s="829"/>
      <c r="K83" s="529"/>
      <c r="L83" s="529"/>
      <c r="M83" s="529"/>
      <c r="N83" s="529"/>
      <c r="O83" s="529"/>
      <c r="P83" s="529"/>
      <c r="Q83" s="529"/>
      <c r="R83" s="830" t="str">
        <f>IF(OR(AK81="ERR",AK82="ERR"),"研修時間が誤っています","")</f>
        <v/>
      </c>
      <c r="S83" s="831"/>
      <c r="T83" s="831"/>
      <c r="U83" s="831"/>
      <c r="V83" s="831"/>
      <c r="W83" s="831"/>
      <c r="X83" s="831" t="str">
        <f>IF(ISERROR(OR(AG81,AJ81,AJ82)),"研修人数を入力してください",IF(AG81&lt;&gt;"",IF(OR(AND(AJ81&gt;0,W81=""),AND(AJ82&gt;0,W82="")),"研修人数を入力してください",""),""))</f>
        <v/>
      </c>
      <c r="Y83" s="831"/>
      <c r="Z83" s="831"/>
      <c r="AA83" s="832"/>
      <c r="AE83" s="215"/>
      <c r="AF83" s="222"/>
      <c r="AG83" s="224"/>
      <c r="AH83" s="224"/>
      <c r="AI83" s="224"/>
      <c r="AJ83" s="221"/>
      <c r="AK83" s="517"/>
      <c r="AM83" s="139"/>
      <c r="AO83" s="225"/>
      <c r="AP83" s="226"/>
      <c r="AQ83" s="225"/>
      <c r="AS83" s="227"/>
    </row>
    <row r="84" spans="1:45" ht="20.25" customHeight="1">
      <c r="A84" s="841"/>
      <c r="B84" s="842"/>
      <c r="C84" s="849"/>
      <c r="D84" s="850"/>
      <c r="E84" s="850"/>
      <c r="F84" s="850"/>
      <c r="G84" s="850"/>
      <c r="H84" s="850"/>
      <c r="I84" s="850"/>
      <c r="J84" s="850"/>
      <c r="K84" s="850"/>
      <c r="L84" s="850"/>
      <c r="M84" s="850"/>
      <c r="N84" s="850"/>
      <c r="O84" s="850"/>
      <c r="P84" s="850"/>
      <c r="Q84" s="850"/>
      <c r="R84" s="850"/>
      <c r="S84" s="850"/>
      <c r="T84" s="850"/>
      <c r="U84" s="850"/>
      <c r="V84" s="850"/>
      <c r="W84" s="850"/>
      <c r="X84" s="850"/>
      <c r="Y84" s="850"/>
      <c r="Z84" s="850"/>
      <c r="AA84" s="851"/>
      <c r="AE84" s="215"/>
      <c r="AF84" s="222"/>
      <c r="AG84" s="224"/>
      <c r="AH84" s="224"/>
      <c r="AI84" s="224"/>
      <c r="AJ84" s="221"/>
      <c r="AK84" s="517"/>
      <c r="AO84" s="225"/>
      <c r="AP84" s="226"/>
      <c r="AQ84" s="225"/>
      <c r="AS84" s="227"/>
    </row>
    <row r="85" spans="1:45" ht="15.75" customHeight="1">
      <c r="A85" s="837">
        <f>IF(A81="","",A81+1)</f>
        <v>20</v>
      </c>
      <c r="B85" s="838"/>
      <c r="C85" s="843" t="s">
        <v>282</v>
      </c>
      <c r="D85" s="518"/>
      <c r="E85" s="845" t="s">
        <v>226</v>
      </c>
      <c r="F85" s="518"/>
      <c r="G85" s="845" t="s">
        <v>285</v>
      </c>
      <c r="H85" s="518"/>
      <c r="I85" s="845" t="s">
        <v>226</v>
      </c>
      <c r="J85" s="518"/>
      <c r="K85" s="847" t="s">
        <v>286</v>
      </c>
      <c r="L85" s="833" t="s">
        <v>227</v>
      </c>
      <c r="M85" s="519"/>
      <c r="N85" s="835" t="s">
        <v>287</v>
      </c>
      <c r="O85" s="518"/>
      <c r="P85" s="835" t="s">
        <v>286</v>
      </c>
      <c r="Q85" s="833" t="s">
        <v>288</v>
      </c>
      <c r="R85" s="534" t="str">
        <f>IF(OR(D85="",A85=""),"",HOUR(AJ85))</f>
        <v/>
      </c>
      <c r="S85" s="835" t="s">
        <v>287</v>
      </c>
      <c r="T85" s="521" t="str">
        <f>IF(OR(D85="",A85=""),"",MINUTE(AJ85))</f>
        <v/>
      </c>
      <c r="U85" s="835" t="s">
        <v>286</v>
      </c>
      <c r="V85" s="819" t="s">
        <v>309</v>
      </c>
      <c r="W85" s="522"/>
      <c r="X85" s="821" t="s">
        <v>148</v>
      </c>
      <c r="Y85" s="823" t="s">
        <v>289</v>
      </c>
      <c r="Z85" s="825"/>
      <c r="AA85" s="826"/>
      <c r="AG85" s="504">
        <f>IF(OR(D85="",F85=""),0,TIME(D85,F85,0))</f>
        <v>0</v>
      </c>
      <c r="AH85" s="504">
        <f>IF(OR(H85="",J85=""),0,TIME(H85,J85,0))</f>
        <v>0</v>
      </c>
      <c r="AI85" s="504">
        <f>TIME(M85,O85,0)</f>
        <v>0</v>
      </c>
      <c r="AJ85" s="515">
        <f>AH85-AG85-AI85</f>
        <v>0</v>
      </c>
      <c r="AK85" s="517" t="str">
        <f>IF(A85="",IF(OR(D85&lt;&gt;"",F85&lt;&gt;"",H85&lt;&gt;"",J85&lt;&gt;""),"ERR",""),IF(A85&lt;&gt;"",IF(AND(D85="",F85="",H85="",J85=""),"",IF(OR(AND(D85&lt;&gt;"",F85=""),AND(D85="",F85&lt;&gt;""),AND(H85&lt;&gt;"",J85=""),AND(H85="",J85&lt;&gt;""),AG85&gt;=AH85,AH85-AG85-AI85&lt;0),"ERR",""))))</f>
        <v/>
      </c>
    </row>
    <row r="86" spans="1:45" ht="14.25" customHeight="1">
      <c r="A86" s="839"/>
      <c r="B86" s="840"/>
      <c r="C86" s="844"/>
      <c r="D86" s="523"/>
      <c r="E86" s="846"/>
      <c r="F86" s="523"/>
      <c r="G86" s="846"/>
      <c r="H86" s="523"/>
      <c r="I86" s="846"/>
      <c r="J86" s="523"/>
      <c r="K86" s="848"/>
      <c r="L86" s="834"/>
      <c r="M86" s="524"/>
      <c r="N86" s="836"/>
      <c r="O86" s="523"/>
      <c r="P86" s="836"/>
      <c r="Q86" s="834"/>
      <c r="R86" s="533" t="str">
        <f>IF(OR(D86="",A85=""),"",HOUR(AJ86))</f>
        <v/>
      </c>
      <c r="S86" s="836"/>
      <c r="T86" s="525" t="str">
        <f>IF(OR(D86="",A85=""),"",MINUTE(AJ86))</f>
        <v/>
      </c>
      <c r="U86" s="836"/>
      <c r="V86" s="820"/>
      <c r="W86" s="526"/>
      <c r="X86" s="822"/>
      <c r="Y86" s="824"/>
      <c r="Z86" s="827"/>
      <c r="AA86" s="828"/>
      <c r="AG86" s="504">
        <f>IF(OR(D86="",F86=""),0,TIME(D86,F86,0))</f>
        <v>0</v>
      </c>
      <c r="AH86" s="504">
        <f>IF(OR(H86="",J86=""),0,TIME(H86,J86,0))</f>
        <v>0</v>
      </c>
      <c r="AI86" s="504">
        <f>TIME(M86,O86,0)</f>
        <v>0</v>
      </c>
      <c r="AJ86" s="515">
        <f>AH86-AG86-AI86</f>
        <v>0</v>
      </c>
      <c r="AK86" s="517" t="str">
        <f>IF(A85="",IF(OR(D86&lt;&gt;"",F86&lt;&gt;"",H86&lt;&gt;"",J86&lt;&gt;""),"ERR",""),IF(A85&lt;&gt;"",IF(AND(D86="",F86="",H86="",J86=""),"",IF(OR(AND(D86&lt;&gt;"",F86=""),AND(D86="",F86&lt;&gt;""),AND(H86&lt;&gt;"",J86=""),AND(H86="",J86&lt;&gt;""),AG86&gt;=AH86,AH86-AG86-AI86&lt;0),"ERR",""))))</f>
        <v/>
      </c>
    </row>
    <row r="87" spans="1:45" ht="14.25" customHeight="1">
      <c r="A87" s="839"/>
      <c r="B87" s="840"/>
      <c r="C87" s="527" t="s">
        <v>283</v>
      </c>
      <c r="D87" s="528"/>
      <c r="E87" s="829"/>
      <c r="F87" s="829"/>
      <c r="G87" s="829"/>
      <c r="H87" s="829"/>
      <c r="I87" s="829"/>
      <c r="J87" s="829"/>
      <c r="K87" s="529"/>
      <c r="L87" s="529"/>
      <c r="M87" s="529"/>
      <c r="N87" s="529"/>
      <c r="O87" s="529"/>
      <c r="P87" s="529"/>
      <c r="Q87" s="529"/>
      <c r="R87" s="830" t="str">
        <f>IF(OR(AK85="ERR",AK86="ERR"),"研修時間が誤っています","")</f>
        <v/>
      </c>
      <c r="S87" s="831"/>
      <c r="T87" s="831"/>
      <c r="U87" s="831"/>
      <c r="V87" s="831"/>
      <c r="W87" s="831"/>
      <c r="X87" s="831" t="str">
        <f>IF(ISERROR(OR(AG85,AJ85,AJ86)),"研修人数を入力してください",IF(AG85&lt;&gt;"",IF(OR(AND(AJ85&gt;0,W85=""),AND(AJ86&gt;0,W86="")),"研修人数を入力してください",""),""))</f>
        <v/>
      </c>
      <c r="Y87" s="831"/>
      <c r="Z87" s="831"/>
      <c r="AA87" s="832"/>
      <c r="AE87" s="215"/>
      <c r="AF87" s="222"/>
      <c r="AG87" s="224"/>
      <c r="AH87" s="224"/>
      <c r="AI87" s="224"/>
      <c r="AJ87" s="221"/>
      <c r="AK87" s="517"/>
      <c r="AM87" s="139"/>
      <c r="AO87" s="225"/>
      <c r="AP87" s="226"/>
      <c r="AQ87" s="225"/>
      <c r="AS87" s="227"/>
    </row>
    <row r="88" spans="1:45" ht="20.25" customHeight="1">
      <c r="A88" s="841"/>
      <c r="B88" s="842"/>
      <c r="C88" s="849"/>
      <c r="D88" s="850"/>
      <c r="E88" s="850"/>
      <c r="F88" s="850"/>
      <c r="G88" s="850"/>
      <c r="H88" s="850"/>
      <c r="I88" s="850"/>
      <c r="J88" s="850"/>
      <c r="K88" s="850"/>
      <c r="L88" s="850"/>
      <c r="M88" s="850"/>
      <c r="N88" s="850"/>
      <c r="O88" s="850"/>
      <c r="P88" s="850"/>
      <c r="Q88" s="850"/>
      <c r="R88" s="850"/>
      <c r="S88" s="850"/>
      <c r="T88" s="850"/>
      <c r="U88" s="850"/>
      <c r="V88" s="850"/>
      <c r="W88" s="850"/>
      <c r="X88" s="850"/>
      <c r="Y88" s="850"/>
      <c r="Z88" s="850"/>
      <c r="AA88" s="851"/>
      <c r="AE88" s="215"/>
      <c r="AF88" s="222"/>
      <c r="AG88" s="224"/>
      <c r="AH88" s="224"/>
      <c r="AI88" s="224"/>
      <c r="AJ88" s="221"/>
      <c r="AK88" s="517"/>
      <c r="AO88" s="225"/>
      <c r="AP88" s="226"/>
      <c r="AQ88" s="225"/>
      <c r="AS88" s="227"/>
    </row>
    <row r="89" spans="1:45" ht="15.75" customHeight="1">
      <c r="A89" s="837">
        <f>IF(A85="","",A85+1)</f>
        <v>21</v>
      </c>
      <c r="B89" s="838"/>
      <c r="C89" s="843" t="s">
        <v>282</v>
      </c>
      <c r="D89" s="518"/>
      <c r="E89" s="845" t="s">
        <v>226</v>
      </c>
      <c r="F89" s="518"/>
      <c r="G89" s="845" t="s">
        <v>285</v>
      </c>
      <c r="H89" s="518"/>
      <c r="I89" s="845" t="s">
        <v>226</v>
      </c>
      <c r="J89" s="518"/>
      <c r="K89" s="847" t="s">
        <v>286</v>
      </c>
      <c r="L89" s="833" t="s">
        <v>227</v>
      </c>
      <c r="M89" s="519"/>
      <c r="N89" s="835" t="s">
        <v>287</v>
      </c>
      <c r="O89" s="518"/>
      <c r="P89" s="835" t="s">
        <v>286</v>
      </c>
      <c r="Q89" s="833" t="s">
        <v>288</v>
      </c>
      <c r="R89" s="534" t="str">
        <f>IF(OR(D89="",A89=""),"",HOUR(AJ89))</f>
        <v/>
      </c>
      <c r="S89" s="835" t="s">
        <v>287</v>
      </c>
      <c r="T89" s="521" t="str">
        <f>IF(OR(D89="",A89=""),"",MINUTE(AJ89))</f>
        <v/>
      </c>
      <c r="U89" s="835" t="s">
        <v>286</v>
      </c>
      <c r="V89" s="819" t="s">
        <v>309</v>
      </c>
      <c r="W89" s="522"/>
      <c r="X89" s="821" t="s">
        <v>148</v>
      </c>
      <c r="Y89" s="823" t="s">
        <v>289</v>
      </c>
      <c r="Z89" s="825"/>
      <c r="AA89" s="826"/>
      <c r="AG89" s="504">
        <f>IF(OR(D89="",F89=""),0,TIME(D89,F89,0))</f>
        <v>0</v>
      </c>
      <c r="AH89" s="504">
        <f>IF(OR(H89="",J89=""),0,TIME(H89,J89,0))</f>
        <v>0</v>
      </c>
      <c r="AI89" s="504">
        <f>TIME(M89,O89,0)</f>
        <v>0</v>
      </c>
      <c r="AJ89" s="515">
        <f>AH89-AG89-AI89</f>
        <v>0</v>
      </c>
      <c r="AK89" s="517" t="str">
        <f>IF(A89="",IF(OR(D89&lt;&gt;"",F89&lt;&gt;"",H89&lt;&gt;"",J89&lt;&gt;""),"ERR",""),IF(A89&lt;&gt;"",IF(AND(D89="",F89="",H89="",J89=""),"",IF(OR(AND(D89&lt;&gt;"",F89=""),AND(D89="",F89&lt;&gt;""),AND(H89&lt;&gt;"",J89=""),AND(H89="",J89&lt;&gt;""),AG89&gt;=AH89,AH89-AG89-AI89&lt;0),"ERR",""))))</f>
        <v/>
      </c>
    </row>
    <row r="90" spans="1:45" ht="14.25" customHeight="1">
      <c r="A90" s="839"/>
      <c r="B90" s="840"/>
      <c r="C90" s="844"/>
      <c r="D90" s="523"/>
      <c r="E90" s="846"/>
      <c r="F90" s="523"/>
      <c r="G90" s="846"/>
      <c r="H90" s="523"/>
      <c r="I90" s="846"/>
      <c r="J90" s="523"/>
      <c r="K90" s="848"/>
      <c r="L90" s="834"/>
      <c r="M90" s="524"/>
      <c r="N90" s="836"/>
      <c r="O90" s="523"/>
      <c r="P90" s="836"/>
      <c r="Q90" s="834"/>
      <c r="R90" s="533" t="str">
        <f>IF(OR(D90="",A89=""),"",HOUR(AJ90))</f>
        <v/>
      </c>
      <c r="S90" s="836"/>
      <c r="T90" s="525" t="str">
        <f>IF(OR(D90="",A89=""),"",MINUTE(AJ90))</f>
        <v/>
      </c>
      <c r="U90" s="836"/>
      <c r="V90" s="820"/>
      <c r="W90" s="526"/>
      <c r="X90" s="822"/>
      <c r="Y90" s="824"/>
      <c r="Z90" s="827"/>
      <c r="AA90" s="828"/>
      <c r="AG90" s="504">
        <f>IF(OR(D90="",F90=""),0,TIME(D90,F90,0))</f>
        <v>0</v>
      </c>
      <c r="AH90" s="504">
        <f>IF(OR(H90="",J90=""),0,TIME(H90,J90,0))</f>
        <v>0</v>
      </c>
      <c r="AI90" s="504">
        <f>TIME(M90,O90,0)</f>
        <v>0</v>
      </c>
      <c r="AJ90" s="515">
        <f>AH90-AG90-AI90</f>
        <v>0</v>
      </c>
      <c r="AK90" s="517" t="str">
        <f>IF(A89="",IF(OR(D90&lt;&gt;"",F90&lt;&gt;"",H90&lt;&gt;"",J90&lt;&gt;""),"ERR",""),IF(A89&lt;&gt;"",IF(AND(D90="",F90="",H90="",J90=""),"",IF(OR(AND(D90&lt;&gt;"",F90=""),AND(D90="",F90&lt;&gt;""),AND(H90&lt;&gt;"",J90=""),AND(H90="",J90&lt;&gt;""),AG90&gt;=AH90,AH90-AG90-AI90&lt;0),"ERR",""))))</f>
        <v/>
      </c>
    </row>
    <row r="91" spans="1:45" ht="14.25" customHeight="1">
      <c r="A91" s="839"/>
      <c r="B91" s="840"/>
      <c r="C91" s="527" t="s">
        <v>283</v>
      </c>
      <c r="D91" s="528"/>
      <c r="E91" s="829"/>
      <c r="F91" s="829"/>
      <c r="G91" s="829"/>
      <c r="H91" s="829"/>
      <c r="I91" s="829"/>
      <c r="J91" s="829"/>
      <c r="K91" s="529"/>
      <c r="L91" s="529"/>
      <c r="M91" s="529"/>
      <c r="N91" s="529"/>
      <c r="O91" s="529"/>
      <c r="P91" s="529"/>
      <c r="Q91" s="529"/>
      <c r="R91" s="830" t="str">
        <f>IF(OR(AK89="ERR",AK90="ERR"),"研修時間が誤っています","")</f>
        <v/>
      </c>
      <c r="S91" s="831"/>
      <c r="T91" s="831"/>
      <c r="U91" s="831"/>
      <c r="V91" s="831"/>
      <c r="W91" s="831"/>
      <c r="X91" s="831" t="str">
        <f>IF(ISERROR(OR(AG89,AJ89,AJ90)),"研修人数を入力してください",IF(AG89&lt;&gt;"",IF(OR(AND(AJ89&gt;0,W89=""),AND(AJ90&gt;0,W90="")),"研修人数を入力してください",""),""))</f>
        <v/>
      </c>
      <c r="Y91" s="831"/>
      <c r="Z91" s="831"/>
      <c r="AA91" s="832"/>
      <c r="AE91" s="215"/>
      <c r="AF91" s="222"/>
      <c r="AG91" s="224"/>
      <c r="AH91" s="224"/>
      <c r="AI91" s="224"/>
      <c r="AJ91" s="221"/>
      <c r="AK91" s="517"/>
      <c r="AM91" s="139"/>
      <c r="AO91" s="225"/>
      <c r="AP91" s="226"/>
      <c r="AQ91" s="225"/>
      <c r="AS91" s="227"/>
    </row>
    <row r="92" spans="1:45" ht="20.25" customHeight="1">
      <c r="A92" s="841"/>
      <c r="B92" s="842"/>
      <c r="C92" s="849"/>
      <c r="D92" s="850"/>
      <c r="E92" s="850"/>
      <c r="F92" s="850"/>
      <c r="G92" s="850"/>
      <c r="H92" s="850"/>
      <c r="I92" s="850"/>
      <c r="J92" s="850"/>
      <c r="K92" s="850"/>
      <c r="L92" s="850"/>
      <c r="M92" s="850"/>
      <c r="N92" s="850"/>
      <c r="O92" s="850"/>
      <c r="P92" s="850"/>
      <c r="Q92" s="850"/>
      <c r="R92" s="850"/>
      <c r="S92" s="850"/>
      <c r="T92" s="850"/>
      <c r="U92" s="850"/>
      <c r="V92" s="850"/>
      <c r="W92" s="850"/>
      <c r="X92" s="850"/>
      <c r="Y92" s="850"/>
      <c r="Z92" s="850"/>
      <c r="AA92" s="851"/>
      <c r="AE92" s="215"/>
      <c r="AF92" s="222"/>
      <c r="AG92" s="224"/>
      <c r="AH92" s="224"/>
      <c r="AI92" s="224"/>
      <c r="AJ92" s="221"/>
      <c r="AK92" s="517"/>
      <c r="AO92" s="225"/>
      <c r="AP92" s="226"/>
      <c r="AQ92" s="225"/>
      <c r="AS92" s="227"/>
    </row>
    <row r="93" spans="1:45" ht="15.75" customHeight="1">
      <c r="A93" s="837">
        <f>IF(A89="","",A89+1)</f>
        <v>22</v>
      </c>
      <c r="B93" s="838"/>
      <c r="C93" s="843" t="s">
        <v>282</v>
      </c>
      <c r="D93" s="518"/>
      <c r="E93" s="845" t="s">
        <v>226</v>
      </c>
      <c r="F93" s="518"/>
      <c r="G93" s="845" t="s">
        <v>285</v>
      </c>
      <c r="H93" s="518"/>
      <c r="I93" s="845" t="s">
        <v>226</v>
      </c>
      <c r="J93" s="518"/>
      <c r="K93" s="847" t="s">
        <v>286</v>
      </c>
      <c r="L93" s="833" t="s">
        <v>227</v>
      </c>
      <c r="M93" s="519"/>
      <c r="N93" s="835" t="s">
        <v>287</v>
      </c>
      <c r="O93" s="518"/>
      <c r="P93" s="835" t="s">
        <v>286</v>
      </c>
      <c r="Q93" s="833" t="s">
        <v>288</v>
      </c>
      <c r="R93" s="534" t="str">
        <f>IF(OR(D93="",A93=""),"",HOUR(AJ93))</f>
        <v/>
      </c>
      <c r="S93" s="835" t="s">
        <v>287</v>
      </c>
      <c r="T93" s="521" t="str">
        <f>IF(OR(D93="",A93=""),"",MINUTE(AJ93))</f>
        <v/>
      </c>
      <c r="U93" s="835" t="s">
        <v>286</v>
      </c>
      <c r="V93" s="819" t="s">
        <v>309</v>
      </c>
      <c r="W93" s="522"/>
      <c r="X93" s="821" t="s">
        <v>148</v>
      </c>
      <c r="Y93" s="823" t="s">
        <v>289</v>
      </c>
      <c r="Z93" s="825"/>
      <c r="AA93" s="826"/>
      <c r="AG93" s="504">
        <f>IF(OR(D93="",F93=""),0,TIME(D93,F93,0))</f>
        <v>0</v>
      </c>
      <c r="AH93" s="504">
        <f>IF(OR(H93="",J93=""),0,TIME(H93,J93,0))</f>
        <v>0</v>
      </c>
      <c r="AI93" s="504">
        <f>TIME(M93,O93,0)</f>
        <v>0</v>
      </c>
      <c r="AJ93" s="515">
        <f>AH93-AG93-AI93</f>
        <v>0</v>
      </c>
      <c r="AK93" s="517" t="str">
        <f>IF(A93="",IF(OR(D93&lt;&gt;"",F93&lt;&gt;"",H93&lt;&gt;"",J93&lt;&gt;""),"ERR",""),IF(A93&lt;&gt;"",IF(AND(D93="",F93="",H93="",J93=""),"",IF(OR(AND(D93&lt;&gt;"",F93=""),AND(D93="",F93&lt;&gt;""),AND(H93&lt;&gt;"",J93=""),AND(H93="",J93&lt;&gt;""),AG93&gt;=AH93,AH93-AG93-AI93&lt;0),"ERR",""))))</f>
        <v/>
      </c>
    </row>
    <row r="94" spans="1:45" ht="14.25" customHeight="1">
      <c r="A94" s="839"/>
      <c r="B94" s="840"/>
      <c r="C94" s="844"/>
      <c r="D94" s="523"/>
      <c r="E94" s="846"/>
      <c r="F94" s="523"/>
      <c r="G94" s="846"/>
      <c r="H94" s="523"/>
      <c r="I94" s="846"/>
      <c r="J94" s="523"/>
      <c r="K94" s="848"/>
      <c r="L94" s="834"/>
      <c r="M94" s="524"/>
      <c r="N94" s="836"/>
      <c r="O94" s="523"/>
      <c r="P94" s="836"/>
      <c r="Q94" s="834"/>
      <c r="R94" s="533" t="str">
        <f>IF(OR(D94="",A93=""),"",HOUR(AJ94))</f>
        <v/>
      </c>
      <c r="S94" s="836"/>
      <c r="T94" s="525" t="str">
        <f>IF(OR(D94="",A93=""),"",MINUTE(AJ94))</f>
        <v/>
      </c>
      <c r="U94" s="836"/>
      <c r="V94" s="820"/>
      <c r="W94" s="526"/>
      <c r="X94" s="822"/>
      <c r="Y94" s="824"/>
      <c r="Z94" s="827"/>
      <c r="AA94" s="828"/>
      <c r="AG94" s="504">
        <f>IF(OR(D94="",F94=""),0,TIME(D94,F94,0))</f>
        <v>0</v>
      </c>
      <c r="AH94" s="504">
        <f>IF(OR(H94="",J94=""),0,TIME(H94,J94,0))</f>
        <v>0</v>
      </c>
      <c r="AI94" s="504">
        <f>TIME(M94,O94,0)</f>
        <v>0</v>
      </c>
      <c r="AJ94" s="515">
        <f>AH94-AG94-AI94</f>
        <v>0</v>
      </c>
      <c r="AK94" s="517" t="str">
        <f>IF(A93="",IF(OR(D94&lt;&gt;"",F94&lt;&gt;"",H94&lt;&gt;"",J94&lt;&gt;""),"ERR",""),IF(A93&lt;&gt;"",IF(AND(D94="",F94="",H94="",J94=""),"",IF(OR(AND(D94&lt;&gt;"",F94=""),AND(D94="",F94&lt;&gt;""),AND(H94&lt;&gt;"",J94=""),AND(H94="",J94&lt;&gt;""),AG94&gt;=AH94,AH94-AG94-AI94&lt;0),"ERR",""))))</f>
        <v/>
      </c>
    </row>
    <row r="95" spans="1:45" ht="14.25" customHeight="1">
      <c r="A95" s="839"/>
      <c r="B95" s="840"/>
      <c r="C95" s="527" t="s">
        <v>283</v>
      </c>
      <c r="D95" s="528"/>
      <c r="E95" s="829"/>
      <c r="F95" s="829"/>
      <c r="G95" s="829"/>
      <c r="H95" s="829"/>
      <c r="I95" s="829"/>
      <c r="J95" s="829"/>
      <c r="K95" s="529"/>
      <c r="L95" s="529"/>
      <c r="M95" s="529"/>
      <c r="N95" s="529"/>
      <c r="O95" s="529"/>
      <c r="P95" s="529"/>
      <c r="Q95" s="529"/>
      <c r="R95" s="830" t="str">
        <f>IF(OR(AK93="ERR",AK94="ERR"),"研修時間が誤っています","")</f>
        <v/>
      </c>
      <c r="S95" s="831"/>
      <c r="T95" s="831"/>
      <c r="U95" s="831"/>
      <c r="V95" s="831"/>
      <c r="W95" s="831"/>
      <c r="X95" s="831" t="str">
        <f>IF(ISERROR(OR(AG93,AJ93,AJ94)),"研修人数を入力してください",IF(AG93&lt;&gt;"",IF(OR(AND(AJ93&gt;0,W93=""),AND(AJ94&gt;0,W94="")),"研修人数を入力してください",""),""))</f>
        <v/>
      </c>
      <c r="Y95" s="831"/>
      <c r="Z95" s="831"/>
      <c r="AA95" s="832"/>
      <c r="AE95" s="215"/>
      <c r="AF95" s="222"/>
      <c r="AG95" s="224"/>
      <c r="AH95" s="224"/>
      <c r="AI95" s="224"/>
      <c r="AJ95" s="221"/>
      <c r="AK95" s="517"/>
      <c r="AM95" s="139"/>
      <c r="AO95" s="225"/>
      <c r="AP95" s="226"/>
      <c r="AQ95" s="225"/>
      <c r="AS95" s="227"/>
    </row>
    <row r="96" spans="1:45" ht="20.25" customHeight="1">
      <c r="A96" s="841"/>
      <c r="B96" s="842"/>
      <c r="C96" s="849"/>
      <c r="D96" s="850"/>
      <c r="E96" s="850"/>
      <c r="F96" s="850"/>
      <c r="G96" s="850"/>
      <c r="H96" s="850"/>
      <c r="I96" s="850"/>
      <c r="J96" s="850"/>
      <c r="K96" s="850"/>
      <c r="L96" s="850"/>
      <c r="M96" s="850"/>
      <c r="N96" s="850"/>
      <c r="O96" s="850"/>
      <c r="P96" s="850"/>
      <c r="Q96" s="850"/>
      <c r="R96" s="850"/>
      <c r="S96" s="850"/>
      <c r="T96" s="850"/>
      <c r="U96" s="850"/>
      <c r="V96" s="850"/>
      <c r="W96" s="850"/>
      <c r="X96" s="850"/>
      <c r="Y96" s="850"/>
      <c r="Z96" s="850"/>
      <c r="AA96" s="851"/>
      <c r="AE96" s="215"/>
      <c r="AF96" s="222"/>
      <c r="AG96" s="224"/>
      <c r="AH96" s="224"/>
      <c r="AI96" s="224"/>
      <c r="AJ96" s="221"/>
      <c r="AK96" s="517"/>
      <c r="AO96" s="225"/>
      <c r="AP96" s="226"/>
      <c r="AQ96" s="225"/>
      <c r="AS96" s="227"/>
    </row>
    <row r="97" spans="1:45" ht="15.75" customHeight="1">
      <c r="A97" s="837">
        <f>IF(A93="","",A93+1)</f>
        <v>23</v>
      </c>
      <c r="B97" s="838"/>
      <c r="C97" s="843" t="s">
        <v>282</v>
      </c>
      <c r="D97" s="518"/>
      <c r="E97" s="845" t="s">
        <v>226</v>
      </c>
      <c r="F97" s="518"/>
      <c r="G97" s="845" t="s">
        <v>285</v>
      </c>
      <c r="H97" s="518"/>
      <c r="I97" s="845" t="s">
        <v>226</v>
      </c>
      <c r="J97" s="518"/>
      <c r="K97" s="847" t="s">
        <v>286</v>
      </c>
      <c r="L97" s="833" t="s">
        <v>227</v>
      </c>
      <c r="M97" s="519"/>
      <c r="N97" s="835" t="s">
        <v>287</v>
      </c>
      <c r="O97" s="518"/>
      <c r="P97" s="835" t="s">
        <v>286</v>
      </c>
      <c r="Q97" s="833" t="s">
        <v>288</v>
      </c>
      <c r="R97" s="534" t="str">
        <f>IF(OR(D97="",A97=""),"",HOUR(AJ97))</f>
        <v/>
      </c>
      <c r="S97" s="835" t="s">
        <v>287</v>
      </c>
      <c r="T97" s="521" t="str">
        <f>IF(OR(D97="",A97=""),"",MINUTE(AJ97))</f>
        <v/>
      </c>
      <c r="U97" s="835" t="s">
        <v>286</v>
      </c>
      <c r="V97" s="819" t="s">
        <v>309</v>
      </c>
      <c r="W97" s="522"/>
      <c r="X97" s="821" t="s">
        <v>148</v>
      </c>
      <c r="Y97" s="823" t="s">
        <v>289</v>
      </c>
      <c r="Z97" s="825"/>
      <c r="AA97" s="826"/>
      <c r="AG97" s="504">
        <f>IF(OR(D97="",F97=""),0,TIME(D97,F97,0))</f>
        <v>0</v>
      </c>
      <c r="AH97" s="504">
        <f>IF(OR(H97="",J97=""),0,TIME(H97,J97,0))</f>
        <v>0</v>
      </c>
      <c r="AI97" s="504">
        <f>TIME(M97,O97,0)</f>
        <v>0</v>
      </c>
      <c r="AJ97" s="515">
        <f>AH97-AG97-AI97</f>
        <v>0</v>
      </c>
      <c r="AK97" s="517" t="str">
        <f>IF(A97="",IF(OR(D97&lt;&gt;"",F97&lt;&gt;"",H97&lt;&gt;"",J97&lt;&gt;""),"ERR",""),IF(A97&lt;&gt;"",IF(AND(D97="",F97="",H97="",J97=""),"",IF(OR(AND(D97&lt;&gt;"",F97=""),AND(D97="",F97&lt;&gt;""),AND(H97&lt;&gt;"",J97=""),AND(H97="",J97&lt;&gt;""),AG97&gt;=AH97,AH97-AG97-AI97&lt;0),"ERR",""))))</f>
        <v/>
      </c>
    </row>
    <row r="98" spans="1:45" ht="14.25" customHeight="1">
      <c r="A98" s="839"/>
      <c r="B98" s="840"/>
      <c r="C98" s="844"/>
      <c r="D98" s="523"/>
      <c r="E98" s="846"/>
      <c r="F98" s="523"/>
      <c r="G98" s="846"/>
      <c r="H98" s="523"/>
      <c r="I98" s="846"/>
      <c r="J98" s="523"/>
      <c r="K98" s="848"/>
      <c r="L98" s="834"/>
      <c r="M98" s="524"/>
      <c r="N98" s="836"/>
      <c r="O98" s="523"/>
      <c r="P98" s="836"/>
      <c r="Q98" s="834"/>
      <c r="R98" s="533" t="str">
        <f>IF(OR(D98="",A97=""),"",HOUR(AJ98))</f>
        <v/>
      </c>
      <c r="S98" s="836"/>
      <c r="T98" s="525" t="str">
        <f>IF(OR(D98="",A97=""),"",MINUTE(AJ98))</f>
        <v/>
      </c>
      <c r="U98" s="836"/>
      <c r="V98" s="820"/>
      <c r="W98" s="526"/>
      <c r="X98" s="822"/>
      <c r="Y98" s="824"/>
      <c r="Z98" s="827"/>
      <c r="AA98" s="828"/>
      <c r="AG98" s="504">
        <f>IF(OR(D98="",F98=""),0,TIME(D98,F98,0))</f>
        <v>0</v>
      </c>
      <c r="AH98" s="504">
        <f>IF(OR(H98="",J98=""),0,TIME(H98,J98,0))</f>
        <v>0</v>
      </c>
      <c r="AI98" s="504">
        <f>TIME(M98,O98,0)</f>
        <v>0</v>
      </c>
      <c r="AJ98" s="515">
        <f>AH98-AG98-AI98</f>
        <v>0</v>
      </c>
      <c r="AK98" s="517" t="str">
        <f>IF(A97="",IF(OR(D98&lt;&gt;"",F98&lt;&gt;"",H98&lt;&gt;"",J98&lt;&gt;""),"ERR",""),IF(A97&lt;&gt;"",IF(AND(D98="",F98="",H98="",J98=""),"",IF(OR(AND(D98&lt;&gt;"",F98=""),AND(D98="",F98&lt;&gt;""),AND(H98&lt;&gt;"",J98=""),AND(H98="",J98&lt;&gt;""),AG98&gt;=AH98,AH98-AG98-AI98&lt;0),"ERR",""))))</f>
        <v/>
      </c>
    </row>
    <row r="99" spans="1:45" ht="14.25" customHeight="1">
      <c r="A99" s="839"/>
      <c r="B99" s="840"/>
      <c r="C99" s="527" t="s">
        <v>283</v>
      </c>
      <c r="D99" s="528"/>
      <c r="E99" s="829"/>
      <c r="F99" s="829"/>
      <c r="G99" s="829"/>
      <c r="H99" s="829"/>
      <c r="I99" s="829"/>
      <c r="J99" s="829"/>
      <c r="K99" s="529"/>
      <c r="L99" s="529"/>
      <c r="M99" s="529"/>
      <c r="N99" s="529"/>
      <c r="O99" s="529"/>
      <c r="P99" s="529"/>
      <c r="Q99" s="529"/>
      <c r="R99" s="830" t="str">
        <f>IF(OR(AK97="ERR",AK98="ERR"),"研修時間が誤っています","")</f>
        <v/>
      </c>
      <c r="S99" s="831"/>
      <c r="T99" s="831"/>
      <c r="U99" s="831"/>
      <c r="V99" s="831"/>
      <c r="W99" s="831"/>
      <c r="X99" s="831" t="str">
        <f>IF(ISERROR(OR(AG97,AJ97,AJ98)),"研修人数を入力してください",IF(AG97&lt;&gt;"",IF(OR(AND(AJ97&gt;0,W97=""),AND(AJ98&gt;0,W98="")),"研修人数を入力してください",""),""))</f>
        <v/>
      </c>
      <c r="Y99" s="831"/>
      <c r="Z99" s="831"/>
      <c r="AA99" s="832"/>
      <c r="AE99" s="215"/>
      <c r="AF99" s="222"/>
      <c r="AG99" s="224"/>
      <c r="AH99" s="224"/>
      <c r="AI99" s="224"/>
      <c r="AJ99" s="221"/>
      <c r="AK99" s="517"/>
      <c r="AM99" s="139"/>
      <c r="AO99" s="225"/>
      <c r="AP99" s="226"/>
      <c r="AQ99" s="225"/>
      <c r="AS99" s="227"/>
    </row>
    <row r="100" spans="1:45" ht="20.25" customHeight="1">
      <c r="A100" s="841"/>
      <c r="B100" s="842"/>
      <c r="C100" s="849"/>
      <c r="D100" s="850"/>
      <c r="E100" s="850"/>
      <c r="F100" s="850"/>
      <c r="G100" s="850"/>
      <c r="H100" s="850"/>
      <c r="I100" s="850"/>
      <c r="J100" s="850"/>
      <c r="K100" s="850"/>
      <c r="L100" s="850"/>
      <c r="M100" s="850"/>
      <c r="N100" s="850"/>
      <c r="O100" s="850"/>
      <c r="P100" s="850"/>
      <c r="Q100" s="850"/>
      <c r="R100" s="850"/>
      <c r="S100" s="850"/>
      <c r="T100" s="850"/>
      <c r="U100" s="850"/>
      <c r="V100" s="850"/>
      <c r="W100" s="850"/>
      <c r="X100" s="850"/>
      <c r="Y100" s="850"/>
      <c r="Z100" s="850"/>
      <c r="AA100" s="851"/>
      <c r="AE100" s="215"/>
      <c r="AF100" s="222"/>
      <c r="AG100" s="224"/>
      <c r="AH100" s="224"/>
      <c r="AI100" s="224"/>
      <c r="AJ100" s="221"/>
      <c r="AK100" s="517"/>
      <c r="AO100" s="225"/>
      <c r="AP100" s="226"/>
      <c r="AQ100" s="225"/>
      <c r="AS100" s="227"/>
    </row>
    <row r="101" spans="1:45" ht="15.75" customHeight="1">
      <c r="A101" s="837">
        <f>IF(A97="","",A97+1)</f>
        <v>24</v>
      </c>
      <c r="B101" s="838"/>
      <c r="C101" s="843" t="s">
        <v>282</v>
      </c>
      <c r="D101" s="518"/>
      <c r="E101" s="845" t="s">
        <v>226</v>
      </c>
      <c r="F101" s="518"/>
      <c r="G101" s="845" t="s">
        <v>285</v>
      </c>
      <c r="H101" s="518"/>
      <c r="I101" s="845" t="s">
        <v>226</v>
      </c>
      <c r="J101" s="518"/>
      <c r="K101" s="847" t="s">
        <v>286</v>
      </c>
      <c r="L101" s="833" t="s">
        <v>227</v>
      </c>
      <c r="M101" s="519"/>
      <c r="N101" s="835" t="s">
        <v>287</v>
      </c>
      <c r="O101" s="518"/>
      <c r="P101" s="835" t="s">
        <v>286</v>
      </c>
      <c r="Q101" s="833" t="s">
        <v>288</v>
      </c>
      <c r="R101" s="534" t="str">
        <f>IF(OR(D101="",A101=""),"",HOUR(AJ101))</f>
        <v/>
      </c>
      <c r="S101" s="835" t="s">
        <v>287</v>
      </c>
      <c r="T101" s="521" t="str">
        <f>IF(OR(D101="",A101=""),"",MINUTE(AJ101))</f>
        <v/>
      </c>
      <c r="U101" s="835" t="s">
        <v>286</v>
      </c>
      <c r="V101" s="819" t="s">
        <v>309</v>
      </c>
      <c r="W101" s="522"/>
      <c r="X101" s="821" t="s">
        <v>148</v>
      </c>
      <c r="Y101" s="823" t="s">
        <v>289</v>
      </c>
      <c r="Z101" s="825"/>
      <c r="AA101" s="826"/>
      <c r="AG101" s="504">
        <f>IF(OR(D101="",F101=""),0,TIME(D101,F101,0))</f>
        <v>0</v>
      </c>
      <c r="AH101" s="504">
        <f>IF(OR(H101="",J101=""),0,TIME(H101,J101,0))</f>
        <v>0</v>
      </c>
      <c r="AI101" s="504">
        <f>TIME(M101,O101,0)</f>
        <v>0</v>
      </c>
      <c r="AJ101" s="515">
        <f>AH101-AG101-AI101</f>
        <v>0</v>
      </c>
      <c r="AK101" s="517" t="str">
        <f>IF(A101="",IF(OR(D101&lt;&gt;"",F101&lt;&gt;"",H101&lt;&gt;"",J101&lt;&gt;""),"ERR",""),IF(A101&lt;&gt;"",IF(AND(D101="",F101="",H101="",J101=""),"",IF(OR(AND(D101&lt;&gt;"",F101=""),AND(D101="",F101&lt;&gt;""),AND(H101&lt;&gt;"",J101=""),AND(H101="",J101&lt;&gt;""),AG101&gt;=AH101,AH101-AG101-AI101&lt;0),"ERR",""))))</f>
        <v/>
      </c>
    </row>
    <row r="102" spans="1:45" ht="14.25" customHeight="1">
      <c r="A102" s="839"/>
      <c r="B102" s="840"/>
      <c r="C102" s="844"/>
      <c r="D102" s="523"/>
      <c r="E102" s="846"/>
      <c r="F102" s="523"/>
      <c r="G102" s="846"/>
      <c r="H102" s="523"/>
      <c r="I102" s="846"/>
      <c r="J102" s="523"/>
      <c r="K102" s="848"/>
      <c r="L102" s="834"/>
      <c r="M102" s="524"/>
      <c r="N102" s="836"/>
      <c r="O102" s="523"/>
      <c r="P102" s="836"/>
      <c r="Q102" s="834"/>
      <c r="R102" s="533" t="str">
        <f>IF(OR(D102="",A101=""),"",HOUR(AJ102))</f>
        <v/>
      </c>
      <c r="S102" s="836"/>
      <c r="T102" s="525" t="str">
        <f>IF(OR(D102="",A101=""),"",MINUTE(AJ102))</f>
        <v/>
      </c>
      <c r="U102" s="836"/>
      <c r="V102" s="820"/>
      <c r="W102" s="526"/>
      <c r="X102" s="822"/>
      <c r="Y102" s="824"/>
      <c r="Z102" s="827"/>
      <c r="AA102" s="828"/>
      <c r="AG102" s="504">
        <f>IF(OR(D102="",F102=""),0,TIME(D102,F102,0))</f>
        <v>0</v>
      </c>
      <c r="AH102" s="504">
        <f>IF(OR(H102="",J102=""),0,TIME(H102,J102,0))</f>
        <v>0</v>
      </c>
      <c r="AI102" s="504">
        <f>TIME(M102,O102,0)</f>
        <v>0</v>
      </c>
      <c r="AJ102" s="515">
        <f>AH102-AG102-AI102</f>
        <v>0</v>
      </c>
      <c r="AK102" s="517" t="str">
        <f>IF(A101="",IF(OR(D102&lt;&gt;"",F102&lt;&gt;"",H102&lt;&gt;"",J102&lt;&gt;""),"ERR",""),IF(A101&lt;&gt;"",IF(AND(D102="",F102="",H102="",J102=""),"",IF(OR(AND(D102&lt;&gt;"",F102=""),AND(D102="",F102&lt;&gt;""),AND(H102&lt;&gt;"",J102=""),AND(H102="",J102&lt;&gt;""),AG102&gt;=AH102,AH102-AG102-AI102&lt;0),"ERR",""))))</f>
        <v/>
      </c>
    </row>
    <row r="103" spans="1:45" ht="14.25" customHeight="1">
      <c r="A103" s="839"/>
      <c r="B103" s="840"/>
      <c r="C103" s="527" t="s">
        <v>283</v>
      </c>
      <c r="D103" s="528"/>
      <c r="E103" s="829"/>
      <c r="F103" s="829"/>
      <c r="G103" s="829"/>
      <c r="H103" s="829"/>
      <c r="I103" s="829"/>
      <c r="J103" s="829"/>
      <c r="K103" s="529"/>
      <c r="L103" s="529"/>
      <c r="M103" s="529"/>
      <c r="N103" s="529"/>
      <c r="O103" s="529"/>
      <c r="P103" s="529"/>
      <c r="Q103" s="529"/>
      <c r="R103" s="830" t="str">
        <f>IF(OR(AK101="ERR",AK102="ERR"),"研修時間が誤っています","")</f>
        <v/>
      </c>
      <c r="S103" s="831"/>
      <c r="T103" s="831"/>
      <c r="U103" s="831"/>
      <c r="V103" s="831"/>
      <c r="W103" s="831"/>
      <c r="X103" s="831" t="str">
        <f>IF(ISERROR(OR(AG101,AJ101,AJ102)),"研修人数を入力してください",IF(AG101&lt;&gt;"",IF(OR(AND(AJ101&gt;0,W101=""),AND(AJ102&gt;0,W102="")),"研修人数を入力してください",""),""))</f>
        <v/>
      </c>
      <c r="Y103" s="831"/>
      <c r="Z103" s="831"/>
      <c r="AA103" s="832"/>
      <c r="AE103" s="215"/>
      <c r="AF103" s="222"/>
      <c r="AG103" s="224"/>
      <c r="AH103" s="224"/>
      <c r="AI103" s="224"/>
      <c r="AJ103" s="221"/>
      <c r="AK103" s="517"/>
      <c r="AM103" s="139"/>
      <c r="AO103" s="225"/>
      <c r="AP103" s="226"/>
      <c r="AQ103" s="225"/>
      <c r="AS103" s="227"/>
    </row>
    <row r="104" spans="1:45" ht="20.25" customHeight="1">
      <c r="A104" s="841"/>
      <c r="B104" s="842"/>
      <c r="C104" s="849"/>
      <c r="D104" s="850"/>
      <c r="E104" s="850"/>
      <c r="F104" s="850"/>
      <c r="G104" s="850"/>
      <c r="H104" s="850"/>
      <c r="I104" s="850"/>
      <c r="J104" s="850"/>
      <c r="K104" s="850"/>
      <c r="L104" s="850"/>
      <c r="M104" s="850"/>
      <c r="N104" s="850"/>
      <c r="O104" s="850"/>
      <c r="P104" s="850"/>
      <c r="Q104" s="850"/>
      <c r="R104" s="850"/>
      <c r="S104" s="850"/>
      <c r="T104" s="850"/>
      <c r="U104" s="850"/>
      <c r="V104" s="850"/>
      <c r="W104" s="850"/>
      <c r="X104" s="850"/>
      <c r="Y104" s="850"/>
      <c r="Z104" s="850"/>
      <c r="AA104" s="851"/>
      <c r="AE104" s="215"/>
      <c r="AF104" s="222"/>
      <c r="AG104" s="224"/>
      <c r="AH104" s="224"/>
      <c r="AI104" s="224"/>
      <c r="AJ104" s="221"/>
      <c r="AK104" s="517"/>
      <c r="AO104" s="225"/>
      <c r="AP104" s="226"/>
      <c r="AQ104" s="225"/>
      <c r="AS104" s="227"/>
    </row>
    <row r="105" spans="1:45" ht="15.75" customHeight="1">
      <c r="A105" s="837">
        <f>IF(A101="","",A101+1)</f>
        <v>25</v>
      </c>
      <c r="B105" s="838"/>
      <c r="C105" s="843" t="s">
        <v>282</v>
      </c>
      <c r="D105" s="518"/>
      <c r="E105" s="845" t="s">
        <v>226</v>
      </c>
      <c r="F105" s="518"/>
      <c r="G105" s="845" t="s">
        <v>285</v>
      </c>
      <c r="H105" s="518"/>
      <c r="I105" s="845" t="s">
        <v>226</v>
      </c>
      <c r="J105" s="518"/>
      <c r="K105" s="847" t="s">
        <v>286</v>
      </c>
      <c r="L105" s="833" t="s">
        <v>227</v>
      </c>
      <c r="M105" s="519"/>
      <c r="N105" s="835" t="s">
        <v>287</v>
      </c>
      <c r="O105" s="518"/>
      <c r="P105" s="835" t="s">
        <v>286</v>
      </c>
      <c r="Q105" s="833" t="s">
        <v>288</v>
      </c>
      <c r="R105" s="534" t="str">
        <f>IF(OR(D105="",A105=""),"",HOUR(AJ105))</f>
        <v/>
      </c>
      <c r="S105" s="835" t="s">
        <v>287</v>
      </c>
      <c r="T105" s="521" t="str">
        <f>IF(OR(D105="",A105=""),"",MINUTE(AJ105))</f>
        <v/>
      </c>
      <c r="U105" s="835" t="s">
        <v>286</v>
      </c>
      <c r="V105" s="819" t="s">
        <v>309</v>
      </c>
      <c r="W105" s="522"/>
      <c r="X105" s="821" t="s">
        <v>148</v>
      </c>
      <c r="Y105" s="823" t="s">
        <v>289</v>
      </c>
      <c r="Z105" s="825"/>
      <c r="AA105" s="826"/>
      <c r="AG105" s="504">
        <f>IF(OR(D105="",F105=""),0,TIME(D105,F105,0))</f>
        <v>0</v>
      </c>
      <c r="AH105" s="504">
        <f>IF(OR(H105="",J105=""),0,TIME(H105,J105,0))</f>
        <v>0</v>
      </c>
      <c r="AI105" s="504">
        <f>TIME(M105,O105,0)</f>
        <v>0</v>
      </c>
      <c r="AJ105" s="515">
        <f>AH105-AG105-AI105</f>
        <v>0</v>
      </c>
      <c r="AK105" s="517" t="str">
        <f>IF(A105="",IF(OR(D105&lt;&gt;"",F105&lt;&gt;"",H105&lt;&gt;"",J105&lt;&gt;""),"ERR",""),IF(A105&lt;&gt;"",IF(AND(D105="",F105="",H105="",J105=""),"",IF(OR(AND(D105&lt;&gt;"",F105=""),AND(D105="",F105&lt;&gt;""),AND(H105&lt;&gt;"",J105=""),AND(H105="",J105&lt;&gt;""),AG105&gt;=AH105,AH105-AG105-AI105&lt;0),"ERR",""))))</f>
        <v/>
      </c>
    </row>
    <row r="106" spans="1:45" ht="14.25" customHeight="1">
      <c r="A106" s="839"/>
      <c r="B106" s="840"/>
      <c r="C106" s="844"/>
      <c r="D106" s="523"/>
      <c r="E106" s="846"/>
      <c r="F106" s="523"/>
      <c r="G106" s="846"/>
      <c r="H106" s="523"/>
      <c r="I106" s="846"/>
      <c r="J106" s="523"/>
      <c r="K106" s="848"/>
      <c r="L106" s="834"/>
      <c r="M106" s="524"/>
      <c r="N106" s="836"/>
      <c r="O106" s="523"/>
      <c r="P106" s="836"/>
      <c r="Q106" s="834"/>
      <c r="R106" s="533" t="str">
        <f>IF(OR(D106="",A105=""),"",HOUR(AJ106))</f>
        <v/>
      </c>
      <c r="S106" s="836"/>
      <c r="T106" s="525" t="str">
        <f>IF(OR(D106="",A105=""),"",MINUTE(AJ106))</f>
        <v/>
      </c>
      <c r="U106" s="836"/>
      <c r="V106" s="820"/>
      <c r="W106" s="526"/>
      <c r="X106" s="822"/>
      <c r="Y106" s="824"/>
      <c r="Z106" s="827"/>
      <c r="AA106" s="828"/>
      <c r="AG106" s="504">
        <f>IF(OR(D106="",F106=""),0,TIME(D106,F106,0))</f>
        <v>0</v>
      </c>
      <c r="AH106" s="504">
        <f>IF(OR(H106="",J106=""),0,TIME(H106,J106,0))</f>
        <v>0</v>
      </c>
      <c r="AI106" s="504">
        <f>TIME(M106,O106,0)</f>
        <v>0</v>
      </c>
      <c r="AJ106" s="515">
        <f>AH106-AG106-AI106</f>
        <v>0</v>
      </c>
      <c r="AK106" s="517" t="str">
        <f>IF(A105="",IF(OR(D106&lt;&gt;"",F106&lt;&gt;"",H106&lt;&gt;"",J106&lt;&gt;""),"ERR",""),IF(A105&lt;&gt;"",IF(AND(D106="",F106="",H106="",J106=""),"",IF(OR(AND(D106&lt;&gt;"",F106=""),AND(D106="",F106&lt;&gt;""),AND(H106&lt;&gt;"",J106=""),AND(H106="",J106&lt;&gt;""),AG106&gt;=AH106,AH106-AG106-AI106&lt;0),"ERR",""))))</f>
        <v/>
      </c>
    </row>
    <row r="107" spans="1:45" ht="14.25" customHeight="1">
      <c r="A107" s="839"/>
      <c r="B107" s="840"/>
      <c r="C107" s="527" t="s">
        <v>283</v>
      </c>
      <c r="D107" s="528"/>
      <c r="E107" s="829"/>
      <c r="F107" s="829"/>
      <c r="G107" s="829"/>
      <c r="H107" s="829"/>
      <c r="I107" s="829"/>
      <c r="J107" s="829"/>
      <c r="K107" s="529"/>
      <c r="L107" s="529"/>
      <c r="M107" s="529"/>
      <c r="N107" s="529"/>
      <c r="O107" s="529"/>
      <c r="P107" s="529"/>
      <c r="Q107" s="529"/>
      <c r="R107" s="830" t="str">
        <f>IF(OR(AK105="ERR",AK106="ERR"),"研修時間が誤っています","")</f>
        <v/>
      </c>
      <c r="S107" s="831"/>
      <c r="T107" s="831"/>
      <c r="U107" s="831"/>
      <c r="V107" s="831"/>
      <c r="W107" s="831"/>
      <c r="X107" s="831" t="str">
        <f>IF(ISERROR(OR(AG105,AJ105,AJ106)),"研修人数を入力してください",IF(AG105&lt;&gt;"",IF(OR(AND(AJ105&gt;0,W105=""),AND(AJ106&gt;0,W106="")),"研修人数を入力してください",""),""))</f>
        <v/>
      </c>
      <c r="Y107" s="831"/>
      <c r="Z107" s="831"/>
      <c r="AA107" s="832"/>
      <c r="AE107" s="215"/>
      <c r="AF107" s="222"/>
      <c r="AG107" s="224"/>
      <c r="AH107" s="224"/>
      <c r="AI107" s="224"/>
      <c r="AJ107" s="221"/>
      <c r="AK107" s="517"/>
      <c r="AM107" s="139"/>
      <c r="AO107" s="225"/>
      <c r="AP107" s="226"/>
      <c r="AQ107" s="225"/>
      <c r="AS107" s="227"/>
    </row>
    <row r="108" spans="1:45" ht="20.25" customHeight="1">
      <c r="A108" s="841"/>
      <c r="B108" s="842"/>
      <c r="C108" s="849"/>
      <c r="D108" s="850"/>
      <c r="E108" s="850"/>
      <c r="F108" s="850"/>
      <c r="G108" s="850"/>
      <c r="H108" s="850"/>
      <c r="I108" s="850"/>
      <c r="J108" s="850"/>
      <c r="K108" s="850"/>
      <c r="L108" s="850"/>
      <c r="M108" s="850"/>
      <c r="N108" s="850"/>
      <c r="O108" s="850"/>
      <c r="P108" s="850"/>
      <c r="Q108" s="850"/>
      <c r="R108" s="850"/>
      <c r="S108" s="850"/>
      <c r="T108" s="850"/>
      <c r="U108" s="850"/>
      <c r="V108" s="850"/>
      <c r="W108" s="850"/>
      <c r="X108" s="850"/>
      <c r="Y108" s="850"/>
      <c r="Z108" s="850"/>
      <c r="AA108" s="851"/>
      <c r="AE108" s="215"/>
      <c r="AF108" s="222"/>
      <c r="AG108" s="224"/>
      <c r="AH108" s="224"/>
      <c r="AI108" s="224"/>
      <c r="AJ108" s="221"/>
      <c r="AK108" s="517"/>
      <c r="AO108" s="225"/>
      <c r="AP108" s="226"/>
      <c r="AQ108" s="225"/>
      <c r="AS108" s="227"/>
    </row>
    <row r="109" spans="1:45" ht="15.75" customHeight="1">
      <c r="A109" s="837">
        <f>IF(A105="","",A105+1)</f>
        <v>26</v>
      </c>
      <c r="B109" s="838"/>
      <c r="C109" s="843" t="s">
        <v>282</v>
      </c>
      <c r="D109" s="518"/>
      <c r="E109" s="845" t="s">
        <v>226</v>
      </c>
      <c r="F109" s="518"/>
      <c r="G109" s="845" t="s">
        <v>285</v>
      </c>
      <c r="H109" s="518"/>
      <c r="I109" s="845" t="s">
        <v>226</v>
      </c>
      <c r="J109" s="518"/>
      <c r="K109" s="847" t="s">
        <v>286</v>
      </c>
      <c r="L109" s="833" t="s">
        <v>227</v>
      </c>
      <c r="M109" s="519"/>
      <c r="N109" s="835" t="s">
        <v>287</v>
      </c>
      <c r="O109" s="518"/>
      <c r="P109" s="835" t="s">
        <v>286</v>
      </c>
      <c r="Q109" s="833" t="s">
        <v>288</v>
      </c>
      <c r="R109" s="534" t="str">
        <f>IF(OR(D109="",A109=""),"",HOUR(AJ109))</f>
        <v/>
      </c>
      <c r="S109" s="835" t="s">
        <v>287</v>
      </c>
      <c r="T109" s="521" t="str">
        <f>IF(OR(D109="",A109=""),"",MINUTE(AJ109))</f>
        <v/>
      </c>
      <c r="U109" s="835" t="s">
        <v>286</v>
      </c>
      <c r="V109" s="819" t="s">
        <v>309</v>
      </c>
      <c r="W109" s="522"/>
      <c r="X109" s="821" t="s">
        <v>148</v>
      </c>
      <c r="Y109" s="823" t="s">
        <v>289</v>
      </c>
      <c r="Z109" s="825"/>
      <c r="AA109" s="826"/>
      <c r="AG109" s="504">
        <f>IF(OR(D109="",F109=""),0,TIME(D109,F109,0))</f>
        <v>0</v>
      </c>
      <c r="AH109" s="504">
        <f>IF(OR(H109="",J109=""),0,TIME(H109,J109,0))</f>
        <v>0</v>
      </c>
      <c r="AI109" s="504">
        <f>TIME(M109,O109,0)</f>
        <v>0</v>
      </c>
      <c r="AJ109" s="515">
        <f>AH109-AG109-AI109</f>
        <v>0</v>
      </c>
      <c r="AK109" s="517" t="str">
        <f>IF(A109="",IF(OR(D109&lt;&gt;"",F109&lt;&gt;"",H109&lt;&gt;"",J109&lt;&gt;""),"ERR",""),IF(A109&lt;&gt;"",IF(AND(D109="",F109="",H109="",J109=""),"",IF(OR(AND(D109&lt;&gt;"",F109=""),AND(D109="",F109&lt;&gt;""),AND(H109&lt;&gt;"",J109=""),AND(H109="",J109&lt;&gt;""),AG109&gt;=AH109,AH109-AG109-AI109&lt;0),"ERR",""))))</f>
        <v/>
      </c>
    </row>
    <row r="110" spans="1:45" ht="14.25" customHeight="1">
      <c r="A110" s="839"/>
      <c r="B110" s="840"/>
      <c r="C110" s="844"/>
      <c r="D110" s="523"/>
      <c r="E110" s="846"/>
      <c r="F110" s="523"/>
      <c r="G110" s="846"/>
      <c r="H110" s="523"/>
      <c r="I110" s="846"/>
      <c r="J110" s="523"/>
      <c r="K110" s="848"/>
      <c r="L110" s="834"/>
      <c r="M110" s="524"/>
      <c r="N110" s="836"/>
      <c r="O110" s="523"/>
      <c r="P110" s="836"/>
      <c r="Q110" s="834"/>
      <c r="R110" s="533" t="str">
        <f>IF(OR(D110="",A109=""),"",HOUR(AJ110))</f>
        <v/>
      </c>
      <c r="S110" s="836"/>
      <c r="T110" s="525" t="str">
        <f>IF(OR(D110="",A109=""),"",MINUTE(AJ110))</f>
        <v/>
      </c>
      <c r="U110" s="836"/>
      <c r="V110" s="820"/>
      <c r="W110" s="526"/>
      <c r="X110" s="822"/>
      <c r="Y110" s="824"/>
      <c r="Z110" s="827"/>
      <c r="AA110" s="828"/>
      <c r="AG110" s="504">
        <f>IF(OR(D110="",F110=""),0,TIME(D110,F110,0))</f>
        <v>0</v>
      </c>
      <c r="AH110" s="504">
        <f>IF(OR(H110="",J110=""),0,TIME(H110,J110,0))</f>
        <v>0</v>
      </c>
      <c r="AI110" s="504">
        <f>TIME(M110,O110,0)</f>
        <v>0</v>
      </c>
      <c r="AJ110" s="515">
        <f>AH110-AG110-AI110</f>
        <v>0</v>
      </c>
      <c r="AK110" s="517" t="str">
        <f>IF(A109="",IF(OR(D110&lt;&gt;"",F110&lt;&gt;"",H110&lt;&gt;"",J110&lt;&gt;""),"ERR",""),IF(A109&lt;&gt;"",IF(AND(D110="",F110="",H110="",J110=""),"",IF(OR(AND(D110&lt;&gt;"",F110=""),AND(D110="",F110&lt;&gt;""),AND(H110&lt;&gt;"",J110=""),AND(H110="",J110&lt;&gt;""),AG110&gt;=AH110,AH110-AG110-AI110&lt;0),"ERR",""))))</f>
        <v/>
      </c>
    </row>
    <row r="111" spans="1:45" ht="14.25" customHeight="1">
      <c r="A111" s="839"/>
      <c r="B111" s="840"/>
      <c r="C111" s="527" t="s">
        <v>283</v>
      </c>
      <c r="D111" s="528"/>
      <c r="E111" s="829"/>
      <c r="F111" s="829"/>
      <c r="G111" s="829"/>
      <c r="H111" s="829"/>
      <c r="I111" s="829"/>
      <c r="J111" s="829"/>
      <c r="K111" s="529"/>
      <c r="L111" s="529"/>
      <c r="M111" s="529"/>
      <c r="N111" s="529"/>
      <c r="O111" s="529"/>
      <c r="P111" s="529"/>
      <c r="Q111" s="529"/>
      <c r="R111" s="830" t="str">
        <f>IF(OR(AK109="ERR",AK110="ERR"),"研修時間が誤っています","")</f>
        <v/>
      </c>
      <c r="S111" s="831"/>
      <c r="T111" s="831"/>
      <c r="U111" s="831"/>
      <c r="V111" s="831"/>
      <c r="W111" s="831"/>
      <c r="X111" s="831" t="str">
        <f>IF(ISERROR(OR(AG109,AJ109,AJ110)),"研修人数を入力してください",IF(AG109&lt;&gt;"",IF(OR(AND(AJ109&gt;0,W109=""),AND(AJ110&gt;0,W110="")),"研修人数を入力してください",""),""))</f>
        <v/>
      </c>
      <c r="Y111" s="831"/>
      <c r="Z111" s="831"/>
      <c r="AA111" s="832"/>
      <c r="AE111" s="215"/>
      <c r="AF111" s="222"/>
      <c r="AG111" s="224"/>
      <c r="AH111" s="224"/>
      <c r="AI111" s="224"/>
      <c r="AJ111" s="221"/>
      <c r="AK111" s="517"/>
      <c r="AM111" s="139"/>
      <c r="AO111" s="225"/>
      <c r="AP111" s="226"/>
      <c r="AQ111" s="225"/>
      <c r="AS111" s="227"/>
    </row>
    <row r="112" spans="1:45" ht="20.25" customHeight="1">
      <c r="A112" s="841"/>
      <c r="B112" s="842"/>
      <c r="C112" s="849"/>
      <c r="D112" s="850"/>
      <c r="E112" s="850"/>
      <c r="F112" s="850"/>
      <c r="G112" s="850"/>
      <c r="H112" s="850"/>
      <c r="I112" s="850"/>
      <c r="J112" s="850"/>
      <c r="K112" s="850"/>
      <c r="L112" s="850"/>
      <c r="M112" s="850"/>
      <c r="N112" s="850"/>
      <c r="O112" s="850"/>
      <c r="P112" s="850"/>
      <c r="Q112" s="850"/>
      <c r="R112" s="850"/>
      <c r="S112" s="850"/>
      <c r="T112" s="850"/>
      <c r="U112" s="850"/>
      <c r="V112" s="850"/>
      <c r="W112" s="850"/>
      <c r="X112" s="850"/>
      <c r="Y112" s="850"/>
      <c r="Z112" s="850"/>
      <c r="AA112" s="851"/>
      <c r="AE112" s="215"/>
      <c r="AF112" s="222"/>
      <c r="AG112" s="224"/>
      <c r="AH112" s="224"/>
      <c r="AI112" s="224"/>
      <c r="AJ112" s="221"/>
      <c r="AK112" s="517"/>
      <c r="AO112" s="225"/>
      <c r="AP112" s="226"/>
      <c r="AQ112" s="225"/>
      <c r="AS112" s="227"/>
    </row>
    <row r="113" spans="1:45" ht="15.75" customHeight="1">
      <c r="A113" s="837">
        <f>IF(A109="","",A109+1)</f>
        <v>27</v>
      </c>
      <c r="B113" s="838"/>
      <c r="C113" s="843" t="s">
        <v>282</v>
      </c>
      <c r="D113" s="518"/>
      <c r="E113" s="845" t="s">
        <v>226</v>
      </c>
      <c r="F113" s="518"/>
      <c r="G113" s="845" t="s">
        <v>285</v>
      </c>
      <c r="H113" s="518"/>
      <c r="I113" s="845" t="s">
        <v>226</v>
      </c>
      <c r="J113" s="518"/>
      <c r="K113" s="847" t="s">
        <v>286</v>
      </c>
      <c r="L113" s="833" t="s">
        <v>227</v>
      </c>
      <c r="M113" s="519"/>
      <c r="N113" s="835" t="s">
        <v>287</v>
      </c>
      <c r="O113" s="518"/>
      <c r="P113" s="835" t="s">
        <v>286</v>
      </c>
      <c r="Q113" s="833" t="s">
        <v>288</v>
      </c>
      <c r="R113" s="534" t="str">
        <f>IF(OR(D113="",A113=""),"",HOUR(AJ113))</f>
        <v/>
      </c>
      <c r="S113" s="835" t="s">
        <v>287</v>
      </c>
      <c r="T113" s="521" t="str">
        <f>IF(OR(D113="",A113=""),"",MINUTE(AJ113))</f>
        <v/>
      </c>
      <c r="U113" s="835" t="s">
        <v>286</v>
      </c>
      <c r="V113" s="819" t="s">
        <v>309</v>
      </c>
      <c r="W113" s="522"/>
      <c r="X113" s="821" t="s">
        <v>148</v>
      </c>
      <c r="Y113" s="823" t="s">
        <v>289</v>
      </c>
      <c r="Z113" s="825"/>
      <c r="AA113" s="826"/>
      <c r="AG113" s="504">
        <f>IF(OR(D113="",F113=""),0,TIME(D113,F113,0))</f>
        <v>0</v>
      </c>
      <c r="AH113" s="504">
        <f>IF(OR(H113="",J113=""),0,TIME(H113,J113,0))</f>
        <v>0</v>
      </c>
      <c r="AI113" s="504">
        <f>TIME(M113,O113,0)</f>
        <v>0</v>
      </c>
      <c r="AJ113" s="515">
        <f>AH113-AG113-AI113</f>
        <v>0</v>
      </c>
      <c r="AK113" s="517" t="str">
        <f>IF(A113="",IF(OR(D113&lt;&gt;"",F113&lt;&gt;"",H113&lt;&gt;"",J113&lt;&gt;""),"ERR",""),IF(A113&lt;&gt;"",IF(AND(D113="",F113="",H113="",J113=""),"",IF(OR(AND(D113&lt;&gt;"",F113=""),AND(D113="",F113&lt;&gt;""),AND(H113&lt;&gt;"",J113=""),AND(H113="",J113&lt;&gt;""),AG113&gt;=AH113,AH113-AG113-AI113&lt;0),"ERR",""))))</f>
        <v/>
      </c>
    </row>
    <row r="114" spans="1:45" ht="14.25" customHeight="1">
      <c r="A114" s="839"/>
      <c r="B114" s="840"/>
      <c r="C114" s="844"/>
      <c r="D114" s="523"/>
      <c r="E114" s="846"/>
      <c r="F114" s="523"/>
      <c r="G114" s="846"/>
      <c r="H114" s="523"/>
      <c r="I114" s="846"/>
      <c r="J114" s="523"/>
      <c r="K114" s="848"/>
      <c r="L114" s="834"/>
      <c r="M114" s="524"/>
      <c r="N114" s="836"/>
      <c r="O114" s="523"/>
      <c r="P114" s="836"/>
      <c r="Q114" s="834"/>
      <c r="R114" s="533" t="str">
        <f>IF(OR(D114="",A113=""),"",HOUR(AJ114))</f>
        <v/>
      </c>
      <c r="S114" s="836"/>
      <c r="T114" s="525" t="str">
        <f>IF(OR(D114="",A113=""),"",MINUTE(AJ114))</f>
        <v/>
      </c>
      <c r="U114" s="836"/>
      <c r="V114" s="820"/>
      <c r="W114" s="526"/>
      <c r="X114" s="822"/>
      <c r="Y114" s="824"/>
      <c r="Z114" s="827"/>
      <c r="AA114" s="828"/>
      <c r="AG114" s="504">
        <f>IF(OR(D114="",F114=""),0,TIME(D114,F114,0))</f>
        <v>0</v>
      </c>
      <c r="AH114" s="504">
        <f>IF(OR(H114="",J114=""),0,TIME(H114,J114,0))</f>
        <v>0</v>
      </c>
      <c r="AI114" s="504">
        <f>TIME(M114,O114,0)</f>
        <v>0</v>
      </c>
      <c r="AJ114" s="515">
        <f>AH114-AG114-AI114</f>
        <v>0</v>
      </c>
      <c r="AK114" s="517" t="str">
        <f>IF(A113="",IF(OR(D114&lt;&gt;"",F114&lt;&gt;"",H114&lt;&gt;"",J114&lt;&gt;""),"ERR",""),IF(A113&lt;&gt;"",IF(AND(D114="",F114="",H114="",J114=""),"",IF(OR(AND(D114&lt;&gt;"",F114=""),AND(D114="",F114&lt;&gt;""),AND(H114&lt;&gt;"",J114=""),AND(H114="",J114&lt;&gt;""),AG114&gt;=AH114,AH114-AG114-AI114&lt;0),"ERR",""))))</f>
        <v/>
      </c>
    </row>
    <row r="115" spans="1:45" ht="14.25" customHeight="1">
      <c r="A115" s="839"/>
      <c r="B115" s="840"/>
      <c r="C115" s="527" t="s">
        <v>283</v>
      </c>
      <c r="D115" s="528"/>
      <c r="E115" s="829"/>
      <c r="F115" s="829"/>
      <c r="G115" s="829"/>
      <c r="H115" s="829"/>
      <c r="I115" s="829"/>
      <c r="J115" s="829"/>
      <c r="K115" s="529"/>
      <c r="L115" s="529"/>
      <c r="M115" s="529"/>
      <c r="N115" s="529"/>
      <c r="O115" s="529"/>
      <c r="P115" s="529"/>
      <c r="Q115" s="529"/>
      <c r="R115" s="830" t="str">
        <f>IF(OR(AK113="ERR",AK114="ERR"),"研修時間が誤っています","")</f>
        <v/>
      </c>
      <c r="S115" s="831"/>
      <c r="T115" s="831"/>
      <c r="U115" s="831"/>
      <c r="V115" s="831"/>
      <c r="W115" s="831"/>
      <c r="X115" s="831" t="str">
        <f>IF(ISERROR(OR(AG113,AJ113,AJ114)),"研修人数を入力してください",IF(AG113&lt;&gt;"",IF(OR(AND(AJ113&gt;0,W113=""),AND(AJ114&gt;0,W114="")),"研修人数を入力してください",""),""))</f>
        <v/>
      </c>
      <c r="Y115" s="831"/>
      <c r="Z115" s="831"/>
      <c r="AA115" s="832"/>
      <c r="AE115" s="215"/>
      <c r="AF115" s="222"/>
      <c r="AG115" s="224"/>
      <c r="AH115" s="224"/>
      <c r="AI115" s="224"/>
      <c r="AJ115" s="221"/>
      <c r="AK115" s="517"/>
      <c r="AM115" s="139"/>
      <c r="AO115" s="225"/>
      <c r="AP115" s="226"/>
      <c r="AQ115" s="225"/>
      <c r="AS115" s="227"/>
    </row>
    <row r="116" spans="1:45" ht="20.25" customHeight="1">
      <c r="A116" s="841"/>
      <c r="B116" s="842"/>
      <c r="C116" s="849"/>
      <c r="D116" s="850"/>
      <c r="E116" s="850"/>
      <c r="F116" s="850"/>
      <c r="G116" s="850"/>
      <c r="H116" s="850"/>
      <c r="I116" s="850"/>
      <c r="J116" s="850"/>
      <c r="K116" s="850"/>
      <c r="L116" s="850"/>
      <c r="M116" s="850"/>
      <c r="N116" s="850"/>
      <c r="O116" s="850"/>
      <c r="P116" s="850"/>
      <c r="Q116" s="850"/>
      <c r="R116" s="850"/>
      <c r="S116" s="850"/>
      <c r="T116" s="850"/>
      <c r="U116" s="850"/>
      <c r="V116" s="850"/>
      <c r="W116" s="850"/>
      <c r="X116" s="850"/>
      <c r="Y116" s="850"/>
      <c r="Z116" s="850"/>
      <c r="AA116" s="851"/>
      <c r="AE116" s="215"/>
      <c r="AF116" s="222"/>
      <c r="AG116" s="224"/>
      <c r="AH116" s="224"/>
      <c r="AI116" s="224"/>
      <c r="AJ116" s="221"/>
      <c r="AK116" s="517"/>
      <c r="AO116" s="225"/>
      <c r="AP116" s="226"/>
      <c r="AQ116" s="225"/>
      <c r="AS116" s="227"/>
    </row>
    <row r="117" spans="1:45" ht="15.75" customHeight="1">
      <c r="A117" s="837">
        <f>IF(A113="","",A113+1)</f>
        <v>28</v>
      </c>
      <c r="B117" s="838"/>
      <c r="C117" s="843" t="s">
        <v>282</v>
      </c>
      <c r="D117" s="518"/>
      <c r="E117" s="845" t="s">
        <v>226</v>
      </c>
      <c r="F117" s="518"/>
      <c r="G117" s="845" t="s">
        <v>285</v>
      </c>
      <c r="H117" s="518"/>
      <c r="I117" s="845" t="s">
        <v>226</v>
      </c>
      <c r="J117" s="518"/>
      <c r="K117" s="847" t="s">
        <v>286</v>
      </c>
      <c r="L117" s="833" t="s">
        <v>227</v>
      </c>
      <c r="M117" s="519"/>
      <c r="N117" s="835" t="s">
        <v>287</v>
      </c>
      <c r="O117" s="518"/>
      <c r="P117" s="835" t="s">
        <v>286</v>
      </c>
      <c r="Q117" s="833" t="s">
        <v>288</v>
      </c>
      <c r="R117" s="534" t="str">
        <f>IF(OR(D117="",A117=""),"",HOUR(AJ117))</f>
        <v/>
      </c>
      <c r="S117" s="835" t="s">
        <v>287</v>
      </c>
      <c r="T117" s="521" t="str">
        <f>IF(OR(D117="",A117=""),"",MINUTE(AJ117))</f>
        <v/>
      </c>
      <c r="U117" s="835" t="s">
        <v>286</v>
      </c>
      <c r="V117" s="819" t="s">
        <v>309</v>
      </c>
      <c r="W117" s="522"/>
      <c r="X117" s="821" t="s">
        <v>148</v>
      </c>
      <c r="Y117" s="823" t="s">
        <v>289</v>
      </c>
      <c r="Z117" s="825"/>
      <c r="AA117" s="826"/>
      <c r="AG117" s="504">
        <f>IF(OR(D117="",F117=""),0,TIME(D117,F117,0))</f>
        <v>0</v>
      </c>
      <c r="AH117" s="504">
        <f>IF(OR(H117="",J117=""),0,TIME(H117,J117,0))</f>
        <v>0</v>
      </c>
      <c r="AI117" s="504">
        <f>TIME(M117,O117,0)</f>
        <v>0</v>
      </c>
      <c r="AJ117" s="515">
        <f>AH117-AG117-AI117</f>
        <v>0</v>
      </c>
      <c r="AK117" s="517" t="str">
        <f>IF(A117="",IF(OR(D117&lt;&gt;"",F117&lt;&gt;"",H117&lt;&gt;"",J117&lt;&gt;""),"ERR",""),IF(A117&lt;&gt;"",IF(AND(D117="",F117="",H117="",J117=""),"",IF(OR(AND(D117&lt;&gt;"",F117=""),AND(D117="",F117&lt;&gt;""),AND(H117&lt;&gt;"",J117=""),AND(H117="",J117&lt;&gt;""),AG117&gt;=AH117,AH117-AG117-AI117&lt;0),"ERR",""))))</f>
        <v/>
      </c>
    </row>
    <row r="118" spans="1:45" ht="14.25" customHeight="1">
      <c r="A118" s="839"/>
      <c r="B118" s="840"/>
      <c r="C118" s="844"/>
      <c r="D118" s="523"/>
      <c r="E118" s="846"/>
      <c r="F118" s="523"/>
      <c r="G118" s="846"/>
      <c r="H118" s="523"/>
      <c r="I118" s="846"/>
      <c r="J118" s="523"/>
      <c r="K118" s="848"/>
      <c r="L118" s="834"/>
      <c r="M118" s="524"/>
      <c r="N118" s="836"/>
      <c r="O118" s="523"/>
      <c r="P118" s="836"/>
      <c r="Q118" s="834"/>
      <c r="R118" s="533" t="str">
        <f>IF(OR(D118="",A117=""),"",HOUR(AJ118))</f>
        <v/>
      </c>
      <c r="S118" s="836"/>
      <c r="T118" s="525" t="str">
        <f>IF(OR(D118="",A117=""),"",MINUTE(AJ118))</f>
        <v/>
      </c>
      <c r="U118" s="836"/>
      <c r="V118" s="820"/>
      <c r="W118" s="526"/>
      <c r="X118" s="822"/>
      <c r="Y118" s="824"/>
      <c r="Z118" s="827"/>
      <c r="AA118" s="828"/>
      <c r="AG118" s="504">
        <f>IF(OR(D118="",F118=""),0,TIME(D118,F118,0))</f>
        <v>0</v>
      </c>
      <c r="AH118" s="504">
        <f>IF(OR(H118="",J118=""),0,TIME(H118,J118,0))</f>
        <v>0</v>
      </c>
      <c r="AI118" s="504">
        <f>TIME(M118,O118,0)</f>
        <v>0</v>
      </c>
      <c r="AJ118" s="515">
        <f>AH118-AG118-AI118</f>
        <v>0</v>
      </c>
      <c r="AK118" s="517" t="str">
        <f>IF(A117="",IF(OR(D118&lt;&gt;"",F118&lt;&gt;"",H118&lt;&gt;"",J118&lt;&gt;""),"ERR",""),IF(A117&lt;&gt;"",IF(AND(D118="",F118="",H118="",J118=""),"",IF(OR(AND(D118&lt;&gt;"",F118=""),AND(D118="",F118&lt;&gt;""),AND(H118&lt;&gt;"",J118=""),AND(H118="",J118&lt;&gt;""),AG118&gt;=AH118,AH118-AG118-AI118&lt;0),"ERR",""))))</f>
        <v/>
      </c>
    </row>
    <row r="119" spans="1:45" ht="14.25" customHeight="1">
      <c r="A119" s="839"/>
      <c r="B119" s="840"/>
      <c r="C119" s="527" t="s">
        <v>283</v>
      </c>
      <c r="D119" s="528"/>
      <c r="E119" s="829"/>
      <c r="F119" s="829"/>
      <c r="G119" s="829"/>
      <c r="H119" s="829"/>
      <c r="I119" s="829"/>
      <c r="J119" s="829"/>
      <c r="K119" s="529"/>
      <c r="L119" s="529"/>
      <c r="M119" s="529"/>
      <c r="N119" s="529"/>
      <c r="O119" s="529"/>
      <c r="P119" s="529"/>
      <c r="Q119" s="529"/>
      <c r="R119" s="830" t="str">
        <f>IF(OR(AK117="ERR",AK118="ERR"),"研修時間が誤っています","")</f>
        <v/>
      </c>
      <c r="S119" s="831"/>
      <c r="T119" s="831"/>
      <c r="U119" s="831"/>
      <c r="V119" s="831"/>
      <c r="W119" s="831"/>
      <c r="X119" s="831" t="str">
        <f>IF(ISERROR(OR(AG117,AJ117,AJ118)),"研修人数を入力してください",IF(AG117&lt;&gt;"",IF(OR(AND(AJ117&gt;0,W117=""),AND(AJ118&gt;0,W118="")),"研修人数を入力してください",""),""))</f>
        <v/>
      </c>
      <c r="Y119" s="831"/>
      <c r="Z119" s="831"/>
      <c r="AA119" s="832"/>
      <c r="AE119" s="215"/>
      <c r="AF119" s="222"/>
      <c r="AG119" s="224"/>
      <c r="AH119" s="224"/>
      <c r="AI119" s="224"/>
      <c r="AJ119" s="221"/>
      <c r="AK119" s="517"/>
      <c r="AM119" s="139"/>
      <c r="AO119" s="225"/>
      <c r="AP119" s="226"/>
      <c r="AQ119" s="225"/>
      <c r="AS119" s="227"/>
    </row>
    <row r="120" spans="1:45" ht="20.25" customHeight="1">
      <c r="A120" s="841"/>
      <c r="B120" s="842"/>
      <c r="C120" s="849"/>
      <c r="D120" s="850"/>
      <c r="E120" s="850"/>
      <c r="F120" s="850"/>
      <c r="G120" s="850"/>
      <c r="H120" s="850"/>
      <c r="I120" s="850"/>
      <c r="J120" s="850"/>
      <c r="K120" s="850"/>
      <c r="L120" s="850"/>
      <c r="M120" s="850"/>
      <c r="N120" s="850"/>
      <c r="O120" s="850"/>
      <c r="P120" s="850"/>
      <c r="Q120" s="850"/>
      <c r="R120" s="850"/>
      <c r="S120" s="850"/>
      <c r="T120" s="850"/>
      <c r="U120" s="850"/>
      <c r="V120" s="850"/>
      <c r="W120" s="850"/>
      <c r="X120" s="850"/>
      <c r="Y120" s="850"/>
      <c r="Z120" s="850"/>
      <c r="AA120" s="851"/>
      <c r="AC120" s="230"/>
      <c r="AE120" s="215"/>
      <c r="AF120" s="222"/>
      <c r="AG120" s="224"/>
      <c r="AH120" s="224"/>
      <c r="AI120" s="224"/>
      <c r="AJ120" s="221"/>
      <c r="AK120" s="517"/>
      <c r="AO120" s="225"/>
      <c r="AP120" s="226"/>
      <c r="AQ120" s="225"/>
      <c r="AS120" s="227"/>
    </row>
    <row r="121" spans="1:45" ht="15.75" customHeight="1">
      <c r="A121" s="837">
        <f>IF(AG3="",29,IF(DAY(DATE(AH$3,AJ$3,29))=29,29,""))</f>
        <v>29</v>
      </c>
      <c r="B121" s="838"/>
      <c r="C121" s="843" t="s">
        <v>282</v>
      </c>
      <c r="D121" s="518"/>
      <c r="E121" s="845" t="s">
        <v>226</v>
      </c>
      <c r="F121" s="518"/>
      <c r="G121" s="845" t="s">
        <v>285</v>
      </c>
      <c r="H121" s="518"/>
      <c r="I121" s="845" t="s">
        <v>226</v>
      </c>
      <c r="J121" s="518"/>
      <c r="K121" s="847" t="s">
        <v>286</v>
      </c>
      <c r="L121" s="833" t="s">
        <v>227</v>
      </c>
      <c r="M121" s="519"/>
      <c r="N121" s="835" t="s">
        <v>287</v>
      </c>
      <c r="O121" s="518"/>
      <c r="P121" s="835" t="s">
        <v>286</v>
      </c>
      <c r="Q121" s="833" t="s">
        <v>288</v>
      </c>
      <c r="R121" s="520" t="str">
        <f>IF(OR(D121="",A121=""),"",HOUR(AJ121))</f>
        <v/>
      </c>
      <c r="S121" s="835" t="s">
        <v>287</v>
      </c>
      <c r="T121" s="521" t="str">
        <f>IF(OR(D121="",A121=""),"",MINUTE(AJ121))</f>
        <v/>
      </c>
      <c r="U121" s="835" t="s">
        <v>286</v>
      </c>
      <c r="V121" s="819" t="s">
        <v>309</v>
      </c>
      <c r="W121" s="522"/>
      <c r="X121" s="821" t="s">
        <v>148</v>
      </c>
      <c r="Y121" s="823" t="s">
        <v>289</v>
      </c>
      <c r="Z121" s="825"/>
      <c r="AA121" s="826"/>
      <c r="AC121" s="230"/>
      <c r="AG121" s="504">
        <f>IF(OR(D121="",F121=""),0,TIME(D121,F121,0))</f>
        <v>0</v>
      </c>
      <c r="AH121" s="504">
        <f>IF(OR(H121="",J121=""),0,TIME(H121,J121,0))</f>
        <v>0</v>
      </c>
      <c r="AI121" s="504">
        <f>TIME(M121,O121,0)</f>
        <v>0</v>
      </c>
      <c r="AJ121" s="515">
        <f>AH121-AG121-AI121</f>
        <v>0</v>
      </c>
      <c r="AK121" s="517" t="str">
        <f>IF(A121="",IF(OR(D121&lt;&gt;"",F121&lt;&gt;"",H121&lt;&gt;"",J121&lt;&gt;""),"ERR",""),IF(A121&lt;&gt;"",IF(AND(D121="",F121="",H121="",J121=""),"",IF(OR(AND(D121&lt;&gt;"",F121=""),AND(D121="",F121&lt;&gt;""),AND(H121&lt;&gt;"",J121=""),AND(H121="",J121&lt;&gt;""),AG121&gt;=AH121,AH121-AG121-AI121&lt;0),"ERR",""))))</f>
        <v/>
      </c>
    </row>
    <row r="122" spans="1:45" ht="14.25" customHeight="1">
      <c r="A122" s="839"/>
      <c r="B122" s="840"/>
      <c r="C122" s="844"/>
      <c r="D122" s="523"/>
      <c r="E122" s="846"/>
      <c r="F122" s="523"/>
      <c r="G122" s="846"/>
      <c r="H122" s="523"/>
      <c r="I122" s="846"/>
      <c r="J122" s="523"/>
      <c r="K122" s="848"/>
      <c r="L122" s="834"/>
      <c r="M122" s="524"/>
      <c r="N122" s="836"/>
      <c r="O122" s="523"/>
      <c r="P122" s="836"/>
      <c r="Q122" s="834"/>
      <c r="R122" s="524" t="str">
        <f>IF(OR(D122="",A121=""),"",HOUR(AJ122))</f>
        <v/>
      </c>
      <c r="S122" s="836"/>
      <c r="T122" s="525" t="str">
        <f>IF(OR(D122="",A121=""),"",MINUTE(AJ122))</f>
        <v/>
      </c>
      <c r="U122" s="836"/>
      <c r="V122" s="820"/>
      <c r="W122" s="526"/>
      <c r="X122" s="822"/>
      <c r="Y122" s="824"/>
      <c r="Z122" s="827"/>
      <c r="AA122" s="828"/>
      <c r="AC122" s="230"/>
      <c r="AG122" s="504">
        <f>IF(OR(D122="",F122=""),0,TIME(D122,F122,0))</f>
        <v>0</v>
      </c>
      <c r="AH122" s="504">
        <f>IF(OR(H122="",J122=""),0,TIME(H122,J122,0))</f>
        <v>0</v>
      </c>
      <c r="AI122" s="504">
        <f>TIME(M122,O122,0)</f>
        <v>0</v>
      </c>
      <c r="AJ122" s="515">
        <f>AH122-AG122-AI122</f>
        <v>0</v>
      </c>
      <c r="AK122" s="517" t="str">
        <f>IF(A121="",IF(OR(D122&lt;&gt;"",F122&lt;&gt;"",H122&lt;&gt;"",J122&lt;&gt;""),"ERR",""),IF(A121&lt;&gt;"",IF(AND(D122="",F122="",H122="",J122=""),"",IF(OR(AND(D122&lt;&gt;"",F122=""),AND(D122="",F122&lt;&gt;""),AND(H122&lt;&gt;"",J122=""),AND(H122="",J122&lt;&gt;""),AG122&gt;=AH122,AH122-AG122-AI122&lt;0),"ERR",""))))</f>
        <v/>
      </c>
    </row>
    <row r="123" spans="1:45" ht="14.25" customHeight="1">
      <c r="A123" s="839"/>
      <c r="B123" s="840"/>
      <c r="C123" s="527" t="s">
        <v>283</v>
      </c>
      <c r="D123" s="528"/>
      <c r="E123" s="829"/>
      <c r="F123" s="829"/>
      <c r="G123" s="829"/>
      <c r="H123" s="829"/>
      <c r="I123" s="829"/>
      <c r="J123" s="829"/>
      <c r="K123" s="529"/>
      <c r="L123" s="529"/>
      <c r="M123" s="529"/>
      <c r="N123" s="529"/>
      <c r="O123" s="529"/>
      <c r="P123" s="529"/>
      <c r="Q123" s="529"/>
      <c r="R123" s="830" t="str">
        <f>IF(OR(AK121="ERR",AK122="ERR"),"研修時間が誤っています","")</f>
        <v/>
      </c>
      <c r="S123" s="831"/>
      <c r="T123" s="831"/>
      <c r="U123" s="831"/>
      <c r="V123" s="831"/>
      <c r="W123" s="831"/>
      <c r="X123" s="831" t="str">
        <f>IF(ISERROR(OR(AG121,AJ121,AJ122)),"研修人数を入力してください",IF(AG121&lt;&gt;"",IF(OR(AND(AJ121&gt;0,W121=""),AND(AJ122&gt;0,W122="")),"研修人数を入力してください",""),""))</f>
        <v/>
      </c>
      <c r="Y123" s="831"/>
      <c r="Z123" s="831"/>
      <c r="AA123" s="832"/>
      <c r="AC123" s="230"/>
      <c r="AF123" s="222"/>
      <c r="AG123" s="224"/>
      <c r="AH123" s="224"/>
      <c r="AI123" s="224"/>
      <c r="AJ123" s="221"/>
      <c r="AK123" s="517"/>
      <c r="AM123" s="139"/>
      <c r="AO123" s="225"/>
      <c r="AP123" s="226"/>
      <c r="AQ123" s="225"/>
      <c r="AS123" s="227"/>
    </row>
    <row r="124" spans="1:45" ht="20.25" customHeight="1">
      <c r="A124" s="841"/>
      <c r="B124" s="842"/>
      <c r="C124" s="849"/>
      <c r="D124" s="850"/>
      <c r="E124" s="850"/>
      <c r="F124" s="850"/>
      <c r="G124" s="850"/>
      <c r="H124" s="850"/>
      <c r="I124" s="850"/>
      <c r="J124" s="850"/>
      <c r="K124" s="850"/>
      <c r="L124" s="850"/>
      <c r="M124" s="850"/>
      <c r="N124" s="850"/>
      <c r="O124" s="850"/>
      <c r="P124" s="850"/>
      <c r="Q124" s="850"/>
      <c r="R124" s="850"/>
      <c r="S124" s="850"/>
      <c r="T124" s="850"/>
      <c r="U124" s="850"/>
      <c r="V124" s="850"/>
      <c r="W124" s="850"/>
      <c r="X124" s="850"/>
      <c r="Y124" s="850"/>
      <c r="Z124" s="850"/>
      <c r="AA124" s="851"/>
      <c r="AC124" s="230"/>
      <c r="AF124" s="222"/>
      <c r="AG124" s="224"/>
      <c r="AH124" s="224"/>
      <c r="AI124" s="224"/>
      <c r="AJ124" s="221"/>
      <c r="AK124" s="517"/>
      <c r="AO124" s="225"/>
      <c r="AP124" s="226"/>
      <c r="AQ124" s="225"/>
      <c r="AS124" s="227"/>
    </row>
    <row r="125" spans="1:45" ht="15.75" customHeight="1">
      <c r="A125" s="837">
        <f>IF(AG3="",30,IF(DAY(DATE(AH$3,AJ$3,30))=30,30,""))</f>
        <v>30</v>
      </c>
      <c r="B125" s="838"/>
      <c r="C125" s="843" t="s">
        <v>282</v>
      </c>
      <c r="D125" s="518"/>
      <c r="E125" s="845" t="s">
        <v>226</v>
      </c>
      <c r="F125" s="518"/>
      <c r="G125" s="845" t="s">
        <v>285</v>
      </c>
      <c r="H125" s="518"/>
      <c r="I125" s="845" t="s">
        <v>226</v>
      </c>
      <c r="J125" s="518"/>
      <c r="K125" s="847" t="s">
        <v>286</v>
      </c>
      <c r="L125" s="833" t="s">
        <v>227</v>
      </c>
      <c r="M125" s="519"/>
      <c r="N125" s="835" t="s">
        <v>287</v>
      </c>
      <c r="O125" s="518"/>
      <c r="P125" s="835" t="s">
        <v>286</v>
      </c>
      <c r="Q125" s="833" t="s">
        <v>288</v>
      </c>
      <c r="R125" s="534" t="str">
        <f>IF(OR(D125="",A125=""),"",HOUR(AJ125))</f>
        <v/>
      </c>
      <c r="S125" s="835" t="s">
        <v>287</v>
      </c>
      <c r="T125" s="521" t="str">
        <f>IF(OR(D125="",A125=""),"",MINUTE(AJ125))</f>
        <v/>
      </c>
      <c r="U125" s="835" t="s">
        <v>286</v>
      </c>
      <c r="V125" s="819" t="s">
        <v>309</v>
      </c>
      <c r="W125" s="522"/>
      <c r="X125" s="821" t="s">
        <v>148</v>
      </c>
      <c r="Y125" s="823" t="s">
        <v>289</v>
      </c>
      <c r="Z125" s="825"/>
      <c r="AA125" s="826"/>
      <c r="AC125" s="230"/>
      <c r="AG125" s="504">
        <f>IF(OR(D125="",F125=""),0,TIME(D125,F125,0))</f>
        <v>0</v>
      </c>
      <c r="AH125" s="504">
        <f>IF(OR(H125="",J125=""),0,TIME(H125,J125,0))</f>
        <v>0</v>
      </c>
      <c r="AI125" s="504">
        <f>TIME(M125,O125,0)</f>
        <v>0</v>
      </c>
      <c r="AJ125" s="515">
        <f>AH125-AG125-AI125</f>
        <v>0</v>
      </c>
      <c r="AK125" s="517" t="str">
        <f>IF(A125="",IF(OR(D125&lt;&gt;"",F125&lt;&gt;"",H125&lt;&gt;"",J125&lt;&gt;""),"ERR",""),IF(A125&lt;&gt;"",IF(AND(D125="",F125="",H125="",J125=""),"",IF(OR(AND(D125&lt;&gt;"",F125=""),AND(D125="",F125&lt;&gt;""),AND(H125&lt;&gt;"",J125=""),AND(H125="",J125&lt;&gt;""),AG125&gt;=AH125,AH125-AG125-AI125&lt;0),"ERR",""))))</f>
        <v/>
      </c>
    </row>
    <row r="126" spans="1:45" ht="14.25" customHeight="1">
      <c r="A126" s="839"/>
      <c r="B126" s="840"/>
      <c r="C126" s="844"/>
      <c r="D126" s="523"/>
      <c r="E126" s="846"/>
      <c r="F126" s="523"/>
      <c r="G126" s="846"/>
      <c r="H126" s="523"/>
      <c r="I126" s="846"/>
      <c r="J126" s="523"/>
      <c r="K126" s="848"/>
      <c r="L126" s="834"/>
      <c r="M126" s="524"/>
      <c r="N126" s="836"/>
      <c r="O126" s="523"/>
      <c r="P126" s="836"/>
      <c r="Q126" s="834"/>
      <c r="R126" s="533" t="str">
        <f>IF(OR(D126="",A125=""),"",HOUR(AJ126))</f>
        <v/>
      </c>
      <c r="S126" s="836"/>
      <c r="T126" s="525" t="str">
        <f>IF(OR(D126="",A125=""),"",MINUTE(AJ126))</f>
        <v/>
      </c>
      <c r="U126" s="836"/>
      <c r="V126" s="820"/>
      <c r="W126" s="526"/>
      <c r="X126" s="822"/>
      <c r="Y126" s="824"/>
      <c r="Z126" s="827"/>
      <c r="AA126" s="828"/>
      <c r="AC126" s="230"/>
      <c r="AG126" s="504">
        <f>IF(OR(D126="",F126=""),0,TIME(D126,F126,0))</f>
        <v>0</v>
      </c>
      <c r="AH126" s="504">
        <f>IF(OR(H126="",J126=""),0,TIME(H126,J126,0))</f>
        <v>0</v>
      </c>
      <c r="AI126" s="504">
        <f>TIME(M126,O126,0)</f>
        <v>0</v>
      </c>
      <c r="AJ126" s="515">
        <f>AH126-AG126-AI126</f>
        <v>0</v>
      </c>
      <c r="AK126" s="517" t="str">
        <f>IF(A125="",IF(OR(D126&lt;&gt;"",F126&lt;&gt;"",H126&lt;&gt;"",J126&lt;&gt;""),"ERR",""),IF(A125&lt;&gt;"",IF(AND(D126="",F126="",H126="",J126=""),"",IF(OR(AND(D126&lt;&gt;"",F126=""),AND(D126="",F126&lt;&gt;""),AND(H126&lt;&gt;"",J126=""),AND(H126="",J126&lt;&gt;""),AG126&gt;=AH126,AH126-AG126-AI126&lt;0),"ERR",""))))</f>
        <v/>
      </c>
    </row>
    <row r="127" spans="1:45" ht="14.25" customHeight="1">
      <c r="A127" s="839"/>
      <c r="B127" s="840"/>
      <c r="C127" s="527" t="s">
        <v>283</v>
      </c>
      <c r="D127" s="528"/>
      <c r="E127" s="829"/>
      <c r="F127" s="829"/>
      <c r="G127" s="829"/>
      <c r="H127" s="829"/>
      <c r="I127" s="829"/>
      <c r="J127" s="829"/>
      <c r="K127" s="529"/>
      <c r="L127" s="529"/>
      <c r="M127" s="529"/>
      <c r="N127" s="529"/>
      <c r="O127" s="529"/>
      <c r="P127" s="529"/>
      <c r="Q127" s="529"/>
      <c r="R127" s="830" t="str">
        <f>IF(OR(AK125="ERR",AK126="ERR"),"研修時間が誤っています","")</f>
        <v/>
      </c>
      <c r="S127" s="831"/>
      <c r="T127" s="831"/>
      <c r="U127" s="831"/>
      <c r="V127" s="831"/>
      <c r="W127" s="831"/>
      <c r="X127" s="831" t="str">
        <f>IF(ISERROR(OR(AG125,AJ125,AJ126)),"研修人数を入力してください",IF(AG125&lt;&gt;"",IF(OR(AND(AJ125&gt;0,W125=""),AND(AJ126&gt;0,W126="")),"研修人数を入力してください",""),""))</f>
        <v/>
      </c>
      <c r="Y127" s="831"/>
      <c r="Z127" s="831"/>
      <c r="AA127" s="832"/>
      <c r="AC127" s="230"/>
      <c r="AF127" s="222"/>
      <c r="AG127" s="224"/>
      <c r="AH127" s="224"/>
      <c r="AI127" s="224"/>
      <c r="AJ127" s="221"/>
      <c r="AK127" s="517"/>
      <c r="AM127" s="139"/>
      <c r="AO127" s="225"/>
      <c r="AP127" s="226"/>
      <c r="AQ127" s="225"/>
      <c r="AS127" s="227"/>
    </row>
    <row r="128" spans="1:45" ht="20.25" customHeight="1">
      <c r="A128" s="841"/>
      <c r="B128" s="842"/>
      <c r="C128" s="849"/>
      <c r="D128" s="850"/>
      <c r="E128" s="850"/>
      <c r="F128" s="850"/>
      <c r="G128" s="850"/>
      <c r="H128" s="850"/>
      <c r="I128" s="850"/>
      <c r="J128" s="850"/>
      <c r="K128" s="850"/>
      <c r="L128" s="850"/>
      <c r="M128" s="850"/>
      <c r="N128" s="850"/>
      <c r="O128" s="850"/>
      <c r="P128" s="850"/>
      <c r="Q128" s="850"/>
      <c r="R128" s="850"/>
      <c r="S128" s="850"/>
      <c r="T128" s="850"/>
      <c r="U128" s="850"/>
      <c r="V128" s="850"/>
      <c r="W128" s="850"/>
      <c r="X128" s="850"/>
      <c r="Y128" s="850"/>
      <c r="Z128" s="850"/>
      <c r="AA128" s="851"/>
      <c r="AC128" s="230"/>
      <c r="AF128" s="222"/>
      <c r="AG128" s="224"/>
      <c r="AH128" s="224"/>
      <c r="AI128" s="224"/>
      <c r="AJ128" s="221"/>
      <c r="AK128" s="517"/>
      <c r="AO128" s="225"/>
      <c r="AP128" s="226"/>
      <c r="AQ128" s="225"/>
      <c r="AS128" s="227"/>
    </row>
    <row r="129" spans="1:47" ht="15.75" customHeight="1">
      <c r="A129" s="837">
        <f>IF(AG3="",31,IF(DAY(DATE(AH$3,AJ$3,31))=31,31,""))</f>
        <v>31</v>
      </c>
      <c r="B129" s="838"/>
      <c r="C129" s="843" t="s">
        <v>282</v>
      </c>
      <c r="D129" s="518"/>
      <c r="E129" s="845" t="s">
        <v>226</v>
      </c>
      <c r="F129" s="518"/>
      <c r="G129" s="845" t="s">
        <v>285</v>
      </c>
      <c r="H129" s="518"/>
      <c r="I129" s="845" t="s">
        <v>226</v>
      </c>
      <c r="J129" s="518"/>
      <c r="K129" s="847" t="s">
        <v>286</v>
      </c>
      <c r="L129" s="833" t="s">
        <v>227</v>
      </c>
      <c r="M129" s="519"/>
      <c r="N129" s="835" t="s">
        <v>287</v>
      </c>
      <c r="O129" s="518"/>
      <c r="P129" s="835" t="s">
        <v>286</v>
      </c>
      <c r="Q129" s="833" t="s">
        <v>288</v>
      </c>
      <c r="R129" s="534" t="str">
        <f>IF(OR(D129="",A129=""),"",HOUR(AJ129))</f>
        <v/>
      </c>
      <c r="S129" s="835" t="s">
        <v>287</v>
      </c>
      <c r="T129" s="521" t="str">
        <f>IF(OR(D129="",A129=""),"",MINUTE(AJ129))</f>
        <v/>
      </c>
      <c r="U129" s="835" t="s">
        <v>286</v>
      </c>
      <c r="V129" s="819" t="s">
        <v>309</v>
      </c>
      <c r="W129" s="522"/>
      <c r="X129" s="821" t="s">
        <v>148</v>
      </c>
      <c r="Y129" s="823" t="s">
        <v>289</v>
      </c>
      <c r="Z129" s="825"/>
      <c r="AA129" s="826"/>
      <c r="AC129" s="230"/>
      <c r="AG129" s="504">
        <f>IF(OR(D129="",F129=""),0,TIME(D129,F129,0))</f>
        <v>0</v>
      </c>
      <c r="AH129" s="504">
        <f>IF(OR(H129="",J129=""),0,TIME(H129,J129,0))</f>
        <v>0</v>
      </c>
      <c r="AI129" s="504">
        <f>TIME(M129,O129,0)</f>
        <v>0</v>
      </c>
      <c r="AJ129" s="515">
        <f>AH129-AG129-AI129</f>
        <v>0</v>
      </c>
      <c r="AK129" s="517" t="str">
        <f>IF(A129="",IF(OR(D129&lt;&gt;"",F129&lt;&gt;"",H129&lt;&gt;"",J129&lt;&gt;""),"ERR",""),IF(A129&lt;&gt;"",IF(AND(D129="",F129="",H129="",J129=""),"",IF(OR(AND(D129&lt;&gt;"",F129=""),AND(D129="",F129&lt;&gt;""),AND(H129&lt;&gt;"",J129=""),AND(H129="",J129&lt;&gt;""),AG129&gt;=AH129,AH129-AG129-AI129&lt;0),"ERR",""))))</f>
        <v/>
      </c>
    </row>
    <row r="130" spans="1:47" ht="14.25" customHeight="1">
      <c r="A130" s="839"/>
      <c r="B130" s="840"/>
      <c r="C130" s="844"/>
      <c r="D130" s="523"/>
      <c r="E130" s="846"/>
      <c r="F130" s="523"/>
      <c r="G130" s="846"/>
      <c r="H130" s="523"/>
      <c r="I130" s="846"/>
      <c r="J130" s="523"/>
      <c r="K130" s="848"/>
      <c r="L130" s="834"/>
      <c r="M130" s="524"/>
      <c r="N130" s="836"/>
      <c r="O130" s="523"/>
      <c r="P130" s="836"/>
      <c r="Q130" s="834"/>
      <c r="R130" s="533" t="str">
        <f>IF(OR(D130="",A129=""),"",HOUR(AJ130))</f>
        <v/>
      </c>
      <c r="S130" s="836"/>
      <c r="T130" s="525" t="str">
        <f>IF(OR(D130="",A129=""),"",MINUTE(AJ130))</f>
        <v/>
      </c>
      <c r="U130" s="836"/>
      <c r="V130" s="820"/>
      <c r="W130" s="526"/>
      <c r="X130" s="822"/>
      <c r="Y130" s="824"/>
      <c r="Z130" s="827"/>
      <c r="AA130" s="828"/>
      <c r="AC130" s="230"/>
      <c r="AG130" s="504">
        <f>IF(OR(D130="",F130=""),0,TIME(D130,F130,0))</f>
        <v>0</v>
      </c>
      <c r="AH130" s="504">
        <f>IF(OR(H130="",J130=""),0,TIME(H130,J130,0))</f>
        <v>0</v>
      </c>
      <c r="AI130" s="504">
        <f>TIME(M130,O130,0)</f>
        <v>0</v>
      </c>
      <c r="AJ130" s="515">
        <f>AH130-AG130-AI130</f>
        <v>0</v>
      </c>
      <c r="AK130" s="517" t="str">
        <f>IF(A129="",IF(OR(D130&lt;&gt;"",F130&lt;&gt;"",H130&lt;&gt;"",J130&lt;&gt;""),"ERR",""),IF(A129&lt;&gt;"",IF(AND(D130="",F130="",H130="",J130=""),"",IF(OR(AND(D130&lt;&gt;"",F130=""),AND(D130="",F130&lt;&gt;""),AND(H130&lt;&gt;"",J130=""),AND(H130="",J130&lt;&gt;""),AG130&gt;=AH130,AH130-AG130-AI130&lt;0),"ERR",""))))</f>
        <v/>
      </c>
    </row>
    <row r="131" spans="1:47" ht="14.25" customHeight="1">
      <c r="A131" s="839"/>
      <c r="B131" s="840"/>
      <c r="C131" s="527" t="s">
        <v>283</v>
      </c>
      <c r="D131" s="528"/>
      <c r="E131" s="829"/>
      <c r="F131" s="829"/>
      <c r="G131" s="829"/>
      <c r="H131" s="829"/>
      <c r="I131" s="829"/>
      <c r="J131" s="829"/>
      <c r="K131" s="529"/>
      <c r="L131" s="529"/>
      <c r="M131" s="529"/>
      <c r="N131" s="529"/>
      <c r="O131" s="529"/>
      <c r="P131" s="529"/>
      <c r="Q131" s="529"/>
      <c r="R131" s="830" t="str">
        <f>IF(OR(AK129="ERR",AK130="ERR"),"研修時間が誤っています","")</f>
        <v/>
      </c>
      <c r="S131" s="831"/>
      <c r="T131" s="831"/>
      <c r="U131" s="831"/>
      <c r="V131" s="831"/>
      <c r="W131" s="831"/>
      <c r="X131" s="831" t="str">
        <f>IF(ISERROR(OR(AG129,AJ129,AJ130)),"研修人数を入力してください",IF(AG129&lt;&gt;"",IF(OR(AND(AJ129&gt;0,W129=""),AND(AJ130&gt;0,W130="")),"研修人数を入力してください",""),""))</f>
        <v/>
      </c>
      <c r="Y131" s="831"/>
      <c r="Z131" s="831"/>
      <c r="AA131" s="832"/>
      <c r="AC131" s="230"/>
      <c r="AF131" s="222"/>
      <c r="AG131" s="223" t="str">
        <f>IF(ISERROR(VLOOKUP(AF131,$AF$2:$AL$2,2,0)),"",VLOOKUP(AF131,$AF$2:$AL$2,2,0))</f>
        <v/>
      </c>
      <c r="AH131" s="224" t="str">
        <f>AG131</f>
        <v/>
      </c>
      <c r="AI131" s="224"/>
      <c r="AJ131" s="224"/>
      <c r="AK131" s="224"/>
      <c r="AL131" s="221"/>
      <c r="AM131" s="233"/>
      <c r="AO131" s="139"/>
      <c r="AQ131" s="225"/>
      <c r="AR131" s="226"/>
      <c r="AS131" s="225"/>
      <c r="AU131" s="227"/>
    </row>
    <row r="132" spans="1:47" ht="20.25" customHeight="1">
      <c r="A132" s="841"/>
      <c r="B132" s="842"/>
      <c r="C132" s="849"/>
      <c r="D132" s="850"/>
      <c r="E132" s="850"/>
      <c r="F132" s="850"/>
      <c r="G132" s="850"/>
      <c r="H132" s="850"/>
      <c r="I132" s="850"/>
      <c r="J132" s="850"/>
      <c r="K132" s="850"/>
      <c r="L132" s="850"/>
      <c r="M132" s="850"/>
      <c r="N132" s="850"/>
      <c r="O132" s="850"/>
      <c r="P132" s="850"/>
      <c r="Q132" s="850"/>
      <c r="R132" s="850"/>
      <c r="S132" s="850"/>
      <c r="T132" s="850"/>
      <c r="U132" s="850"/>
      <c r="V132" s="850"/>
      <c r="W132" s="850"/>
      <c r="X132" s="850"/>
      <c r="Y132" s="850"/>
      <c r="Z132" s="850"/>
      <c r="AA132" s="851"/>
      <c r="AC132" s="230"/>
      <c r="AF132" s="222"/>
      <c r="AG132" s="223" t="str">
        <f>IF(ISERROR(VLOOKUP(AF132,$AF$2:$AL$2,2,0)),"",VLOOKUP(AF132,$AF$2:$AL$2,2,0))</f>
        <v/>
      </c>
      <c r="AH132" s="224" t="str">
        <f>AG132</f>
        <v/>
      </c>
      <c r="AI132" s="224"/>
      <c r="AJ132" s="224"/>
      <c r="AK132" s="224"/>
      <c r="AL132" s="221"/>
      <c r="AM132" s="233"/>
      <c r="AQ132" s="225"/>
      <c r="AR132" s="226"/>
      <c r="AS132" s="225"/>
      <c r="AU132" s="227"/>
    </row>
    <row r="133" spans="1:47" ht="9" customHeight="1">
      <c r="A133" s="535"/>
      <c r="B133" s="536" t="s">
        <v>299</v>
      </c>
      <c r="C133" s="816">
        <f>IF(SUMIF($W69:$W130,1,$AJ$69:$AJ$130)=0,0,SUMIF($W69:$W130,1,$AJ$69:$AJ$130))</f>
        <v>0</v>
      </c>
      <c r="D133" s="816"/>
      <c r="E133" s="537" t="s">
        <v>300</v>
      </c>
      <c r="F133" s="816">
        <f>IF(SUMIF($W69:$W130,2,$AJ$69:$AJ$130)=0,0,SUMIF($W69:$W130,2,$AJ$69:$AJ$130))</f>
        <v>0</v>
      </c>
      <c r="G133" s="816"/>
      <c r="H133" s="537" t="s">
        <v>301</v>
      </c>
      <c r="I133" s="816">
        <f>IF(SUMIF($W69:$W130,3,$AJ$69:$AJ$130)=0,0,SUMIF($W69:$W130,3,$AJ$69:$AJ$130))</f>
        <v>0</v>
      </c>
      <c r="J133" s="816"/>
      <c r="K133" s="538" t="s">
        <v>31</v>
      </c>
      <c r="L133" s="817">
        <f>SUM(C133,F133,I133)</f>
        <v>0</v>
      </c>
      <c r="M133" s="817"/>
      <c r="N133" s="539"/>
      <c r="O133" s="539"/>
      <c r="P133" s="539"/>
      <c r="Q133" s="539"/>
      <c r="R133" s="539"/>
      <c r="S133" s="539"/>
      <c r="T133" s="539"/>
      <c r="U133" s="539"/>
      <c r="V133" s="539"/>
      <c r="W133" s="539"/>
      <c r="X133" s="539"/>
      <c r="Y133" s="539"/>
      <c r="Z133" s="539"/>
      <c r="AA133" s="539"/>
      <c r="AE133" s="215"/>
      <c r="AF133" s="222"/>
      <c r="AG133" s="223"/>
      <c r="AH133" s="224"/>
      <c r="AI133" s="224"/>
      <c r="AJ133" s="224"/>
      <c r="AK133" s="224"/>
      <c r="AL133" s="221"/>
      <c r="AM133" s="547"/>
      <c r="AQ133" s="225"/>
      <c r="AR133" s="226"/>
      <c r="AS133" s="225"/>
      <c r="AU133" s="227"/>
    </row>
    <row r="134" spans="1:47" ht="29.25" customHeight="1">
      <c r="A134" s="207" t="s">
        <v>280</v>
      </c>
      <c r="B134" s="164"/>
      <c r="C134" s="164"/>
      <c r="D134" s="164"/>
      <c r="E134" s="164"/>
      <c r="F134" s="164"/>
      <c r="G134" s="164"/>
      <c r="H134" s="164"/>
      <c r="I134" s="493"/>
      <c r="J134" s="493"/>
      <c r="K134" s="493"/>
      <c r="L134" s="493"/>
      <c r="M134" s="493"/>
      <c r="N134" s="493"/>
      <c r="O134" s="541"/>
      <c r="P134" s="541"/>
      <c r="Q134" s="541"/>
      <c r="R134" s="541"/>
      <c r="S134" s="818" t="str">
        <f>L5</f>
        <v>（ 平成　　年　　月 ）</v>
      </c>
      <c r="T134" s="818"/>
      <c r="U134" s="818"/>
      <c r="V134" s="818"/>
      <c r="W134" s="818"/>
      <c r="X134" s="818"/>
      <c r="Y134" s="818"/>
      <c r="Z134" s="164"/>
    </row>
    <row r="135" spans="1:47" ht="87.75" customHeight="1">
      <c r="A135" s="800"/>
      <c r="B135" s="801"/>
      <c r="C135" s="801"/>
      <c r="D135" s="801"/>
      <c r="E135" s="801"/>
      <c r="F135" s="801"/>
      <c r="G135" s="801"/>
      <c r="H135" s="801"/>
      <c r="I135" s="801"/>
      <c r="J135" s="801"/>
      <c r="K135" s="801"/>
      <c r="L135" s="801"/>
      <c r="M135" s="801"/>
      <c r="N135" s="801"/>
      <c r="O135" s="801"/>
      <c r="P135" s="801"/>
      <c r="Q135" s="801"/>
      <c r="R135" s="801"/>
      <c r="S135" s="801"/>
      <c r="T135" s="801"/>
      <c r="U135" s="801"/>
      <c r="V135" s="801"/>
      <c r="W135" s="801"/>
      <c r="X135" s="801"/>
      <c r="Y135" s="801"/>
      <c r="Z135" s="801"/>
      <c r="AA135" s="802"/>
    </row>
    <row r="136" spans="1:47" s="19" customFormat="1" ht="21.75" customHeight="1">
      <c r="A136" s="207" t="s">
        <v>281</v>
      </c>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G136" s="511"/>
      <c r="AH136" s="512"/>
      <c r="AI136" s="512"/>
      <c r="AJ136" s="512"/>
      <c r="AK136" s="512"/>
    </row>
    <row r="137" spans="1:47" ht="87.75" customHeight="1">
      <c r="A137" s="800"/>
      <c r="B137" s="801"/>
      <c r="C137" s="801"/>
      <c r="D137" s="801"/>
      <c r="E137" s="801"/>
      <c r="F137" s="801"/>
      <c r="G137" s="801"/>
      <c r="H137" s="801"/>
      <c r="I137" s="801"/>
      <c r="J137" s="801"/>
      <c r="K137" s="801"/>
      <c r="L137" s="801"/>
      <c r="M137" s="801"/>
      <c r="N137" s="801"/>
      <c r="O137" s="801"/>
      <c r="P137" s="801"/>
      <c r="Q137" s="801"/>
      <c r="R137" s="801"/>
      <c r="S137" s="801"/>
      <c r="T137" s="801"/>
      <c r="U137" s="801"/>
      <c r="V137" s="801"/>
      <c r="W137" s="801"/>
      <c r="X137" s="801"/>
      <c r="Y137" s="801"/>
      <c r="Z137" s="801"/>
      <c r="AA137" s="802"/>
    </row>
    <row r="138" spans="1:47" ht="18" customHeight="1">
      <c r="A138" s="164"/>
      <c r="B138" s="491"/>
      <c r="C138" s="150"/>
      <c r="D138" s="803"/>
      <c r="E138" s="803"/>
      <c r="F138" s="312" t="str">
        <f>IF(OR(K9&lt;&gt;"",K13&lt;&gt;"",K17&lt;&gt;"",K25&lt;&gt;"",K29&lt;&gt;"",K33&lt;&gt;"",K37&lt;&gt;"",K41&lt;&gt;"",K45&lt;&gt;"",K49&lt;&gt;"",K53&lt;&gt;"",K57&lt;&gt;"",K61&lt;&gt;"",K65&lt;&gt;"",K71&lt;&gt;"",K75&lt;&gt;"",K79&lt;&gt;"",K83&lt;&gt;"",K87&lt;&gt;"",K91&lt;&gt;"",K95&lt;&gt;"",K99&lt;&gt;"",K103&lt;&gt;"",K107&lt;&gt;"",K111&lt;&gt;"",K115&lt;&gt;"",K119&lt;&gt;"",K123&lt;&gt;"",K127&lt;&gt;"",K131&lt;&gt;""),"研修人数が未入力のセルがあります","")</f>
        <v/>
      </c>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47" ht="18" customHeight="1">
      <c r="A139" s="164" t="s">
        <v>284</v>
      </c>
      <c r="B139" s="491"/>
      <c r="C139" s="164"/>
      <c r="D139" s="164"/>
      <c r="E139" s="209"/>
      <c r="F139" s="209"/>
      <c r="G139" s="205"/>
      <c r="H139" s="205"/>
      <c r="I139" s="205"/>
      <c r="J139" s="205"/>
      <c r="K139" s="205"/>
      <c r="L139" s="205"/>
      <c r="M139" s="206"/>
      <c r="N139" s="206"/>
      <c r="O139" s="206"/>
      <c r="P139" s="206"/>
      <c r="Q139" s="208"/>
      <c r="R139" s="209"/>
      <c r="S139" s="209"/>
      <c r="T139" s="209"/>
      <c r="U139" s="209"/>
      <c r="V139" s="209"/>
      <c r="W139" s="208"/>
      <c r="X139" s="208"/>
      <c r="Y139" s="208"/>
      <c r="Z139" s="208"/>
    </row>
    <row r="140" spans="1:47" ht="10.5" customHeight="1">
      <c r="A140" s="164"/>
      <c r="B140" s="491"/>
      <c r="C140" s="150"/>
      <c r="D140" s="804"/>
      <c r="E140" s="804"/>
      <c r="F140" s="208"/>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295</v>
      </c>
      <c r="B141" s="207"/>
      <c r="C141" s="150"/>
      <c r="D141" s="543"/>
      <c r="E141" s="209"/>
      <c r="F141" s="209"/>
      <c r="G141" s="205"/>
      <c r="H141" s="205"/>
      <c r="I141" s="205"/>
      <c r="J141" s="205"/>
      <c r="K141" s="205"/>
      <c r="L141" s="205"/>
      <c r="M141" s="206"/>
      <c r="N141" s="206"/>
      <c r="O141" s="206"/>
      <c r="P141" s="206"/>
      <c r="Q141" s="208"/>
      <c r="R141" s="206"/>
      <c r="S141" s="206"/>
      <c r="T141" s="206"/>
      <c r="U141" s="206"/>
      <c r="V141" s="206"/>
      <c r="W141" s="205"/>
      <c r="X141" s="205"/>
      <c r="Y141" s="205"/>
      <c r="Z141" s="205"/>
    </row>
    <row r="142" spans="1:47" s="216" customFormat="1" ht="9" customHeight="1">
      <c r="A142" s="208"/>
      <c r="B142" s="208"/>
      <c r="C142" s="208"/>
      <c r="D142" s="208"/>
      <c r="E142" s="208"/>
      <c r="F142" s="208"/>
      <c r="G142" s="209"/>
      <c r="H142" s="209"/>
      <c r="I142" s="209"/>
      <c r="J142" s="209"/>
      <c r="K142" s="209"/>
      <c r="L142" s="209"/>
      <c r="M142" s="209"/>
      <c r="N142" s="209"/>
      <c r="O142" s="209"/>
      <c r="P142" s="209"/>
      <c r="Q142" s="209"/>
      <c r="R142" s="209"/>
      <c r="S142" s="209"/>
      <c r="T142" s="209"/>
      <c r="U142" s="209"/>
      <c r="V142" s="209"/>
      <c r="W142" s="208"/>
      <c r="X142" s="208"/>
      <c r="Y142" s="208"/>
      <c r="Z142" s="208"/>
      <c r="AB142" s="17"/>
      <c r="AG142" s="229"/>
      <c r="AH142" s="228"/>
      <c r="AI142" s="228"/>
      <c r="AJ142" s="228"/>
      <c r="AK142" s="228"/>
    </row>
    <row r="143" spans="1:47" ht="23.25" customHeight="1">
      <c r="A143" s="164"/>
      <c r="B143" s="207"/>
      <c r="C143" s="150"/>
      <c r="D143" s="543"/>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18" customHeight="1">
      <c r="A144" s="207" t="s">
        <v>310</v>
      </c>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53" ht="39.950000000000003" customHeight="1">
      <c r="A145" s="9"/>
      <c r="B145" s="9"/>
      <c r="C145" s="330"/>
      <c r="D145" s="9"/>
      <c r="E145" s="9"/>
      <c r="F145" s="9"/>
      <c r="G145" s="9"/>
      <c r="H145" s="9"/>
      <c r="I145" s="9"/>
      <c r="J145" s="9"/>
      <c r="K145" s="9"/>
      <c r="L145" s="9"/>
      <c r="M145" s="9"/>
      <c r="N145" s="329"/>
      <c r="O145" s="9"/>
      <c r="P145" s="329"/>
      <c r="Q145" s="9"/>
      <c r="R145" s="9"/>
      <c r="S145" s="329"/>
      <c r="T145" s="9"/>
      <c r="U145" s="329"/>
      <c r="V145" s="9"/>
      <c r="W145" s="9"/>
      <c r="X145" s="9"/>
      <c r="Y145" s="9"/>
      <c r="Z145" s="9"/>
    </row>
    <row r="146" spans="1:53">
      <c r="A146" s="514" t="s">
        <v>228</v>
      </c>
      <c r="B146" s="132"/>
      <c r="C146" s="132"/>
      <c r="D146" s="132"/>
      <c r="E146" s="132"/>
      <c r="F146" s="132"/>
      <c r="G146" s="132"/>
      <c r="H146" s="132"/>
      <c r="I146" s="132"/>
      <c r="J146" s="131"/>
      <c r="K146" s="131"/>
      <c r="L146" s="131"/>
      <c r="M146" s="131"/>
      <c r="N146" s="131"/>
      <c r="O146" s="131"/>
      <c r="P146" s="131"/>
      <c r="Q146" s="131"/>
      <c r="R146" s="131"/>
      <c r="S146" s="131"/>
      <c r="T146" s="131"/>
      <c r="U146" s="131"/>
      <c r="V146" s="131"/>
      <c r="W146" s="513"/>
      <c r="X146" s="513"/>
      <c r="Y146" s="513"/>
      <c r="Z146" s="513"/>
      <c r="AA146" s="216"/>
    </row>
    <row r="147" spans="1:53" ht="24.95" customHeight="1">
      <c r="A147" s="805" t="s">
        <v>229</v>
      </c>
      <c r="B147" s="806"/>
      <c r="C147" s="806"/>
      <c r="D147" s="807"/>
      <c r="E147" s="805" t="s">
        <v>290</v>
      </c>
      <c r="F147" s="806"/>
      <c r="G147" s="806"/>
      <c r="H147" s="806"/>
      <c r="I147" s="806"/>
      <c r="J147" s="806"/>
      <c r="K147" s="806"/>
      <c r="L147" s="807"/>
      <c r="M147" s="810" t="s">
        <v>230</v>
      </c>
      <c r="N147" s="811"/>
      <c r="O147" s="811"/>
      <c r="P147" s="811"/>
      <c r="Q147" s="812"/>
      <c r="R147" s="810" t="s">
        <v>231</v>
      </c>
      <c r="S147" s="811"/>
      <c r="T147" s="811"/>
      <c r="U147" s="811"/>
      <c r="V147" s="811"/>
      <c r="W147" s="811"/>
      <c r="X147" s="811"/>
      <c r="Y147" s="811"/>
      <c r="Z147" s="811"/>
      <c r="AA147" s="812"/>
    </row>
    <row r="148" spans="1:53" ht="24.95" customHeight="1">
      <c r="A148" s="808"/>
      <c r="B148" s="746"/>
      <c r="C148" s="746"/>
      <c r="D148" s="809"/>
      <c r="E148" s="808"/>
      <c r="F148" s="746"/>
      <c r="G148" s="746"/>
      <c r="H148" s="746"/>
      <c r="I148" s="746"/>
      <c r="J148" s="746"/>
      <c r="K148" s="746"/>
      <c r="L148" s="809"/>
      <c r="M148" s="813"/>
      <c r="N148" s="814"/>
      <c r="O148" s="814"/>
      <c r="P148" s="814"/>
      <c r="Q148" s="815"/>
      <c r="R148" s="813"/>
      <c r="S148" s="814"/>
      <c r="T148" s="814"/>
      <c r="U148" s="814"/>
      <c r="V148" s="814"/>
      <c r="W148" s="814"/>
      <c r="X148" s="814"/>
      <c r="Y148" s="814"/>
      <c r="Z148" s="814"/>
      <c r="AA148" s="815"/>
    </row>
    <row r="149" spans="1:53" ht="45" customHeight="1">
      <c r="A149" s="778" t="s">
        <v>232</v>
      </c>
      <c r="B149" s="779"/>
      <c r="C149" s="779"/>
      <c r="D149" s="780"/>
      <c r="E149" s="781">
        <f>SUMIF($W$7:$W$130,1,$AJ7:$AJ130)</f>
        <v>0</v>
      </c>
      <c r="F149" s="782"/>
      <c r="G149" s="782"/>
      <c r="H149" s="782"/>
      <c r="I149" s="782"/>
      <c r="J149" s="782"/>
      <c r="K149" s="782"/>
      <c r="L149" s="783"/>
      <c r="M149" s="784" t="s">
        <v>233</v>
      </c>
      <c r="N149" s="785"/>
      <c r="O149" s="785"/>
      <c r="P149" s="785"/>
      <c r="Q149" s="786"/>
      <c r="R149" s="787">
        <f>E149*2400*24</f>
        <v>0</v>
      </c>
      <c r="S149" s="788"/>
      <c r="T149" s="788"/>
      <c r="U149" s="788"/>
      <c r="V149" s="788"/>
      <c r="W149" s="788"/>
      <c r="X149" s="788"/>
      <c r="Y149" s="788"/>
      <c r="Z149" s="788"/>
      <c r="AA149" s="498" t="s">
        <v>149</v>
      </c>
    </row>
    <row r="150" spans="1:53" ht="45" customHeight="1">
      <c r="A150" s="789" t="s">
        <v>234</v>
      </c>
      <c r="B150" s="790"/>
      <c r="C150" s="790"/>
      <c r="D150" s="791"/>
      <c r="E150" s="792">
        <f>SUMIF($W$7:$W$130,2,$AJ7:$AJ130)</f>
        <v>0</v>
      </c>
      <c r="F150" s="793"/>
      <c r="G150" s="793"/>
      <c r="H150" s="793"/>
      <c r="I150" s="793"/>
      <c r="J150" s="793"/>
      <c r="K150" s="793"/>
      <c r="L150" s="794"/>
      <c r="M150" s="795" t="s">
        <v>235</v>
      </c>
      <c r="N150" s="796"/>
      <c r="O150" s="796"/>
      <c r="P150" s="796"/>
      <c r="Q150" s="797"/>
      <c r="R150" s="798">
        <f>E150*1200*24</f>
        <v>0</v>
      </c>
      <c r="S150" s="799"/>
      <c r="T150" s="799"/>
      <c r="U150" s="799"/>
      <c r="V150" s="799"/>
      <c r="W150" s="799"/>
      <c r="X150" s="799"/>
      <c r="Y150" s="799"/>
      <c r="Z150" s="799"/>
      <c r="AA150" s="495" t="s">
        <v>149</v>
      </c>
    </row>
    <row r="151" spans="1:53" ht="45" customHeight="1" thickBot="1">
      <c r="A151" s="756" t="s">
        <v>236</v>
      </c>
      <c r="B151" s="757"/>
      <c r="C151" s="757"/>
      <c r="D151" s="758"/>
      <c r="E151" s="759">
        <f>SUMIF($W$7:$W$130,3,$AJ7:$AJ130)</f>
        <v>0</v>
      </c>
      <c r="F151" s="760"/>
      <c r="G151" s="760"/>
      <c r="H151" s="760"/>
      <c r="I151" s="760"/>
      <c r="J151" s="760"/>
      <c r="K151" s="760"/>
      <c r="L151" s="761"/>
      <c r="M151" s="762" t="s">
        <v>237</v>
      </c>
      <c r="N151" s="763"/>
      <c r="O151" s="763"/>
      <c r="P151" s="763"/>
      <c r="Q151" s="764"/>
      <c r="R151" s="765">
        <f>E151*800*24</f>
        <v>0</v>
      </c>
      <c r="S151" s="766"/>
      <c r="T151" s="766"/>
      <c r="U151" s="766"/>
      <c r="V151" s="766"/>
      <c r="W151" s="766"/>
      <c r="X151" s="766"/>
      <c r="Y151" s="766"/>
      <c r="Z151" s="766"/>
      <c r="AA151" s="496" t="s">
        <v>149</v>
      </c>
    </row>
    <row r="152" spans="1:53" ht="45" customHeight="1" thickTop="1">
      <c r="A152" s="767" t="s">
        <v>177</v>
      </c>
      <c r="B152" s="768"/>
      <c r="C152" s="768"/>
      <c r="D152" s="769"/>
      <c r="E152" s="770">
        <f>SUM(E149:L151)</f>
        <v>0</v>
      </c>
      <c r="F152" s="771"/>
      <c r="G152" s="771"/>
      <c r="H152" s="771"/>
      <c r="I152" s="771"/>
      <c r="J152" s="771"/>
      <c r="K152" s="771"/>
      <c r="L152" s="772"/>
      <c r="M152" s="773"/>
      <c r="N152" s="774"/>
      <c r="O152" s="774"/>
      <c r="P152" s="774"/>
      <c r="Q152" s="775"/>
      <c r="R152" s="776">
        <f>SUM(R149:Y151)</f>
        <v>0</v>
      </c>
      <c r="S152" s="777"/>
      <c r="T152" s="777"/>
      <c r="U152" s="777"/>
      <c r="V152" s="777"/>
      <c r="W152" s="777"/>
      <c r="X152" s="777"/>
      <c r="Y152" s="777"/>
      <c r="Z152" s="777"/>
      <c r="AA152" s="497" t="s">
        <v>149</v>
      </c>
    </row>
    <row r="153" spans="1:53" ht="18"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216"/>
    </row>
    <row r="154" spans="1:53">
      <c r="A154" s="746" t="s">
        <v>238</v>
      </c>
      <c r="B154" s="746"/>
      <c r="C154" s="746"/>
      <c r="D154" s="746"/>
      <c r="E154" s="746"/>
      <c r="F154" s="746"/>
      <c r="G154" s="746" t="s">
        <v>239</v>
      </c>
      <c r="H154" s="746"/>
      <c r="I154" s="746"/>
      <c r="J154" s="746"/>
      <c r="K154" s="746"/>
      <c r="L154" s="746"/>
      <c r="M154" s="746"/>
      <c r="N154" s="746"/>
      <c r="O154" s="746"/>
      <c r="P154" s="746"/>
      <c r="Q154" s="746"/>
      <c r="R154" s="746"/>
      <c r="S154" s="746"/>
      <c r="T154" s="746"/>
      <c r="U154" s="746"/>
      <c r="V154" s="746"/>
      <c r="W154" s="132"/>
      <c r="X154" s="132"/>
      <c r="Y154" s="716" t="s">
        <v>240</v>
      </c>
      <c r="Z154" s="716"/>
      <c r="AA154" s="216"/>
    </row>
    <row r="155" spans="1:53" ht="35.1" customHeight="1">
      <c r="A155" s="747"/>
      <c r="B155" s="748"/>
      <c r="C155" s="748"/>
      <c r="D155" s="133" t="s">
        <v>109</v>
      </c>
      <c r="E155" s="749" t="s">
        <v>311</v>
      </c>
      <c r="F155" s="750"/>
      <c r="G155" s="751"/>
      <c r="H155" s="752"/>
      <c r="I155" s="752"/>
      <c r="J155" s="752"/>
      <c r="K155" s="752"/>
      <c r="L155" s="752"/>
      <c r="M155" s="752"/>
      <c r="N155" s="752"/>
      <c r="O155" s="752"/>
      <c r="P155" s="752"/>
      <c r="Q155" s="752"/>
      <c r="R155" s="752"/>
      <c r="S155" s="752"/>
      <c r="T155" s="752"/>
      <c r="U155" s="753"/>
      <c r="V155" s="754"/>
      <c r="W155" s="755"/>
      <c r="X155" s="755"/>
      <c r="Y155" s="755"/>
      <c r="Z155" s="755"/>
      <c r="AA155" s="498" t="s">
        <v>149</v>
      </c>
    </row>
    <row r="156" spans="1:53" ht="35.1" customHeight="1">
      <c r="A156" s="728"/>
      <c r="B156" s="729"/>
      <c r="C156" s="729"/>
      <c r="D156" s="134" t="s">
        <v>109</v>
      </c>
      <c r="E156" s="730" t="s">
        <v>311</v>
      </c>
      <c r="F156" s="731"/>
      <c r="G156" s="732"/>
      <c r="H156" s="733"/>
      <c r="I156" s="733"/>
      <c r="J156" s="733"/>
      <c r="K156" s="733"/>
      <c r="L156" s="733"/>
      <c r="M156" s="733"/>
      <c r="N156" s="733"/>
      <c r="O156" s="733"/>
      <c r="P156" s="733"/>
      <c r="Q156" s="733"/>
      <c r="R156" s="733"/>
      <c r="S156" s="733"/>
      <c r="T156" s="733"/>
      <c r="U156" s="734"/>
      <c r="V156" s="735"/>
      <c r="W156" s="736"/>
      <c r="X156" s="736"/>
      <c r="Y156" s="736"/>
      <c r="Z156" s="736"/>
      <c r="AA156" s="495" t="s">
        <v>149</v>
      </c>
    </row>
    <row r="157" spans="1:53" ht="35.1" customHeight="1">
      <c r="A157" s="737"/>
      <c r="B157" s="738"/>
      <c r="C157" s="738"/>
      <c r="D157" s="135" t="s">
        <v>109</v>
      </c>
      <c r="E157" s="739" t="s">
        <v>311</v>
      </c>
      <c r="F157" s="740"/>
      <c r="G157" s="741"/>
      <c r="H157" s="742"/>
      <c r="I157" s="742"/>
      <c r="J157" s="742"/>
      <c r="K157" s="742"/>
      <c r="L157" s="742"/>
      <c r="M157" s="742"/>
      <c r="N157" s="742"/>
      <c r="O157" s="742"/>
      <c r="P157" s="742"/>
      <c r="Q157" s="742"/>
      <c r="R157" s="742"/>
      <c r="S157" s="742"/>
      <c r="T157" s="742"/>
      <c r="U157" s="743"/>
      <c r="V157" s="744"/>
      <c r="W157" s="745"/>
      <c r="X157" s="745"/>
      <c r="Y157" s="745"/>
      <c r="Z157" s="745"/>
      <c r="AA157" s="499" t="s">
        <v>149</v>
      </c>
    </row>
    <row r="158" spans="1:53" ht="18"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216"/>
    </row>
    <row r="159" spans="1:53" ht="18" customHeight="1">
      <c r="A159" s="716" t="s">
        <v>241</v>
      </c>
      <c r="B159" s="716"/>
      <c r="C159" s="716"/>
      <c r="D159" s="716"/>
      <c r="E159" s="716"/>
      <c r="F159" s="716"/>
      <c r="G159" s="716"/>
      <c r="H159" s="716"/>
      <c r="I159" s="716"/>
      <c r="J159" s="716"/>
      <c r="K159" s="716"/>
      <c r="L159" s="716"/>
      <c r="M159" s="716"/>
      <c r="N159" s="716"/>
      <c r="O159" s="716"/>
      <c r="P159" s="716"/>
      <c r="Q159" s="716"/>
      <c r="R159" s="716"/>
      <c r="S159" s="716"/>
      <c r="T159" s="716"/>
      <c r="U159" s="716"/>
      <c r="V159" s="716"/>
      <c r="W159" s="716"/>
      <c r="X159" s="716"/>
      <c r="Y159" s="716"/>
      <c r="Z159" s="716"/>
      <c r="AA159" s="216"/>
    </row>
    <row r="160" spans="1:53" ht="69" customHeight="1">
      <c r="A160" s="131"/>
      <c r="B160" s="131"/>
      <c r="C160" s="717" t="s">
        <v>242</v>
      </c>
      <c r="D160" s="718"/>
      <c r="E160" s="718"/>
      <c r="F160" s="718"/>
      <c r="G160" s="718"/>
      <c r="H160" s="718"/>
      <c r="I160" s="718"/>
      <c r="J160" s="718"/>
      <c r="K160" s="718"/>
      <c r="L160" s="719"/>
      <c r="M160" s="720" t="str">
        <f>IF('10号'!$J$4="","",MIN(97000,R152+SUM(V155:V157),M164+0))</f>
        <v/>
      </c>
      <c r="N160" s="721"/>
      <c r="O160" s="721"/>
      <c r="P160" s="721"/>
      <c r="Q160" s="721"/>
      <c r="R160" s="721"/>
      <c r="S160" s="721"/>
      <c r="T160" s="721"/>
      <c r="U160" s="721"/>
      <c r="V160" s="721"/>
      <c r="W160" s="721"/>
      <c r="X160" s="721"/>
      <c r="Y160" s="721"/>
      <c r="Z160" s="542" t="s">
        <v>149</v>
      </c>
      <c r="AA160" s="548"/>
      <c r="AB160" s="217"/>
      <c r="AC160" s="217"/>
      <c r="AD160" s="217"/>
      <c r="AE160" s="217"/>
      <c r="AF160" s="217"/>
      <c r="AG160" s="231"/>
      <c r="AH160" s="232"/>
      <c r="AI160" s="232"/>
      <c r="AJ160" s="232"/>
      <c r="AK160" s="232"/>
      <c r="BA160" s="234"/>
    </row>
    <row r="161" spans="1:27" ht="18" customHeight="1">
      <c r="A161" s="9"/>
      <c r="B161" s="9"/>
      <c r="C161" s="722" t="s">
        <v>312</v>
      </c>
      <c r="D161" s="722"/>
      <c r="E161" s="722"/>
      <c r="F161" s="722"/>
      <c r="G161" s="722"/>
      <c r="H161" s="722"/>
      <c r="I161" s="722"/>
      <c r="J161" s="722"/>
      <c r="K161" s="722"/>
      <c r="L161" s="722"/>
      <c r="M161" s="722"/>
      <c r="N161" s="722"/>
      <c r="O161" s="722"/>
      <c r="P161" s="722"/>
      <c r="Q161" s="722"/>
      <c r="R161" s="722"/>
      <c r="S161" s="722"/>
      <c r="T161" s="722"/>
      <c r="U161" s="722"/>
      <c r="V161" s="722"/>
      <c r="W161" s="722"/>
      <c r="X161" s="722"/>
      <c r="Y161" s="722"/>
      <c r="Z161" s="722"/>
    </row>
    <row r="162" spans="1:27" ht="18" customHeight="1">
      <c r="A162" s="9"/>
      <c r="B162" s="9"/>
      <c r="C162" s="722"/>
      <c r="D162" s="722"/>
      <c r="E162" s="722"/>
      <c r="F162" s="722"/>
      <c r="G162" s="722"/>
      <c r="H162" s="722"/>
      <c r="I162" s="722"/>
      <c r="J162" s="722"/>
      <c r="K162" s="722"/>
      <c r="L162" s="722"/>
      <c r="M162" s="722"/>
      <c r="N162" s="722"/>
      <c r="O162" s="722"/>
      <c r="P162" s="722"/>
      <c r="Q162" s="722"/>
      <c r="R162" s="722"/>
      <c r="S162" s="722"/>
      <c r="T162" s="722"/>
      <c r="U162" s="722"/>
      <c r="V162" s="722"/>
      <c r="W162" s="722"/>
      <c r="X162" s="722"/>
      <c r="Y162" s="722"/>
      <c r="Z162" s="722"/>
    </row>
    <row r="163" spans="1:27">
      <c r="A163" s="9"/>
      <c r="B163" s="9"/>
      <c r="C163" s="722"/>
      <c r="D163" s="722"/>
      <c r="E163" s="722"/>
      <c r="F163" s="722"/>
      <c r="G163" s="722"/>
      <c r="H163" s="722"/>
      <c r="I163" s="722"/>
      <c r="J163" s="722"/>
      <c r="K163" s="722"/>
      <c r="L163" s="722"/>
      <c r="M163" s="722"/>
      <c r="N163" s="722"/>
      <c r="O163" s="722"/>
      <c r="P163" s="722"/>
      <c r="Q163" s="722"/>
      <c r="R163" s="722"/>
      <c r="S163" s="722"/>
      <c r="T163" s="722"/>
      <c r="U163" s="722"/>
      <c r="V163" s="722"/>
      <c r="W163" s="722"/>
      <c r="X163" s="722"/>
      <c r="Y163" s="722"/>
      <c r="Z163" s="722"/>
    </row>
    <row r="164" spans="1:27" ht="60" customHeight="1">
      <c r="A164" s="9"/>
      <c r="B164" s="9"/>
      <c r="C164" s="723" t="str">
        <f>IF(L5="（ 平成　　年　　月 ）","平成　　年　　月支払給与額",L5)</f>
        <v>平成　　年　　月支払給与額</v>
      </c>
      <c r="D164" s="724"/>
      <c r="E164" s="724"/>
      <c r="F164" s="724"/>
      <c r="G164" s="724"/>
      <c r="H164" s="724"/>
      <c r="I164" s="724"/>
      <c r="J164" s="724"/>
      <c r="K164" s="724"/>
      <c r="L164" s="725"/>
      <c r="M164" s="726"/>
      <c r="N164" s="727"/>
      <c r="O164" s="727"/>
      <c r="P164" s="727"/>
      <c r="Q164" s="727"/>
      <c r="R164" s="727"/>
      <c r="S164" s="727"/>
      <c r="T164" s="727"/>
      <c r="U164" s="727"/>
      <c r="V164" s="727"/>
      <c r="W164" s="727"/>
      <c r="X164" s="727"/>
      <c r="Y164" s="727"/>
      <c r="Z164" s="542" t="s">
        <v>149</v>
      </c>
      <c r="AA164" s="548"/>
    </row>
    <row r="165" spans="1:27" ht="18" customHeight="1">
      <c r="A165" s="9"/>
      <c r="B165" s="9"/>
      <c r="C165" s="9"/>
      <c r="D165" s="9"/>
      <c r="E165" s="9"/>
      <c r="F165" s="9"/>
      <c r="G165" s="9"/>
      <c r="H165" s="9"/>
      <c r="I165" s="9"/>
      <c r="J165" s="9"/>
      <c r="K165" s="549"/>
      <c r="L165" s="9"/>
      <c r="M165" s="9"/>
      <c r="N165" s="9"/>
      <c r="O165" s="9"/>
      <c r="P165" s="9"/>
      <c r="Q165" s="9"/>
      <c r="R165" s="9"/>
      <c r="S165" s="9"/>
      <c r="T165" s="9"/>
      <c r="U165" s="9"/>
      <c r="V165" s="9"/>
      <c r="W165" s="9"/>
      <c r="X165" s="9"/>
      <c r="Y165" s="9"/>
      <c r="Z165" s="9"/>
    </row>
    <row r="166" spans="1:27">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8" spans="1:27">
      <c r="F168" s="715"/>
      <c r="G168" s="715"/>
      <c r="H168" s="715"/>
    </row>
  </sheetData>
  <sheetProtection password="ECA8" sheet="1" objects="1" scenarios="1" selectLockedCells="1"/>
  <mergeCells count="710">
    <mergeCell ref="P11:P12"/>
    <mergeCell ref="L5:Q5"/>
    <mergeCell ref="V5:AA5"/>
    <mergeCell ref="Z7:AA7"/>
    <mergeCell ref="Z8:AA8"/>
    <mergeCell ref="A7:B10"/>
    <mergeCell ref="C7:C8"/>
    <mergeCell ref="E7:E8"/>
    <mergeCell ref="G7:G8"/>
    <mergeCell ref="I7:I8"/>
    <mergeCell ref="K7:K8"/>
    <mergeCell ref="L7:L8"/>
    <mergeCell ref="N7:N8"/>
    <mergeCell ref="Y7:Y8"/>
    <mergeCell ref="E9:J9"/>
    <mergeCell ref="R9:W9"/>
    <mergeCell ref="X9:AA9"/>
    <mergeCell ref="P7:P8"/>
    <mergeCell ref="Q7:Q8"/>
    <mergeCell ref="S7:S8"/>
    <mergeCell ref="U7:U8"/>
    <mergeCell ref="V7:V8"/>
    <mergeCell ref="X7:X8"/>
    <mergeCell ref="C10:AA10"/>
    <mergeCell ref="A15:B18"/>
    <mergeCell ref="C15:C16"/>
    <mergeCell ref="E15:E16"/>
    <mergeCell ref="G15:G16"/>
    <mergeCell ref="I15:I16"/>
    <mergeCell ref="K15:K16"/>
    <mergeCell ref="C18:AA18"/>
    <mergeCell ref="Z11:AA11"/>
    <mergeCell ref="Z12:AA12"/>
    <mergeCell ref="E13:J13"/>
    <mergeCell ref="R13:W13"/>
    <mergeCell ref="X13:AA13"/>
    <mergeCell ref="C14:AA14"/>
    <mergeCell ref="Q11:Q12"/>
    <mergeCell ref="S11:S12"/>
    <mergeCell ref="U11:U12"/>
    <mergeCell ref="V11:V12"/>
    <mergeCell ref="X11:X12"/>
    <mergeCell ref="Y11:Y12"/>
    <mergeCell ref="A11:B14"/>
    <mergeCell ref="C11:C12"/>
    <mergeCell ref="E11:E12"/>
    <mergeCell ref="G11:G12"/>
    <mergeCell ref="I11:I12"/>
    <mergeCell ref="C22:AA22"/>
    <mergeCell ref="V15:V16"/>
    <mergeCell ref="X15:X16"/>
    <mergeCell ref="Y15:Y16"/>
    <mergeCell ref="Z15:AA15"/>
    <mergeCell ref="Z16:AA16"/>
    <mergeCell ref="E17:J17"/>
    <mergeCell ref="R17:W17"/>
    <mergeCell ref="X17:AA17"/>
    <mergeCell ref="L15:L16"/>
    <mergeCell ref="N15:N16"/>
    <mergeCell ref="P15:P16"/>
    <mergeCell ref="Q15:Q16"/>
    <mergeCell ref="S15:S16"/>
    <mergeCell ref="U15:U16"/>
    <mergeCell ref="K11:K12"/>
    <mergeCell ref="L11:L12"/>
    <mergeCell ref="N11:N12"/>
    <mergeCell ref="A23:B26"/>
    <mergeCell ref="C23:C24"/>
    <mergeCell ref="E23:E24"/>
    <mergeCell ref="G23:G24"/>
    <mergeCell ref="I23:I24"/>
    <mergeCell ref="K23:K24"/>
    <mergeCell ref="C26:AA26"/>
    <mergeCell ref="V19:V20"/>
    <mergeCell ref="X19:X20"/>
    <mergeCell ref="Y19:Y20"/>
    <mergeCell ref="Z19:AA19"/>
    <mergeCell ref="Z20:AA20"/>
    <mergeCell ref="E21:J21"/>
    <mergeCell ref="R21:W21"/>
    <mergeCell ref="X21:AA21"/>
    <mergeCell ref="L19:L20"/>
    <mergeCell ref="N19:N20"/>
    <mergeCell ref="P19:P20"/>
    <mergeCell ref="Q19:Q20"/>
    <mergeCell ref="S19:S20"/>
    <mergeCell ref="U19:U20"/>
    <mergeCell ref="A19:B22"/>
    <mergeCell ref="C19:C20"/>
    <mergeCell ref="E19:E20"/>
    <mergeCell ref="G27:G28"/>
    <mergeCell ref="I27:I28"/>
    <mergeCell ref="K27:K28"/>
    <mergeCell ref="C30:AA30"/>
    <mergeCell ref="V23:V24"/>
    <mergeCell ref="X23:X24"/>
    <mergeCell ref="Y23:Y24"/>
    <mergeCell ref="Z23:AA23"/>
    <mergeCell ref="Z24:AA24"/>
    <mergeCell ref="E25:J25"/>
    <mergeCell ref="R25:W25"/>
    <mergeCell ref="X25:AA25"/>
    <mergeCell ref="L23:L24"/>
    <mergeCell ref="N23:N24"/>
    <mergeCell ref="P23:P24"/>
    <mergeCell ref="Q23:Q24"/>
    <mergeCell ref="S23:S24"/>
    <mergeCell ref="U23:U24"/>
    <mergeCell ref="G19:G20"/>
    <mergeCell ref="I19:I20"/>
    <mergeCell ref="K19:K20"/>
    <mergeCell ref="A31:B34"/>
    <mergeCell ref="C31:C32"/>
    <mergeCell ref="E31:E32"/>
    <mergeCell ref="G31:G32"/>
    <mergeCell ref="I31:I32"/>
    <mergeCell ref="K31:K32"/>
    <mergeCell ref="C34:AA34"/>
    <mergeCell ref="V27:V28"/>
    <mergeCell ref="X27:X28"/>
    <mergeCell ref="Y27:Y28"/>
    <mergeCell ref="Z27:AA27"/>
    <mergeCell ref="Z28:AA28"/>
    <mergeCell ref="E29:J29"/>
    <mergeCell ref="R29:W29"/>
    <mergeCell ref="X29:AA29"/>
    <mergeCell ref="L27:L28"/>
    <mergeCell ref="N27:N28"/>
    <mergeCell ref="P27:P28"/>
    <mergeCell ref="Q27:Q28"/>
    <mergeCell ref="S27:S28"/>
    <mergeCell ref="U27:U28"/>
    <mergeCell ref="A27:B30"/>
    <mergeCell ref="C27:C28"/>
    <mergeCell ref="E27:E28"/>
    <mergeCell ref="G35:G36"/>
    <mergeCell ref="I35:I36"/>
    <mergeCell ref="K35:K36"/>
    <mergeCell ref="C38:AA38"/>
    <mergeCell ref="V31:V32"/>
    <mergeCell ref="X31:X32"/>
    <mergeCell ref="Y31:Y32"/>
    <mergeCell ref="Z31:AA31"/>
    <mergeCell ref="Z32:AA32"/>
    <mergeCell ref="E33:J33"/>
    <mergeCell ref="R33:W33"/>
    <mergeCell ref="X33:AA33"/>
    <mergeCell ref="L31:L32"/>
    <mergeCell ref="N31:N32"/>
    <mergeCell ref="P31:P32"/>
    <mergeCell ref="Q31:Q32"/>
    <mergeCell ref="S31:S32"/>
    <mergeCell ref="U31:U32"/>
    <mergeCell ref="A39:B42"/>
    <mergeCell ref="C39:C40"/>
    <mergeCell ref="E39:E40"/>
    <mergeCell ref="G39:G40"/>
    <mergeCell ref="I39:I40"/>
    <mergeCell ref="K39:K40"/>
    <mergeCell ref="C42:AA42"/>
    <mergeCell ref="V35:V36"/>
    <mergeCell ref="X35:X36"/>
    <mergeCell ref="Y35:Y36"/>
    <mergeCell ref="Z35:AA35"/>
    <mergeCell ref="Z36:AA36"/>
    <mergeCell ref="E37:J37"/>
    <mergeCell ref="R37:W37"/>
    <mergeCell ref="X37:AA37"/>
    <mergeCell ref="L35:L36"/>
    <mergeCell ref="N35:N36"/>
    <mergeCell ref="P35:P36"/>
    <mergeCell ref="Q35:Q36"/>
    <mergeCell ref="S35:S36"/>
    <mergeCell ref="U35:U36"/>
    <mergeCell ref="A35:B38"/>
    <mergeCell ref="C35:C36"/>
    <mergeCell ref="E35:E36"/>
    <mergeCell ref="G43:G44"/>
    <mergeCell ref="I43:I44"/>
    <mergeCell ref="K43:K44"/>
    <mergeCell ref="C46:AA46"/>
    <mergeCell ref="V39:V40"/>
    <mergeCell ref="X39:X40"/>
    <mergeCell ref="Y39:Y40"/>
    <mergeCell ref="Z39:AA39"/>
    <mergeCell ref="Z40:AA40"/>
    <mergeCell ref="E41:J41"/>
    <mergeCell ref="R41:W41"/>
    <mergeCell ref="X41:AA41"/>
    <mergeCell ref="L39:L40"/>
    <mergeCell ref="N39:N40"/>
    <mergeCell ref="P39:P40"/>
    <mergeCell ref="Q39:Q40"/>
    <mergeCell ref="S39:S40"/>
    <mergeCell ref="U39:U40"/>
    <mergeCell ref="A47:B50"/>
    <mergeCell ref="C47:C48"/>
    <mergeCell ref="E47:E48"/>
    <mergeCell ref="G47:G48"/>
    <mergeCell ref="I47:I48"/>
    <mergeCell ref="K47:K48"/>
    <mergeCell ref="C50:AA50"/>
    <mergeCell ref="V43:V44"/>
    <mergeCell ref="X43:X44"/>
    <mergeCell ref="Y43:Y44"/>
    <mergeCell ref="Z43:AA43"/>
    <mergeCell ref="Z44:AA44"/>
    <mergeCell ref="E45:J45"/>
    <mergeCell ref="R45:W45"/>
    <mergeCell ref="X45:AA45"/>
    <mergeCell ref="L43:L44"/>
    <mergeCell ref="N43:N44"/>
    <mergeCell ref="P43:P44"/>
    <mergeCell ref="Q43:Q44"/>
    <mergeCell ref="S43:S44"/>
    <mergeCell ref="U43:U44"/>
    <mergeCell ref="A43:B46"/>
    <mergeCell ref="C43:C44"/>
    <mergeCell ref="E43:E44"/>
    <mergeCell ref="G51:G52"/>
    <mergeCell ref="I51:I52"/>
    <mergeCell ref="K51:K52"/>
    <mergeCell ref="C54:AA54"/>
    <mergeCell ref="V47:V48"/>
    <mergeCell ref="X47:X48"/>
    <mergeCell ref="Y47:Y48"/>
    <mergeCell ref="Z47:AA47"/>
    <mergeCell ref="Z48:AA48"/>
    <mergeCell ref="E49:J49"/>
    <mergeCell ref="R49:W49"/>
    <mergeCell ref="X49:AA49"/>
    <mergeCell ref="L47:L48"/>
    <mergeCell ref="N47:N48"/>
    <mergeCell ref="P47:P48"/>
    <mergeCell ref="Q47:Q48"/>
    <mergeCell ref="S47:S48"/>
    <mergeCell ref="U47:U48"/>
    <mergeCell ref="A55:B58"/>
    <mergeCell ref="C55:C56"/>
    <mergeCell ref="E55:E56"/>
    <mergeCell ref="G55:G56"/>
    <mergeCell ref="I55:I56"/>
    <mergeCell ref="K55:K56"/>
    <mergeCell ref="C58:AA58"/>
    <mergeCell ref="V51:V52"/>
    <mergeCell ref="X51:X52"/>
    <mergeCell ref="Y51:Y52"/>
    <mergeCell ref="Z51:AA51"/>
    <mergeCell ref="Z52:AA52"/>
    <mergeCell ref="E53:J53"/>
    <mergeCell ref="R53:W53"/>
    <mergeCell ref="X53:AA53"/>
    <mergeCell ref="L51:L52"/>
    <mergeCell ref="N51:N52"/>
    <mergeCell ref="P51:P52"/>
    <mergeCell ref="Q51:Q52"/>
    <mergeCell ref="S51:S52"/>
    <mergeCell ref="U51:U52"/>
    <mergeCell ref="A51:B54"/>
    <mergeCell ref="C51:C52"/>
    <mergeCell ref="E51:E52"/>
    <mergeCell ref="G59:G60"/>
    <mergeCell ref="I59:I60"/>
    <mergeCell ref="K59:K60"/>
    <mergeCell ref="C62:AA62"/>
    <mergeCell ref="V55:V56"/>
    <mergeCell ref="X55:X56"/>
    <mergeCell ref="Y55:Y56"/>
    <mergeCell ref="Z55:AA55"/>
    <mergeCell ref="Z56:AA56"/>
    <mergeCell ref="E57:J57"/>
    <mergeCell ref="R57:W57"/>
    <mergeCell ref="X57:AA57"/>
    <mergeCell ref="L55:L56"/>
    <mergeCell ref="N55:N56"/>
    <mergeCell ref="P55:P56"/>
    <mergeCell ref="Q55:Q56"/>
    <mergeCell ref="S55:S56"/>
    <mergeCell ref="U55:U56"/>
    <mergeCell ref="A63:B66"/>
    <mergeCell ref="C63:C64"/>
    <mergeCell ref="E63:E64"/>
    <mergeCell ref="G63:G64"/>
    <mergeCell ref="I63:I64"/>
    <mergeCell ref="K63:K64"/>
    <mergeCell ref="C66:AA66"/>
    <mergeCell ref="V59:V60"/>
    <mergeCell ref="X59:X60"/>
    <mergeCell ref="Y59:Y60"/>
    <mergeCell ref="Z59:AA59"/>
    <mergeCell ref="Z60:AA60"/>
    <mergeCell ref="E61:J61"/>
    <mergeCell ref="R61:W61"/>
    <mergeCell ref="X61:AA61"/>
    <mergeCell ref="L59:L60"/>
    <mergeCell ref="N59:N60"/>
    <mergeCell ref="P59:P60"/>
    <mergeCell ref="Q59:Q60"/>
    <mergeCell ref="S59:S60"/>
    <mergeCell ref="U59:U60"/>
    <mergeCell ref="A59:B62"/>
    <mergeCell ref="C59:C60"/>
    <mergeCell ref="E59:E60"/>
    <mergeCell ref="V63:V64"/>
    <mergeCell ref="X63:X64"/>
    <mergeCell ref="Y63:Y64"/>
    <mergeCell ref="Z63:AA63"/>
    <mergeCell ref="Z64:AA64"/>
    <mergeCell ref="E65:J65"/>
    <mergeCell ref="R65:W65"/>
    <mergeCell ref="X65:AA65"/>
    <mergeCell ref="L63:L64"/>
    <mergeCell ref="N63:N64"/>
    <mergeCell ref="P63:P64"/>
    <mergeCell ref="Q63:Q64"/>
    <mergeCell ref="S63:S64"/>
    <mergeCell ref="U63:U64"/>
    <mergeCell ref="A69:B72"/>
    <mergeCell ref="C69:C70"/>
    <mergeCell ref="E69:E70"/>
    <mergeCell ref="G69:G70"/>
    <mergeCell ref="I69:I70"/>
    <mergeCell ref="K69:K70"/>
    <mergeCell ref="C72:AA72"/>
    <mergeCell ref="C67:D67"/>
    <mergeCell ref="F67:G67"/>
    <mergeCell ref="I67:J67"/>
    <mergeCell ref="L67:M67"/>
    <mergeCell ref="L68:Q68"/>
    <mergeCell ref="V68:AA68"/>
    <mergeCell ref="G73:G74"/>
    <mergeCell ref="I73:I74"/>
    <mergeCell ref="K73:K74"/>
    <mergeCell ref="C76:AA76"/>
    <mergeCell ref="V69:V70"/>
    <mergeCell ref="X69:X70"/>
    <mergeCell ref="Y69:Y70"/>
    <mergeCell ref="Z69:AA69"/>
    <mergeCell ref="Z70:AA70"/>
    <mergeCell ref="E71:J71"/>
    <mergeCell ref="R71:W71"/>
    <mergeCell ref="X71:AA71"/>
    <mergeCell ref="L69:L70"/>
    <mergeCell ref="N69:N70"/>
    <mergeCell ref="P69:P70"/>
    <mergeCell ref="Q69:Q70"/>
    <mergeCell ref="S69:S70"/>
    <mergeCell ref="U69:U70"/>
    <mergeCell ref="A77:B80"/>
    <mergeCell ref="C77:C78"/>
    <mergeCell ref="E77:E78"/>
    <mergeCell ref="G77:G78"/>
    <mergeCell ref="I77:I78"/>
    <mergeCell ref="K77:K78"/>
    <mergeCell ref="C80:AA80"/>
    <mergeCell ref="V73:V74"/>
    <mergeCell ref="X73:X74"/>
    <mergeCell ref="Y73:Y74"/>
    <mergeCell ref="Z73:AA73"/>
    <mergeCell ref="Z74:AA74"/>
    <mergeCell ref="E75:J75"/>
    <mergeCell ref="R75:W75"/>
    <mergeCell ref="X75:AA75"/>
    <mergeCell ref="L73:L74"/>
    <mergeCell ref="N73:N74"/>
    <mergeCell ref="P73:P74"/>
    <mergeCell ref="Q73:Q74"/>
    <mergeCell ref="S73:S74"/>
    <mergeCell ref="U73:U74"/>
    <mergeCell ref="A73:B76"/>
    <mergeCell ref="C73:C74"/>
    <mergeCell ref="E73:E74"/>
    <mergeCell ref="G81:G82"/>
    <mergeCell ref="I81:I82"/>
    <mergeCell ref="K81:K82"/>
    <mergeCell ref="C84:AA84"/>
    <mergeCell ref="V77:V78"/>
    <mergeCell ref="X77:X78"/>
    <mergeCell ref="Y77:Y78"/>
    <mergeCell ref="Z77:AA77"/>
    <mergeCell ref="Z78:AA78"/>
    <mergeCell ref="E79:J79"/>
    <mergeCell ref="R79:W79"/>
    <mergeCell ref="X79:AA79"/>
    <mergeCell ref="L77:L78"/>
    <mergeCell ref="N77:N78"/>
    <mergeCell ref="P77:P78"/>
    <mergeCell ref="Q77:Q78"/>
    <mergeCell ref="S77:S78"/>
    <mergeCell ref="U77:U78"/>
    <mergeCell ref="A85:B88"/>
    <mergeCell ref="C85:C86"/>
    <mergeCell ref="E85:E86"/>
    <mergeCell ref="G85:G86"/>
    <mergeCell ref="I85:I86"/>
    <mergeCell ref="K85:K86"/>
    <mergeCell ref="C88:AA88"/>
    <mergeCell ref="V81:V82"/>
    <mergeCell ref="X81:X82"/>
    <mergeCell ref="Y81:Y82"/>
    <mergeCell ref="Z81:AA81"/>
    <mergeCell ref="Z82:AA82"/>
    <mergeCell ref="E83:J83"/>
    <mergeCell ref="R83:W83"/>
    <mergeCell ref="X83:AA83"/>
    <mergeCell ref="L81:L82"/>
    <mergeCell ref="N81:N82"/>
    <mergeCell ref="P81:P82"/>
    <mergeCell ref="Q81:Q82"/>
    <mergeCell ref="S81:S82"/>
    <mergeCell ref="U81:U82"/>
    <mergeCell ref="A81:B84"/>
    <mergeCell ref="C81:C82"/>
    <mergeCell ref="E81:E82"/>
    <mergeCell ref="G89:G90"/>
    <mergeCell ref="I89:I90"/>
    <mergeCell ref="K89:K90"/>
    <mergeCell ref="C92:AA92"/>
    <mergeCell ref="V85:V86"/>
    <mergeCell ref="X85:X86"/>
    <mergeCell ref="Y85:Y86"/>
    <mergeCell ref="Z85:AA85"/>
    <mergeCell ref="Z86:AA86"/>
    <mergeCell ref="E87:J87"/>
    <mergeCell ref="R87:W87"/>
    <mergeCell ref="X87:AA87"/>
    <mergeCell ref="L85:L86"/>
    <mergeCell ref="N85:N86"/>
    <mergeCell ref="P85:P86"/>
    <mergeCell ref="Q85:Q86"/>
    <mergeCell ref="S85:S86"/>
    <mergeCell ref="U85:U86"/>
    <mergeCell ref="A93:B96"/>
    <mergeCell ref="C93:C94"/>
    <mergeCell ref="E93:E94"/>
    <mergeCell ref="G93:G94"/>
    <mergeCell ref="I93:I94"/>
    <mergeCell ref="K93:K94"/>
    <mergeCell ref="C96:AA96"/>
    <mergeCell ref="V89:V90"/>
    <mergeCell ref="X89:X90"/>
    <mergeCell ref="Y89:Y90"/>
    <mergeCell ref="Z89:AA89"/>
    <mergeCell ref="Z90:AA90"/>
    <mergeCell ref="E91:J91"/>
    <mergeCell ref="R91:W91"/>
    <mergeCell ref="X91:AA91"/>
    <mergeCell ref="L89:L90"/>
    <mergeCell ref="N89:N90"/>
    <mergeCell ref="P89:P90"/>
    <mergeCell ref="Q89:Q90"/>
    <mergeCell ref="S89:S90"/>
    <mergeCell ref="U89:U90"/>
    <mergeCell ref="A89:B92"/>
    <mergeCell ref="C89:C90"/>
    <mergeCell ref="E89:E90"/>
    <mergeCell ref="G97:G98"/>
    <mergeCell ref="I97:I98"/>
    <mergeCell ref="K97:K98"/>
    <mergeCell ref="C100:AA100"/>
    <mergeCell ref="V93:V94"/>
    <mergeCell ref="X93:X94"/>
    <mergeCell ref="Y93:Y94"/>
    <mergeCell ref="Z93:AA93"/>
    <mergeCell ref="Z94:AA94"/>
    <mergeCell ref="E95:J95"/>
    <mergeCell ref="R95:W95"/>
    <mergeCell ref="X95:AA95"/>
    <mergeCell ref="L93:L94"/>
    <mergeCell ref="N93:N94"/>
    <mergeCell ref="P93:P94"/>
    <mergeCell ref="Q93:Q94"/>
    <mergeCell ref="S93:S94"/>
    <mergeCell ref="U93:U94"/>
    <mergeCell ref="A101:B104"/>
    <mergeCell ref="C101:C102"/>
    <mergeCell ref="E101:E102"/>
    <mergeCell ref="G101:G102"/>
    <mergeCell ref="I101:I102"/>
    <mergeCell ref="K101:K102"/>
    <mergeCell ref="C104:AA104"/>
    <mergeCell ref="V97:V98"/>
    <mergeCell ref="X97:X98"/>
    <mergeCell ref="Y97:Y98"/>
    <mergeCell ref="Z97:AA97"/>
    <mergeCell ref="Z98:AA98"/>
    <mergeCell ref="E99:J99"/>
    <mergeCell ref="R99:W99"/>
    <mergeCell ref="X99:AA99"/>
    <mergeCell ref="L97:L98"/>
    <mergeCell ref="N97:N98"/>
    <mergeCell ref="P97:P98"/>
    <mergeCell ref="Q97:Q98"/>
    <mergeCell ref="S97:S98"/>
    <mergeCell ref="U97:U98"/>
    <mergeCell ref="A97:B100"/>
    <mergeCell ref="C97:C98"/>
    <mergeCell ref="E97:E98"/>
    <mergeCell ref="G105:G106"/>
    <mergeCell ref="I105:I106"/>
    <mergeCell ref="K105:K106"/>
    <mergeCell ref="C108:AA108"/>
    <mergeCell ref="V101:V102"/>
    <mergeCell ref="X101:X102"/>
    <mergeCell ref="Y101:Y102"/>
    <mergeCell ref="Z101:AA101"/>
    <mergeCell ref="Z102:AA102"/>
    <mergeCell ref="E103:J103"/>
    <mergeCell ref="R103:W103"/>
    <mergeCell ref="X103:AA103"/>
    <mergeCell ref="L101:L102"/>
    <mergeCell ref="N101:N102"/>
    <mergeCell ref="P101:P102"/>
    <mergeCell ref="Q101:Q102"/>
    <mergeCell ref="S101:S102"/>
    <mergeCell ref="U101:U102"/>
    <mergeCell ref="A109:B112"/>
    <mergeCell ref="C109:C110"/>
    <mergeCell ref="E109:E110"/>
    <mergeCell ref="G109:G110"/>
    <mergeCell ref="I109:I110"/>
    <mergeCell ref="K109:K110"/>
    <mergeCell ref="C112:AA112"/>
    <mergeCell ref="V105:V106"/>
    <mergeCell ref="X105:X106"/>
    <mergeCell ref="Y105:Y106"/>
    <mergeCell ref="Z105:AA105"/>
    <mergeCell ref="Z106:AA106"/>
    <mergeCell ref="E107:J107"/>
    <mergeCell ref="R107:W107"/>
    <mergeCell ref="X107:AA107"/>
    <mergeCell ref="L105:L106"/>
    <mergeCell ref="N105:N106"/>
    <mergeCell ref="P105:P106"/>
    <mergeCell ref="Q105:Q106"/>
    <mergeCell ref="S105:S106"/>
    <mergeCell ref="U105:U106"/>
    <mergeCell ref="A105:B108"/>
    <mergeCell ref="C105:C106"/>
    <mergeCell ref="E105:E106"/>
    <mergeCell ref="G113:G114"/>
    <mergeCell ref="I113:I114"/>
    <mergeCell ref="K113:K114"/>
    <mergeCell ref="C116:AA116"/>
    <mergeCell ref="V109:V110"/>
    <mergeCell ref="X109:X110"/>
    <mergeCell ref="Y109:Y110"/>
    <mergeCell ref="Z109:AA109"/>
    <mergeCell ref="Z110:AA110"/>
    <mergeCell ref="E111:J111"/>
    <mergeCell ref="R111:W111"/>
    <mergeCell ref="X111:AA111"/>
    <mergeCell ref="L109:L110"/>
    <mergeCell ref="N109:N110"/>
    <mergeCell ref="P109:P110"/>
    <mergeCell ref="Q109:Q110"/>
    <mergeCell ref="S109:S110"/>
    <mergeCell ref="U109:U110"/>
    <mergeCell ref="A117:B120"/>
    <mergeCell ref="C117:C118"/>
    <mergeCell ref="E117:E118"/>
    <mergeCell ref="G117:G118"/>
    <mergeCell ref="I117:I118"/>
    <mergeCell ref="K117:K118"/>
    <mergeCell ref="C120:AA120"/>
    <mergeCell ref="V113:V114"/>
    <mergeCell ref="X113:X114"/>
    <mergeCell ref="Y113:Y114"/>
    <mergeCell ref="Z113:AA113"/>
    <mergeCell ref="Z114:AA114"/>
    <mergeCell ref="E115:J115"/>
    <mergeCell ref="R115:W115"/>
    <mergeCell ref="X115:AA115"/>
    <mergeCell ref="L113:L114"/>
    <mergeCell ref="N113:N114"/>
    <mergeCell ref="P113:P114"/>
    <mergeCell ref="Q113:Q114"/>
    <mergeCell ref="S113:S114"/>
    <mergeCell ref="U113:U114"/>
    <mergeCell ref="A113:B116"/>
    <mergeCell ref="C113:C114"/>
    <mergeCell ref="E113:E114"/>
    <mergeCell ref="G121:G122"/>
    <mergeCell ref="I121:I122"/>
    <mergeCell ref="K121:K122"/>
    <mergeCell ref="C124:AA124"/>
    <mergeCell ref="V117:V118"/>
    <mergeCell ref="X117:X118"/>
    <mergeCell ref="Y117:Y118"/>
    <mergeCell ref="Z117:AA117"/>
    <mergeCell ref="Z118:AA118"/>
    <mergeCell ref="E119:J119"/>
    <mergeCell ref="R119:W119"/>
    <mergeCell ref="X119:AA119"/>
    <mergeCell ref="L117:L118"/>
    <mergeCell ref="N117:N118"/>
    <mergeCell ref="P117:P118"/>
    <mergeCell ref="Q117:Q118"/>
    <mergeCell ref="S117:S118"/>
    <mergeCell ref="U117:U118"/>
    <mergeCell ref="A125:B128"/>
    <mergeCell ref="C125:C126"/>
    <mergeCell ref="E125:E126"/>
    <mergeCell ref="G125:G126"/>
    <mergeCell ref="I125:I126"/>
    <mergeCell ref="K125:K126"/>
    <mergeCell ref="C128:AA128"/>
    <mergeCell ref="V121:V122"/>
    <mergeCell ref="X121:X122"/>
    <mergeCell ref="Y121:Y122"/>
    <mergeCell ref="Z121:AA121"/>
    <mergeCell ref="Z122:AA122"/>
    <mergeCell ref="E123:J123"/>
    <mergeCell ref="R123:W123"/>
    <mergeCell ref="X123:AA123"/>
    <mergeCell ref="L121:L122"/>
    <mergeCell ref="N121:N122"/>
    <mergeCell ref="P121:P122"/>
    <mergeCell ref="Q121:Q122"/>
    <mergeCell ref="S121:S122"/>
    <mergeCell ref="U121:U122"/>
    <mergeCell ref="A121:B124"/>
    <mergeCell ref="C121:C122"/>
    <mergeCell ref="E121:E122"/>
    <mergeCell ref="I129:I130"/>
    <mergeCell ref="K129:K130"/>
    <mergeCell ref="C132:AA132"/>
    <mergeCell ref="V125:V126"/>
    <mergeCell ref="X125:X126"/>
    <mergeCell ref="Y125:Y126"/>
    <mergeCell ref="Z125:AA125"/>
    <mergeCell ref="Z126:AA126"/>
    <mergeCell ref="E127:J127"/>
    <mergeCell ref="R127:W127"/>
    <mergeCell ref="X127:AA127"/>
    <mergeCell ref="L125:L126"/>
    <mergeCell ref="N125:N126"/>
    <mergeCell ref="P125:P126"/>
    <mergeCell ref="Q125:Q126"/>
    <mergeCell ref="S125:S126"/>
    <mergeCell ref="U125:U126"/>
    <mergeCell ref="C133:D133"/>
    <mergeCell ref="F133:G133"/>
    <mergeCell ref="I133:J133"/>
    <mergeCell ref="L133:M133"/>
    <mergeCell ref="S134:Y134"/>
    <mergeCell ref="A135:AA135"/>
    <mergeCell ref="V129:V130"/>
    <mergeCell ref="X129:X130"/>
    <mergeCell ref="Y129:Y130"/>
    <mergeCell ref="Z129:AA129"/>
    <mergeCell ref="Z130:AA130"/>
    <mergeCell ref="E131:J131"/>
    <mergeCell ref="R131:W131"/>
    <mergeCell ref="X131:AA131"/>
    <mergeCell ref="L129:L130"/>
    <mergeCell ref="N129:N130"/>
    <mergeCell ref="P129:P130"/>
    <mergeCell ref="Q129:Q130"/>
    <mergeCell ref="S129:S130"/>
    <mergeCell ref="U129:U130"/>
    <mergeCell ref="A129:B132"/>
    <mergeCell ref="C129:C130"/>
    <mergeCell ref="E129:E130"/>
    <mergeCell ref="G129:G130"/>
    <mergeCell ref="A149:D149"/>
    <mergeCell ref="E149:L149"/>
    <mergeCell ref="M149:Q149"/>
    <mergeCell ref="R149:Z149"/>
    <mergeCell ref="A150:D150"/>
    <mergeCell ref="E150:L150"/>
    <mergeCell ref="M150:Q150"/>
    <mergeCell ref="R150:Z150"/>
    <mergeCell ref="A137:AA137"/>
    <mergeCell ref="D138:E138"/>
    <mergeCell ref="D140:E140"/>
    <mergeCell ref="A147:D148"/>
    <mergeCell ref="E147:L148"/>
    <mergeCell ref="M147:Q148"/>
    <mergeCell ref="R147:AA148"/>
    <mergeCell ref="A154:F154"/>
    <mergeCell ref="G154:V154"/>
    <mergeCell ref="Y154:Z154"/>
    <mergeCell ref="A155:C155"/>
    <mergeCell ref="E155:F155"/>
    <mergeCell ref="G155:U155"/>
    <mergeCell ref="V155:Z155"/>
    <mergeCell ref="A151:D151"/>
    <mergeCell ref="E151:L151"/>
    <mergeCell ref="M151:Q151"/>
    <mergeCell ref="R151:Z151"/>
    <mergeCell ref="A152:D152"/>
    <mergeCell ref="E152:L152"/>
    <mergeCell ref="M152:Q152"/>
    <mergeCell ref="R152:Z152"/>
    <mergeCell ref="F168:H168"/>
    <mergeCell ref="A159:Z159"/>
    <mergeCell ref="C160:L160"/>
    <mergeCell ref="M160:Y160"/>
    <mergeCell ref="C161:Z163"/>
    <mergeCell ref="C164:L164"/>
    <mergeCell ref="M164:Y164"/>
    <mergeCell ref="A156:C156"/>
    <mergeCell ref="E156:F156"/>
    <mergeCell ref="G156:U156"/>
    <mergeCell ref="V156:Z156"/>
    <mergeCell ref="A157:C157"/>
    <mergeCell ref="E157:F157"/>
    <mergeCell ref="G157:U157"/>
    <mergeCell ref="V157:Z157"/>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7:H48 D47:D48 H51:H52 D51:D52 H55:H56 D55:D56 H59:H60 D59:D60 H63:H64 D63:D64 H69:H70 D69:D70 H73:H74 D73:D74 H77:H78 D77:D78 H81:H82 D81:D82 H85:H86 D85:D86 H89:H90 D89:D90 H93:H94 D93:D94 H97:H98 D97:D98 H101:H102 D101:D102 H105:H106 D105:D106 H109:H110 D109:D110 H113:H114 D113:D114 H125:H126 D125:D126 H117:H118 D117:D118 H121:H122 D121:D122 H129:H130 D129:D130">
      <formula1>0</formula1>
      <formula2>23</formula2>
    </dataValidation>
    <dataValidation type="list" imeMode="halfAlpha" allowBlank="1" showInputMessage="1" showErrorMessage="1" errorTitle="15分単位で入力" error="00、15、30、45 から選択してください" sqref="O121:O122 O125:O126 O117:O118 O11:O12 F121:F122 O15:O16 O19:O20 F19:F20 F15:F16 O23:O24 F11:F12 O27:O28 O31:O32 F31:F32 F23:F24 O35:O36 F27:F28 O39:O40 O43:O44 F43:F44 F35:F36 O47:O48 F39:F40 O51:O52 O55:O56 F55:F56 F47:F48 O59:O60 F51:F52 O63:O64 O69:O70 F69:F70 F59:F60 O73:O74 F63:F64 O77:O78 O81:O82 F81:F82 F73:F74 O85:O86 F77:F78 O89:O90 O93:O94 F93:F94 F85:F86 O97:O98 F89:F90 O101:O102 O105:O106 F105:F106 F97:F98 O109:O110 F101:F102 O113:O114 F125:F126 J125:J126 F113:F114 F117:F118 F109:F110 J121:J122 J35:J36 O7:O8 F7:F8 J7:J8 J117:J118 J15:J16 J11:J12 J19:J20 J23:J24 J27:J28 J31:J32 J39:J40 J43:J44 J47:J48 J51:J52 J55:J56 J59:J60 J63:J64 J69:J70 J73:J74 J77:J78 J81:J82 J85:J86 J89:J90 J93:J94 J97:J98 J101:J102 J105:J106 J109:J110 J113:J114 O129:O130 F129:F130 J129:J130">
      <formula1>"00,15,30,45"</formula1>
    </dataValidation>
    <dataValidation type="whole" allowBlank="1" showInputMessage="1" showErrorMessage="1" errorTitle="無効な入力" error="入力は 1～3 のみ" sqref="W7:W8 W121:W122 W15:W16 W11:W12 W19:W20 W23:W24 W27:W28 W31:W32 W35:W36 W39:W40 W43:W44 W47:W48 W51:W52 W55:W56 W59:W60 W63:W64 W69:W70 W73:W74 W77:W78 W81:W82 W85:W86 W89:W90 W93:W94 W97:W98 W101:W102 W105:W106 W109:W110 W113:W114 W125:W126 W117:W118 W129:W130">
      <formula1>1</formula1>
      <formula2>3</formula2>
    </dataValidation>
    <dataValidation allowBlank="1" showInputMessage="1" sqref="M7:M8 R7:R8 M15:M16 R11:R12 M11:M12 R125:R126 M19:M20 R15:R16 M23:M24 R19:R20 M27:M28 R23:R24 M31:M32 R27:R28 M35:M36 R31:R32 M39:M40 R35:R36 M43:M44 R39:R40 M47:M48 R43:R44 M51:M52 R47:R48 M55:M56 R51:R52 M59:M60 R55:R56 M63:M64 R59:R60 M69:M70 R63:R64 M73:M74 R69:R70 M77:M78 R73:R74 M81:M82 R77:R78 M85:M86 R81:R82 M89:M90 R85:R86 M93:M94 R89:R90 M97:M98 R93:R94 M101:M102 R97:R98 M105:M106 R101:R102 M109:M110 R105:R106 M113:M114 R109:R110 M125:M126 R117:R118 M117:M118 R113:R114 M121:M122 R121:R122 M129:M130 R129:R130"/>
    <dataValidation imeMode="halfAlpha" allowBlank="1" showInputMessage="1" sqref="T7:T8 T117:T118 T113:T114 T121:T122 T109:T110 T105:T106 T101:T102 T97:T98 T93:T94 T89:T90 T85:T86 T81:T82 T77:T78 T73:T74 T69:T70 T63:T64 T59:T60 T55:T56 T51:T52 T47:T48 T43:T44 T39:T40 T35:T36 T31:T32 T27:T28 T23:T24 T19:T20 T15:T16 T11:T12 T125:T126 T129:T130"/>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2" manualBreakCount="2">
    <brk id="67" max="24" man="1"/>
    <brk id="133" max="2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1E1FF"/>
  </sheetPr>
  <dimension ref="A1:T25"/>
  <sheetViews>
    <sheetView view="pageBreakPreview" zoomScale="70" zoomScaleNormal="70" zoomScaleSheetLayoutView="70" workbookViewId="0">
      <selection activeCell="A11" sqref="A11"/>
    </sheetView>
  </sheetViews>
  <sheetFormatPr defaultRowHeight="14.25"/>
  <cols>
    <col min="1" max="1" width="15.62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c r="A1" s="153"/>
    </row>
    <row r="2" spans="1:20" ht="19.5" customHeight="1">
      <c r="A2" s="85"/>
      <c r="B2" s="85"/>
      <c r="C2" s="85"/>
      <c r="D2" s="85"/>
      <c r="E2" s="85"/>
      <c r="F2" s="85"/>
      <c r="G2" s="85"/>
      <c r="H2" s="86" t="str">
        <f>'10号'!P3</f>
        <v>〈平成２９年度第２回〉</v>
      </c>
      <c r="K2" s="874"/>
      <c r="L2" s="874"/>
      <c r="M2" s="874"/>
      <c r="P2" s="588"/>
      <c r="Q2" s="588"/>
      <c r="R2" s="588"/>
      <c r="S2" s="588"/>
    </row>
    <row r="3" spans="1:20" ht="30" customHeight="1">
      <c r="A3" s="87" t="s">
        <v>139</v>
      </c>
      <c r="B3" s="85"/>
      <c r="C3" s="85"/>
      <c r="D3" s="85"/>
      <c r="E3" s="85"/>
      <c r="F3" s="85"/>
      <c r="G3" s="85"/>
      <c r="H3" s="88"/>
      <c r="I3" s="235"/>
      <c r="K3" s="875"/>
      <c r="L3" s="875"/>
      <c r="M3" s="875"/>
    </row>
    <row r="4" spans="1:20" ht="23.25" customHeight="1">
      <c r="A4" s="89" t="str">
        <f>"（２）外部講師等謝金 （ 第"&amp;'10号'!$J$4&amp;" ）"</f>
        <v>（２）外部講師等謝金 （ 第 ）</v>
      </c>
      <c r="B4" s="90"/>
      <c r="C4" s="90"/>
      <c r="D4" s="90"/>
      <c r="E4" s="91"/>
      <c r="F4" s="91"/>
      <c r="G4" s="90"/>
      <c r="H4" s="6"/>
      <c r="K4" s="20"/>
      <c r="L4" s="20"/>
    </row>
    <row r="5" spans="1:20" ht="7.5" customHeight="1">
      <c r="A5" s="93"/>
      <c r="B5" s="93"/>
      <c r="C5" s="93"/>
      <c r="D5" s="85"/>
      <c r="E5" s="85"/>
      <c r="F5" s="85"/>
      <c r="G5" s="85"/>
      <c r="H5" s="94"/>
      <c r="M5" s="15"/>
    </row>
    <row r="6" spans="1:20" ht="23.25" customHeight="1">
      <c r="A6" s="95" t="s">
        <v>17</v>
      </c>
      <c r="B6" s="96"/>
      <c r="C6" s="855" t="str">
        <f>IF('10号'!$G$10="","",'10号'!$G$10)</f>
        <v/>
      </c>
      <c r="D6" s="855"/>
      <c r="E6" s="855"/>
      <c r="F6" s="855"/>
      <c r="G6" s="855"/>
      <c r="H6" s="855"/>
      <c r="I6" s="235"/>
      <c r="J6" s="18"/>
    </row>
    <row r="7" spans="1:20" ht="23.25" customHeight="1">
      <c r="A7" s="95" t="s">
        <v>19</v>
      </c>
      <c r="B7" s="96"/>
      <c r="C7" s="855" t="str">
        <f>IF('10号'!$E$18="","",'10号'!$E$18)</f>
        <v/>
      </c>
      <c r="D7" s="855"/>
      <c r="E7" s="855"/>
      <c r="F7" s="855"/>
      <c r="G7" s="855"/>
      <c r="H7" s="855"/>
      <c r="I7" s="235"/>
      <c r="J7" s="18"/>
    </row>
    <row r="8" spans="1:20" s="15" customFormat="1" ht="23.25" customHeight="1">
      <c r="A8" s="95"/>
      <c r="B8" s="97"/>
      <c r="C8" s="97"/>
      <c r="D8" s="97"/>
      <c r="E8" s="97"/>
      <c r="F8" s="97"/>
      <c r="G8" s="97"/>
      <c r="H8" s="145"/>
    </row>
    <row r="9" spans="1:20" s="15" customFormat="1" ht="14.25" customHeight="1" thickBot="1">
      <c r="A9" s="98"/>
      <c r="B9" s="98"/>
      <c r="C9" s="98"/>
      <c r="D9" s="98"/>
      <c r="E9" s="98"/>
      <c r="F9" s="98"/>
      <c r="G9" s="98"/>
      <c r="H9" s="98"/>
    </row>
    <row r="10" spans="1:20" s="14" customFormat="1" ht="33" customHeight="1">
      <c r="A10" s="146" t="s">
        <v>0</v>
      </c>
      <c r="B10" s="872" t="s">
        <v>12</v>
      </c>
      <c r="C10" s="873"/>
      <c r="D10" s="867" t="s">
        <v>6</v>
      </c>
      <c r="E10" s="868"/>
      <c r="F10" s="869"/>
      <c r="G10" s="147" t="s">
        <v>9</v>
      </c>
      <c r="H10" s="148" t="s">
        <v>7</v>
      </c>
      <c r="N10" s="871" t="str">
        <f>'10号'!$E$6</f>
        <v/>
      </c>
      <c r="O10" s="871"/>
      <c r="P10" s="24" t="s">
        <v>18</v>
      </c>
      <c r="Q10" s="870" t="str">
        <f>'10号'!G6</f>
        <v/>
      </c>
      <c r="R10" s="870"/>
      <c r="S10" s="15"/>
      <c r="T10" s="15"/>
    </row>
    <row r="11" spans="1:20" ht="70.5" customHeight="1">
      <c r="A11" s="561"/>
      <c r="B11" s="856"/>
      <c r="C11" s="857"/>
      <c r="D11" s="861"/>
      <c r="E11" s="862"/>
      <c r="F11" s="863"/>
      <c r="G11" s="259"/>
      <c r="H11" s="260"/>
      <c r="N11" s="78" t="s">
        <v>150</v>
      </c>
      <c r="O11" s="77" t="str">
        <f>'10号'!$T$25</f>
        <v/>
      </c>
      <c r="P11" s="77" t="str">
        <f>'10号'!$U$25</f>
        <v/>
      </c>
      <c r="Q11" s="78">
        <f>SUMPRODUCT(($A$11:$A$18&gt;=$O11)*($A$11:$A$18&lt;=$P11)*$H$11:$H$18)</f>
        <v>0</v>
      </c>
      <c r="R11" s="78"/>
      <c r="S11" s="15"/>
      <c r="T11" s="15"/>
    </row>
    <row r="12" spans="1:20" ht="70.5" customHeight="1">
      <c r="A12" s="561"/>
      <c r="B12" s="856"/>
      <c r="C12" s="857"/>
      <c r="D12" s="861"/>
      <c r="E12" s="862"/>
      <c r="F12" s="863"/>
      <c r="G12" s="259"/>
      <c r="H12" s="260"/>
      <c r="N12" s="78" t="s">
        <v>151</v>
      </c>
      <c r="O12" s="77" t="str">
        <f>'10号'!$T$26</f>
        <v/>
      </c>
      <c r="P12" s="77" t="str">
        <f>'10号'!$U$26</f>
        <v/>
      </c>
      <c r="Q12" s="78">
        <f>SUMPRODUCT(($A$11:$A$18&gt;=$O12)*($A$11:$A$18&lt;=$P12)*$H$11:$H$18)</f>
        <v>0</v>
      </c>
      <c r="R12" s="78"/>
      <c r="S12" s="15"/>
      <c r="T12" s="15"/>
    </row>
    <row r="13" spans="1:20" ht="70.5" customHeight="1">
      <c r="A13" s="561"/>
      <c r="B13" s="856"/>
      <c r="C13" s="857"/>
      <c r="D13" s="861"/>
      <c r="E13" s="862"/>
      <c r="F13" s="863"/>
      <c r="G13" s="259"/>
      <c r="H13" s="260"/>
      <c r="N13" s="78" t="s">
        <v>152</v>
      </c>
      <c r="O13" s="77" t="str">
        <f>'10号'!$T$27</f>
        <v/>
      </c>
      <c r="P13" s="77" t="str">
        <f>'10号'!$U$27</f>
        <v/>
      </c>
      <c r="Q13" s="78">
        <f>SUMPRODUCT(($A$11:$A$18&gt;=$O13)*($A$11:$A$18&lt;=$P13)*$H$11:$H$18)</f>
        <v>0</v>
      </c>
      <c r="R13" s="78"/>
      <c r="S13" s="15"/>
      <c r="T13" s="15"/>
    </row>
    <row r="14" spans="1:20" ht="70.5" customHeight="1">
      <c r="A14" s="561"/>
      <c r="B14" s="856"/>
      <c r="C14" s="857"/>
      <c r="D14" s="861"/>
      <c r="E14" s="862"/>
      <c r="F14" s="863"/>
      <c r="G14" s="259"/>
      <c r="H14" s="260"/>
      <c r="N14" s="78" t="s">
        <v>153</v>
      </c>
      <c r="O14" s="77" t="str">
        <f>'10号'!$T$28</f>
        <v/>
      </c>
      <c r="P14" s="77" t="str">
        <f>'10号'!$U$28</f>
        <v/>
      </c>
      <c r="Q14" s="78">
        <f>SUMPRODUCT(($A$11:$A$18&gt;=$O14)*($A$11:$A$18&lt;=$P14)*$H$11:$H$18)</f>
        <v>0</v>
      </c>
      <c r="R14" s="78">
        <f>SUM(Q11:Q14)</f>
        <v>0</v>
      </c>
      <c r="S14" s="15"/>
      <c r="T14" s="15"/>
    </row>
    <row r="15" spans="1:20" ht="70.5" customHeight="1">
      <c r="A15" s="561"/>
      <c r="B15" s="856"/>
      <c r="C15" s="857"/>
      <c r="D15" s="864"/>
      <c r="E15" s="865"/>
      <c r="F15" s="866"/>
      <c r="G15" s="259"/>
      <c r="H15" s="260"/>
      <c r="N15" s="78" t="s">
        <v>166</v>
      </c>
      <c r="O15" s="77" t="str">
        <f>'10号'!$T29</f>
        <v/>
      </c>
      <c r="P15" s="77" t="str">
        <f>'10号'!$U29</f>
        <v/>
      </c>
      <c r="Q15" s="78">
        <f>SUMPRODUCT(($A$11:$A$22&gt;=$O15)*($A$11:$A$22&lt;=$P15)*$H$11:$H$22)</f>
        <v>0</v>
      </c>
      <c r="S15" s="15"/>
      <c r="T15" s="15"/>
    </row>
    <row r="16" spans="1:20" ht="70.5" customHeight="1">
      <c r="A16" s="561"/>
      <c r="B16" s="856"/>
      <c r="C16" s="857"/>
      <c r="D16" s="864"/>
      <c r="E16" s="865"/>
      <c r="F16" s="866"/>
      <c r="G16" s="259"/>
      <c r="H16" s="260"/>
      <c r="K16" s="14"/>
      <c r="L16" s="14"/>
      <c r="M16" s="14"/>
      <c r="N16" s="78" t="s">
        <v>167</v>
      </c>
      <c r="O16" s="77" t="str">
        <f>'10号'!$T30</f>
        <v/>
      </c>
      <c r="P16" s="77" t="str">
        <f>'10号'!$U30</f>
        <v/>
      </c>
      <c r="Q16" s="78">
        <f t="shared" ref="Q16:Q22" si="0">SUMPRODUCT(($A$11:$A$22&gt;=$O16)*($A$11:$A$22&lt;=$P16)*$H$11:$H$22)</f>
        <v>0</v>
      </c>
    </row>
    <row r="17" spans="1:18" ht="70.5" customHeight="1">
      <c r="A17" s="561"/>
      <c r="B17" s="856"/>
      <c r="C17" s="857"/>
      <c r="D17" s="864"/>
      <c r="E17" s="865"/>
      <c r="F17" s="866"/>
      <c r="G17" s="259"/>
      <c r="H17" s="260"/>
      <c r="N17" s="78" t="s">
        <v>168</v>
      </c>
      <c r="O17" s="77" t="str">
        <f>'10号'!$T31</f>
        <v/>
      </c>
      <c r="P17" s="77" t="str">
        <f>'10号'!$U31</f>
        <v/>
      </c>
      <c r="Q17" s="78">
        <f t="shared" si="0"/>
        <v>0</v>
      </c>
    </row>
    <row r="18" spans="1:18" ht="70.5" customHeight="1">
      <c r="A18" s="561"/>
      <c r="B18" s="856"/>
      <c r="C18" s="857"/>
      <c r="D18" s="864"/>
      <c r="E18" s="865"/>
      <c r="F18" s="866"/>
      <c r="G18" s="261"/>
      <c r="H18" s="260"/>
      <c r="N18" s="78" t="s">
        <v>169</v>
      </c>
      <c r="O18" s="77" t="str">
        <f>'10号'!$T32</f>
        <v/>
      </c>
      <c r="P18" s="77" t="str">
        <f>'10号'!$U32</f>
        <v/>
      </c>
      <c r="Q18" s="78">
        <f t="shared" si="0"/>
        <v>0</v>
      </c>
    </row>
    <row r="19" spans="1:18" s="15" customFormat="1" ht="48" customHeight="1" thickBot="1">
      <c r="A19" s="858" t="s">
        <v>3</v>
      </c>
      <c r="B19" s="859"/>
      <c r="C19" s="859"/>
      <c r="D19" s="859"/>
      <c r="E19" s="859"/>
      <c r="F19" s="860"/>
      <c r="G19" s="66">
        <f>SUMPRODUCT(($A$11:$A$18&gt;=$N$10)*($A$11:$A$18&lt;=$Q$10)*G11:G18)</f>
        <v>0</v>
      </c>
      <c r="H19" s="67">
        <f>SUMPRODUCT(($A$11:$A$18&gt;=$N$10)*($A$11:$A$18&lt;=$Q$10)*H11:H18)</f>
        <v>0</v>
      </c>
      <c r="K19" s="12"/>
      <c r="L19" s="12"/>
      <c r="M19" s="12"/>
      <c r="N19" s="78" t="s">
        <v>170</v>
      </c>
      <c r="O19" s="77" t="str">
        <f>'10号'!$T33</f>
        <v/>
      </c>
      <c r="P19" s="77" t="str">
        <f>'10号'!$U33</f>
        <v/>
      </c>
      <c r="Q19" s="78">
        <f t="shared" si="0"/>
        <v>0</v>
      </c>
      <c r="R19" s="12"/>
    </row>
    <row r="20" spans="1:18">
      <c r="A20" s="23"/>
      <c r="N20" s="78" t="s">
        <v>171</v>
      </c>
      <c r="O20" s="77" t="str">
        <f>'10号'!$T34</f>
        <v/>
      </c>
      <c r="P20" s="77" t="str">
        <f>'10号'!$U34</f>
        <v/>
      </c>
      <c r="Q20" s="78">
        <f t="shared" si="0"/>
        <v>0</v>
      </c>
    </row>
    <row r="21" spans="1:18">
      <c r="A21" s="23"/>
      <c r="N21" s="78" t="s">
        <v>172</v>
      </c>
      <c r="O21" s="77" t="str">
        <f>'10号'!$T35</f>
        <v/>
      </c>
      <c r="P21" s="77" t="str">
        <f>'10号'!$U35</f>
        <v/>
      </c>
      <c r="Q21" s="78">
        <f t="shared" si="0"/>
        <v>0</v>
      </c>
      <c r="R21" s="78">
        <f>SUM(Q11:Q21)</f>
        <v>0</v>
      </c>
    </row>
    <row r="22" spans="1:18">
      <c r="N22" s="78" t="s">
        <v>173</v>
      </c>
      <c r="O22" s="77" t="str">
        <f>'10号'!$T36</f>
        <v/>
      </c>
      <c r="P22" s="77" t="str">
        <f>'10号'!$U36</f>
        <v/>
      </c>
      <c r="Q22" s="78">
        <f t="shared" si="0"/>
        <v>0</v>
      </c>
      <c r="R22" s="78">
        <f>SUM(Q11:Q22)</f>
        <v>0</v>
      </c>
    </row>
    <row r="25" spans="1:18">
      <c r="K25" s="15"/>
      <c r="L25" s="15"/>
      <c r="M25" s="15"/>
      <c r="N25" s="15"/>
      <c r="O25" s="15"/>
      <c r="P25" s="15"/>
      <c r="Q25" s="15"/>
    </row>
  </sheetData>
  <sheetProtection password="ECA8" sheet="1" objects="1" scenarios="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1E1FF"/>
  </sheetPr>
  <dimension ref="A1:T26"/>
  <sheetViews>
    <sheetView showGridLines="0" view="pageBreakPreview" zoomScale="70" zoomScaleNormal="70" zoomScaleSheetLayoutView="70" workbookViewId="0">
      <selection activeCell="A11" sqref="A11"/>
    </sheetView>
  </sheetViews>
  <sheetFormatPr defaultRowHeight="14.2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1" width="11.75" style="12" bestFit="1" customWidth="1"/>
    <col min="12" max="16" width="9" style="12" hidden="1" customWidth="1"/>
    <col min="17" max="16384" width="9" style="12"/>
  </cols>
  <sheetData>
    <row r="1" spans="1:20" ht="70.5" customHeight="1">
      <c r="A1" s="153"/>
    </row>
    <row r="2" spans="1:20" ht="19.5" customHeight="1">
      <c r="A2" s="85"/>
      <c r="B2" s="85"/>
      <c r="C2" s="85"/>
      <c r="D2" s="85"/>
      <c r="E2" s="85"/>
      <c r="F2" s="86" t="str">
        <f>'10号'!P3</f>
        <v>〈平成２９年度第２回〉</v>
      </c>
      <c r="I2" s="255"/>
      <c r="J2" s="255"/>
      <c r="O2" s="588"/>
      <c r="P2" s="588"/>
      <c r="Q2" s="588"/>
      <c r="R2" s="588"/>
    </row>
    <row r="3" spans="1:20" ht="30" customHeight="1">
      <c r="A3" s="87" t="s">
        <v>140</v>
      </c>
      <c r="B3" s="85"/>
      <c r="C3" s="85"/>
      <c r="D3" s="85"/>
      <c r="E3" s="85"/>
      <c r="F3" s="88"/>
      <c r="I3" s="202"/>
      <c r="J3" s="202"/>
      <c r="K3" s="202"/>
      <c r="O3" s="236"/>
      <c r="P3" s="237"/>
      <c r="Q3" s="237"/>
      <c r="R3" s="237"/>
    </row>
    <row r="4" spans="1:20" ht="23.25" customHeight="1">
      <c r="A4" s="89" t="str">
        <f>"（３）旅費 （ 第"&amp;'10号'!$J$4&amp;" ）"</f>
        <v>（３）旅費 （ 第 ）</v>
      </c>
      <c r="B4" s="90"/>
      <c r="C4" s="90"/>
      <c r="D4" s="91"/>
      <c r="E4" s="91"/>
      <c r="F4" s="92"/>
      <c r="K4" s="20"/>
      <c r="L4" s="20"/>
    </row>
    <row r="5" spans="1:20" ht="7.5" customHeight="1">
      <c r="A5" s="93"/>
      <c r="B5" s="93"/>
      <c r="C5" s="93"/>
      <c r="D5" s="85"/>
      <c r="E5" s="85"/>
      <c r="F5" s="94"/>
      <c r="O5" s="237"/>
      <c r="P5" s="237"/>
      <c r="Q5" s="237"/>
      <c r="R5" s="237"/>
    </row>
    <row r="6" spans="1:20" ht="23.25" customHeight="1">
      <c r="A6" s="95" t="s">
        <v>17</v>
      </c>
      <c r="B6" s="96"/>
      <c r="C6" s="855" t="str">
        <f>IF('10号'!$G$10="","",'10号'!$G$10)</f>
        <v/>
      </c>
      <c r="D6" s="855"/>
      <c r="E6" s="855"/>
      <c r="F6" s="855"/>
      <c r="H6" s="18"/>
      <c r="J6" s="18"/>
      <c r="O6" s="236"/>
      <c r="P6" s="237"/>
      <c r="Q6" s="237"/>
      <c r="R6" s="237"/>
    </row>
    <row r="7" spans="1:20" ht="23.25" customHeight="1">
      <c r="A7" s="95" t="s">
        <v>19</v>
      </c>
      <c r="B7" s="96"/>
      <c r="C7" s="855" t="str">
        <f>IF('10号'!$E$18="","",'10号'!$E$18)</f>
        <v/>
      </c>
      <c r="D7" s="855"/>
      <c r="E7" s="855"/>
      <c r="F7" s="855"/>
      <c r="H7" s="18"/>
      <c r="J7" s="18"/>
      <c r="O7" s="236"/>
      <c r="P7" s="237"/>
      <c r="Q7" s="237"/>
      <c r="R7" s="237"/>
    </row>
    <row r="8" spans="1:20" s="15" customFormat="1" ht="23.25" customHeight="1">
      <c r="A8" s="95"/>
      <c r="B8" s="97"/>
      <c r="C8" s="97"/>
      <c r="D8" s="97"/>
      <c r="E8" s="97"/>
      <c r="F8" s="97"/>
    </row>
    <row r="9" spans="1:20" s="15" customFormat="1" ht="14.25" customHeight="1" thickBot="1">
      <c r="A9" s="98"/>
      <c r="B9" s="98"/>
      <c r="C9" s="98"/>
      <c r="D9" s="98"/>
      <c r="E9" s="98"/>
      <c r="F9" s="98"/>
    </row>
    <row r="10" spans="1:20" s="15" customFormat="1" ht="33" customHeight="1">
      <c r="A10" s="146" t="s">
        <v>0</v>
      </c>
      <c r="B10" s="872" t="s">
        <v>54</v>
      </c>
      <c r="C10" s="879"/>
      <c r="D10" s="873"/>
      <c r="E10" s="149" t="s">
        <v>13</v>
      </c>
      <c r="F10" s="148" t="s">
        <v>7</v>
      </c>
      <c r="G10" s="14"/>
      <c r="H10" s="14"/>
      <c r="I10" s="14"/>
      <c r="J10" s="14"/>
      <c r="K10" s="14"/>
      <c r="L10" s="870" t="str">
        <f>'10号'!$E$6</f>
        <v/>
      </c>
      <c r="M10" s="870"/>
      <c r="N10" s="24" t="s">
        <v>18</v>
      </c>
      <c r="O10" s="870" t="str">
        <f>'10号'!G6</f>
        <v/>
      </c>
      <c r="P10" s="870"/>
    </row>
    <row r="11" spans="1:20" s="15" customFormat="1" ht="70.5" customHeight="1">
      <c r="A11" s="561"/>
      <c r="B11" s="876"/>
      <c r="C11" s="877"/>
      <c r="D11" s="878"/>
      <c r="E11" s="262"/>
      <c r="F11" s="260"/>
      <c r="G11" s="12"/>
      <c r="H11" s="12"/>
      <c r="I11" s="12"/>
      <c r="J11" s="12"/>
      <c r="K11" s="12"/>
      <c r="L11" s="78" t="s">
        <v>150</v>
      </c>
      <c r="M11" s="77" t="str">
        <f>'10号'!$T$25</f>
        <v/>
      </c>
      <c r="N11" s="77" t="str">
        <f>'10号'!$U$25</f>
        <v/>
      </c>
      <c r="O11" s="78">
        <f>SUMPRODUCT(($A$11:$A$18&gt;=$M11)*($A$11:$A$18&lt;=$N11)*$F$11:$F$18)</f>
        <v>0</v>
      </c>
      <c r="P11" s="78"/>
    </row>
    <row r="12" spans="1:20" ht="70.5" customHeight="1">
      <c r="A12" s="561"/>
      <c r="B12" s="876"/>
      <c r="C12" s="877"/>
      <c r="D12" s="878"/>
      <c r="E12" s="262"/>
      <c r="F12" s="260"/>
      <c r="L12" s="78" t="s">
        <v>151</v>
      </c>
      <c r="M12" s="77" t="str">
        <f>'10号'!$T$26</f>
        <v/>
      </c>
      <c r="N12" s="77" t="str">
        <f>'10号'!$U$26</f>
        <v/>
      </c>
      <c r="O12" s="78">
        <f>SUMPRODUCT(($A$11:$A$18&gt;=$M12)*($A$11:$A$18&lt;=$N12)*$F$11:$F$18)</f>
        <v>0</v>
      </c>
      <c r="P12" s="78"/>
      <c r="Q12" s="15"/>
      <c r="R12" s="15"/>
      <c r="S12" s="15"/>
      <c r="T12" s="15"/>
    </row>
    <row r="13" spans="1:20" ht="70.5" customHeight="1">
      <c r="A13" s="561"/>
      <c r="B13" s="876"/>
      <c r="C13" s="877"/>
      <c r="D13" s="878"/>
      <c r="E13" s="262"/>
      <c r="F13" s="260"/>
      <c r="L13" s="78" t="s">
        <v>152</v>
      </c>
      <c r="M13" s="77" t="str">
        <f>'10号'!$T$27</f>
        <v/>
      </c>
      <c r="N13" s="77" t="str">
        <f>'10号'!$U$27</f>
        <v/>
      </c>
      <c r="O13" s="78">
        <f>SUMPRODUCT(($A$11:$A$18&gt;=$M13)*($A$11:$A$18&lt;=$N13)*$F$11:$F$18)</f>
        <v>0</v>
      </c>
      <c r="P13" s="78"/>
      <c r="Q13" s="15"/>
      <c r="R13" s="15"/>
      <c r="S13" s="15"/>
      <c r="T13" s="15"/>
    </row>
    <row r="14" spans="1:20" ht="70.5" customHeight="1">
      <c r="A14" s="561"/>
      <c r="B14" s="876"/>
      <c r="C14" s="877"/>
      <c r="D14" s="878"/>
      <c r="E14" s="262"/>
      <c r="F14" s="260"/>
      <c r="L14" s="78" t="s">
        <v>153</v>
      </c>
      <c r="M14" s="77" t="str">
        <f>'10号'!$T28</f>
        <v/>
      </c>
      <c r="N14" s="77" t="str">
        <f>'10号'!$U28</f>
        <v/>
      </c>
      <c r="O14" s="78">
        <f>SUMPRODUCT(($A$11:$A$18&gt;=$M14)*($A$11:$A$18&lt;=$N14)*$F$11:$F$18)</f>
        <v>0</v>
      </c>
      <c r="P14" s="78">
        <f>SUM(O11:O14)</f>
        <v>0</v>
      </c>
      <c r="Q14" s="15"/>
      <c r="R14" s="15"/>
      <c r="S14" s="15"/>
      <c r="T14" s="15"/>
    </row>
    <row r="15" spans="1:20" ht="70.5" customHeight="1">
      <c r="A15" s="561"/>
      <c r="B15" s="876"/>
      <c r="C15" s="877"/>
      <c r="D15" s="878"/>
      <c r="E15" s="262"/>
      <c r="F15" s="260"/>
      <c r="L15" s="78" t="s">
        <v>166</v>
      </c>
      <c r="M15" s="77" t="str">
        <f>'10号'!$T29</f>
        <v/>
      </c>
      <c r="N15" s="77" t="str">
        <f>'10号'!$U29</f>
        <v/>
      </c>
      <c r="O15" s="78">
        <f t="shared" ref="O15:O22" si="0">SUMPRODUCT(($A$11:$A$22&gt;=$M15)*($A$11:$A$22&lt;=$N15)*$F$11:$F$22)</f>
        <v>0</v>
      </c>
      <c r="Q15" s="15"/>
      <c r="R15" s="15"/>
      <c r="S15" s="15"/>
      <c r="T15" s="15"/>
    </row>
    <row r="16" spans="1:20" ht="70.5" customHeight="1">
      <c r="A16" s="561"/>
      <c r="B16" s="876"/>
      <c r="C16" s="877"/>
      <c r="D16" s="878"/>
      <c r="E16" s="262"/>
      <c r="F16" s="260"/>
      <c r="J16" s="14"/>
      <c r="K16" s="14"/>
      <c r="L16" s="78" t="s">
        <v>167</v>
      </c>
      <c r="M16" s="77" t="str">
        <f>'10号'!$T30</f>
        <v/>
      </c>
      <c r="N16" s="77" t="str">
        <f>'10号'!$U30</f>
        <v/>
      </c>
      <c r="O16" s="78">
        <f t="shared" si="0"/>
        <v>0</v>
      </c>
      <c r="Q16" s="15"/>
    </row>
    <row r="17" spans="1:17" ht="70.5" customHeight="1">
      <c r="A17" s="561"/>
      <c r="B17" s="876"/>
      <c r="C17" s="877"/>
      <c r="D17" s="878"/>
      <c r="E17" s="262"/>
      <c r="F17" s="260"/>
      <c r="L17" s="78" t="s">
        <v>168</v>
      </c>
      <c r="M17" s="77" t="str">
        <f>'10号'!$T31</f>
        <v/>
      </c>
      <c r="N17" s="77" t="str">
        <f>'10号'!$U31</f>
        <v/>
      </c>
      <c r="O17" s="78">
        <f t="shared" si="0"/>
        <v>0</v>
      </c>
      <c r="Q17" s="15"/>
    </row>
    <row r="18" spans="1:17" ht="70.5" customHeight="1">
      <c r="A18" s="561"/>
      <c r="B18" s="876"/>
      <c r="C18" s="877"/>
      <c r="D18" s="878"/>
      <c r="E18" s="262"/>
      <c r="F18" s="260"/>
      <c r="I18" s="15"/>
      <c r="L18" s="78" t="s">
        <v>169</v>
      </c>
      <c r="M18" s="77" t="str">
        <f>'10号'!$T32</f>
        <v/>
      </c>
      <c r="N18" s="77" t="str">
        <f>'10号'!$U32</f>
        <v/>
      </c>
      <c r="O18" s="78">
        <f t="shared" si="0"/>
        <v>0</v>
      </c>
      <c r="Q18" s="15"/>
    </row>
    <row r="19" spans="1:17" s="17" customFormat="1" ht="48" customHeight="1" thickBot="1">
      <c r="A19" s="858" t="s">
        <v>3</v>
      </c>
      <c r="B19" s="859"/>
      <c r="C19" s="859"/>
      <c r="D19" s="859"/>
      <c r="E19" s="860"/>
      <c r="F19" s="67">
        <f>SUMPRODUCT(($A$11:$A$18&gt;=$L$10)*($A$11:$A$18&lt;=$O$10)*F11:F18)</f>
        <v>0</v>
      </c>
      <c r="G19" s="15"/>
      <c r="H19" s="15"/>
      <c r="I19" s="12"/>
      <c r="J19" s="12"/>
      <c r="K19" s="12"/>
      <c r="L19" s="78" t="s">
        <v>170</v>
      </c>
      <c r="M19" s="77" t="str">
        <f>'10号'!$T33</f>
        <v/>
      </c>
      <c r="N19" s="77" t="str">
        <f>'10号'!$U33</f>
        <v/>
      </c>
      <c r="O19" s="78">
        <f t="shared" si="0"/>
        <v>0</v>
      </c>
      <c r="P19" s="12"/>
      <c r="Q19" s="12"/>
    </row>
    <row r="20" spans="1:17">
      <c r="A20" s="23"/>
      <c r="L20" s="78" t="s">
        <v>171</v>
      </c>
      <c r="M20" s="77" t="str">
        <f>'10号'!$T34</f>
        <v/>
      </c>
      <c r="N20" s="77" t="str">
        <f>'10号'!$U34</f>
        <v/>
      </c>
      <c r="O20" s="78">
        <f t="shared" si="0"/>
        <v>0</v>
      </c>
    </row>
    <row r="21" spans="1:17">
      <c r="A21" s="23"/>
      <c r="L21" s="78" t="s">
        <v>172</v>
      </c>
      <c r="M21" s="77" t="str">
        <f>'10号'!$T35</f>
        <v/>
      </c>
      <c r="N21" s="77" t="str">
        <f>'10号'!$U35</f>
        <v/>
      </c>
      <c r="O21" s="78">
        <f t="shared" si="0"/>
        <v>0</v>
      </c>
      <c r="P21" s="78">
        <f>SUM(O11:O21)</f>
        <v>0</v>
      </c>
    </row>
    <row r="22" spans="1:17">
      <c r="L22" s="78" t="s">
        <v>173</v>
      </c>
      <c r="M22" s="77" t="str">
        <f>'10号'!$T36</f>
        <v/>
      </c>
      <c r="N22" s="77" t="str">
        <f>'10号'!$U36</f>
        <v/>
      </c>
      <c r="O22" s="78">
        <f t="shared" si="0"/>
        <v>0</v>
      </c>
      <c r="P22" s="78">
        <f>SUM(O11:O22)</f>
        <v>0</v>
      </c>
    </row>
    <row r="23" spans="1:17">
      <c r="L23" s="78"/>
    </row>
    <row r="25" spans="1:17">
      <c r="J25" s="15"/>
      <c r="K25" s="15"/>
      <c r="L25" s="15"/>
      <c r="M25" s="15"/>
      <c r="N25" s="17"/>
      <c r="O25" s="17"/>
      <c r="P25" s="17"/>
    </row>
    <row r="26" spans="1:17">
      <c r="Q26" s="17"/>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申請の留意点</vt:lpstr>
      <vt:lpstr>10号</vt:lpstr>
      <vt:lpstr>11号-1</vt:lpstr>
      <vt:lpstr>①</vt:lpstr>
      <vt:lpstr>②</vt:lpstr>
      <vt:lpstr>③</vt:lpstr>
      <vt:lpstr>④</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申請の留意点!Print_Area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JM</cp:lastModifiedBy>
  <cp:lastPrinted>2018-03-20T01:32:23Z</cp:lastPrinted>
  <dcterms:created xsi:type="dcterms:W3CDTF">2002-01-11T03:29:33Z</dcterms:created>
  <dcterms:modified xsi:type="dcterms:W3CDTF">2019-04-08T00:18:51Z</dcterms:modified>
</cp:coreProperties>
</file>