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30" yWindow="405" windowWidth="18990" windowHeight="5490" tabRatio="706" activeTab="1"/>
  </bookViews>
  <sheets>
    <sheet name="申請の留意点" sheetId="50" r:id="rId1"/>
    <sheet name="10号" sheetId="19" r:id="rId2"/>
    <sheet name="11号-1" sheetId="10" r:id="rId3"/>
    <sheet name="①" sheetId="58" r:id="rId4"/>
    <sheet name="②" sheetId="62" r:id="rId5"/>
    <sheet name="③" sheetId="65" r:id="rId6"/>
    <sheet name="④" sheetId="64" r:id="rId7"/>
    <sheet name="11号-3" sheetId="2" r:id="rId8"/>
    <sheet name="11号-4" sheetId="4" r:id="rId9"/>
    <sheet name="11号-5" sheetId="3" r:id="rId10"/>
    <sheet name="11号-6" sheetId="18" r:id="rId11"/>
    <sheet name="11号-7" sheetId="13" r:id="rId12"/>
  </sheets>
  <definedNames>
    <definedName name="_xlnm._FilterDatabase" localSheetId="3" hidden="1">①!$AB$3:$AB$168</definedName>
    <definedName name="_xlnm._FilterDatabase" localSheetId="1" hidden="1">'10号'!$X$1:$Z$1</definedName>
    <definedName name="_xlnm._FilterDatabase" localSheetId="2" hidden="1">'11号-1'!$A$9:$X$57</definedName>
    <definedName name="_xlnm._FilterDatabase" localSheetId="4" hidden="1">②!$AB$3:$AB$168</definedName>
    <definedName name="_xlnm._FilterDatabase" localSheetId="5" hidden="1">③!$AB$3:$AB$168</definedName>
    <definedName name="_xlnm._FilterDatabase" localSheetId="6" hidden="1">④!$AB$3:$AB$168</definedName>
    <definedName name="_xlnm.Print_Area" localSheetId="3">①!$A$3:$AA$168</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②!$A$3:$AA$168</definedName>
    <definedName name="_xlnm.Print_Area" localSheetId="5">③!$A$3:$AA$168</definedName>
    <definedName name="_xlnm.Print_Area" localSheetId="6">④!$A$3:$AA$168</definedName>
    <definedName name="_xlnm.Print_Area" localSheetId="0">申請の留意点!$A$1:$E$41</definedName>
  </definedNames>
  <calcPr calcId="152511"/>
</workbook>
</file>

<file path=xl/calcChain.xml><?xml version="1.0" encoding="utf-8"?>
<calcChain xmlns="http://schemas.openxmlformats.org/spreadsheetml/2006/main">
  <c r="R10" i="19" l="1"/>
  <c r="N135" i="64" l="1"/>
  <c r="N89" i="64"/>
  <c r="N47" i="64"/>
  <c r="N135" i="65"/>
  <c r="N89" i="65"/>
  <c r="N47" i="65"/>
  <c r="N135" i="62"/>
  <c r="N89" i="62"/>
  <c r="N47" i="62"/>
  <c r="N135" i="58"/>
  <c r="N89" i="58"/>
  <c r="N47" i="58"/>
  <c r="K135" i="65" l="1"/>
  <c r="G135" i="65"/>
  <c r="C135" i="65"/>
  <c r="K135" i="64"/>
  <c r="G135" i="64"/>
  <c r="C135" i="64"/>
  <c r="K135" i="62"/>
  <c r="G135" i="62"/>
  <c r="C135" i="62"/>
  <c r="K89" i="65"/>
  <c r="G89" i="65"/>
  <c r="C89" i="65"/>
  <c r="K89" i="64"/>
  <c r="G89" i="64"/>
  <c r="C89" i="64"/>
  <c r="K89" i="62"/>
  <c r="G89" i="62"/>
  <c r="C89" i="62"/>
  <c r="K47" i="64"/>
  <c r="G47" i="64"/>
  <c r="C47" i="64"/>
  <c r="K47" i="65"/>
  <c r="G47" i="65"/>
  <c r="C47" i="65"/>
  <c r="K47" i="62"/>
  <c r="G47" i="62"/>
  <c r="C47" i="62"/>
  <c r="K135" i="58" l="1"/>
  <c r="G135" i="58"/>
  <c r="G89" i="58"/>
  <c r="K89" i="58"/>
  <c r="K47" i="58"/>
  <c r="G47" i="58"/>
  <c r="L42" i="10" l="1"/>
  <c r="L33" i="10"/>
  <c r="L24" i="10"/>
  <c r="L15" i="10"/>
  <c r="P37" i="10"/>
  <c r="P28" i="10"/>
  <c r="P19" i="10"/>
  <c r="R153" i="65" l="1"/>
  <c r="E153" i="65"/>
  <c r="E152" i="65"/>
  <c r="R152" i="65" s="1"/>
  <c r="R151" i="65"/>
  <c r="R154" i="65" s="1"/>
  <c r="M162" i="65" s="1"/>
  <c r="O28" i="10" s="1"/>
  <c r="E151" i="65"/>
  <c r="E154" i="65" s="1"/>
  <c r="F140" i="65"/>
  <c r="AG134" i="65"/>
  <c r="AH134" i="65" s="1"/>
  <c r="AG133" i="65"/>
  <c r="AH133" i="65" s="1"/>
  <c r="AJ132" i="65"/>
  <c r="AI132" i="65"/>
  <c r="AH132" i="65"/>
  <c r="AG132" i="65"/>
  <c r="AI131" i="65"/>
  <c r="AH131" i="65"/>
  <c r="AJ131" i="65" s="1"/>
  <c r="AG131" i="65"/>
  <c r="AI128" i="65"/>
  <c r="AH128" i="65"/>
  <c r="AG128" i="65"/>
  <c r="AJ128" i="65" s="1"/>
  <c r="AJ127" i="65"/>
  <c r="AI127" i="65"/>
  <c r="AH127" i="65"/>
  <c r="AG127" i="65"/>
  <c r="AI124" i="65"/>
  <c r="AH124" i="65"/>
  <c r="AJ124" i="65" s="1"/>
  <c r="AG124" i="65"/>
  <c r="AI123" i="65"/>
  <c r="AH123" i="65"/>
  <c r="AJ123" i="65" s="1"/>
  <c r="AG123" i="65"/>
  <c r="X125" i="65" s="1"/>
  <c r="AI120" i="65"/>
  <c r="AH120" i="65"/>
  <c r="AJ120" i="65" s="1"/>
  <c r="AG120" i="65"/>
  <c r="AI119" i="65"/>
  <c r="AH119" i="65"/>
  <c r="AJ119" i="65" s="1"/>
  <c r="AG119" i="65"/>
  <c r="AI116" i="65"/>
  <c r="AH116" i="65"/>
  <c r="AG116" i="65"/>
  <c r="AJ116" i="65" s="1"/>
  <c r="AI115" i="65"/>
  <c r="AH115" i="65"/>
  <c r="AJ115" i="65" s="1"/>
  <c r="X117" i="65" s="1"/>
  <c r="AG115" i="65"/>
  <c r="AJ112" i="65"/>
  <c r="AI112" i="65"/>
  <c r="AH112" i="65"/>
  <c r="AG112" i="65"/>
  <c r="AI111" i="65"/>
  <c r="AH111" i="65"/>
  <c r="AG111" i="65"/>
  <c r="AI108" i="65"/>
  <c r="AH108" i="65"/>
  <c r="AG108" i="65"/>
  <c r="AJ107" i="65"/>
  <c r="AI107" i="65"/>
  <c r="AH107" i="65"/>
  <c r="AG107" i="65"/>
  <c r="AJ104" i="65"/>
  <c r="AI104" i="65"/>
  <c r="AH104" i="65"/>
  <c r="AG104" i="65"/>
  <c r="AI103" i="65"/>
  <c r="AH103" i="65"/>
  <c r="AG103" i="65"/>
  <c r="AI100" i="65"/>
  <c r="AH100" i="65"/>
  <c r="AG100" i="65"/>
  <c r="AJ99" i="65"/>
  <c r="AI99" i="65"/>
  <c r="AH99" i="65"/>
  <c r="AG99" i="65"/>
  <c r="AI96" i="65"/>
  <c r="AH96" i="65"/>
  <c r="AJ96" i="65" s="1"/>
  <c r="AG96" i="65"/>
  <c r="AI95" i="65"/>
  <c r="AH95" i="65"/>
  <c r="AG95" i="65"/>
  <c r="AI92" i="65"/>
  <c r="AH92" i="65"/>
  <c r="AG92" i="65"/>
  <c r="AI91" i="65"/>
  <c r="AH91" i="65"/>
  <c r="AJ91" i="65" s="1"/>
  <c r="AG91" i="65"/>
  <c r="AI86" i="65"/>
  <c r="AH86" i="65"/>
  <c r="AJ86" i="65" s="1"/>
  <c r="AG86" i="65"/>
  <c r="AI85" i="65"/>
  <c r="AH85" i="65"/>
  <c r="AG85" i="65"/>
  <c r="AI82" i="65"/>
  <c r="AH82" i="65"/>
  <c r="AG82" i="65"/>
  <c r="AI81" i="65"/>
  <c r="AH81" i="65"/>
  <c r="AJ81" i="65" s="1"/>
  <c r="AG81" i="65"/>
  <c r="AJ78" i="65"/>
  <c r="AI78" i="65"/>
  <c r="AH78" i="65"/>
  <c r="AG78" i="65"/>
  <c r="AI77" i="65"/>
  <c r="AH77" i="65"/>
  <c r="AG77" i="65"/>
  <c r="AI74" i="65"/>
  <c r="AH74" i="65"/>
  <c r="AG74" i="65"/>
  <c r="AJ73" i="65"/>
  <c r="AI73" i="65"/>
  <c r="AH73" i="65"/>
  <c r="AG73" i="65"/>
  <c r="AI70" i="65"/>
  <c r="AH70" i="65"/>
  <c r="AJ70" i="65" s="1"/>
  <c r="AG70" i="65"/>
  <c r="AI69" i="65"/>
  <c r="AH69" i="65"/>
  <c r="AG69" i="65"/>
  <c r="AI66" i="65"/>
  <c r="AH66" i="65"/>
  <c r="AJ66" i="65" s="1"/>
  <c r="AG66" i="65"/>
  <c r="AI65" i="65"/>
  <c r="AH65" i="65"/>
  <c r="AJ65" i="65" s="1"/>
  <c r="X67" i="65" s="1"/>
  <c r="AG65" i="65"/>
  <c r="AI62" i="65"/>
  <c r="AH62" i="65"/>
  <c r="AJ62" i="65" s="1"/>
  <c r="AG62" i="65"/>
  <c r="AI61" i="65"/>
  <c r="AH61" i="65"/>
  <c r="AJ61" i="65" s="1"/>
  <c r="AG61" i="65"/>
  <c r="AI58" i="65"/>
  <c r="AH58" i="65"/>
  <c r="AG58" i="65"/>
  <c r="AJ58" i="65" s="1"/>
  <c r="AI57" i="65"/>
  <c r="AH57" i="65"/>
  <c r="AJ57" i="65" s="1"/>
  <c r="X59" i="65" s="1"/>
  <c r="AG57" i="65"/>
  <c r="AJ54" i="65"/>
  <c r="AI54" i="65"/>
  <c r="AH54" i="65"/>
  <c r="AG54" i="65"/>
  <c r="AI53" i="65"/>
  <c r="AH53" i="65"/>
  <c r="AG53" i="65"/>
  <c r="AI50" i="65"/>
  <c r="AH50" i="65"/>
  <c r="AG50" i="65"/>
  <c r="AJ49" i="65"/>
  <c r="AI49" i="65"/>
  <c r="AH49" i="65"/>
  <c r="AG49" i="65"/>
  <c r="AJ44" i="65"/>
  <c r="AI44" i="65"/>
  <c r="AH44" i="65"/>
  <c r="AG44" i="65"/>
  <c r="AI43" i="65"/>
  <c r="AH43" i="65"/>
  <c r="AG43" i="65"/>
  <c r="AI40" i="65"/>
  <c r="AH40" i="65"/>
  <c r="AJ40" i="65" s="1"/>
  <c r="AG40" i="65"/>
  <c r="AJ39" i="65"/>
  <c r="X41" i="65" s="1"/>
  <c r="AI39" i="65"/>
  <c r="AH39" i="65"/>
  <c r="AG39" i="65"/>
  <c r="AI36" i="65"/>
  <c r="AH36" i="65"/>
  <c r="AJ36" i="65" s="1"/>
  <c r="AG36" i="65"/>
  <c r="AI35" i="65"/>
  <c r="AH35" i="65"/>
  <c r="AG35" i="65"/>
  <c r="AI32" i="65"/>
  <c r="AH32" i="65"/>
  <c r="AG32" i="65"/>
  <c r="AI31" i="65"/>
  <c r="AH31" i="65"/>
  <c r="AJ31" i="65" s="1"/>
  <c r="AG31" i="65"/>
  <c r="AI28" i="65"/>
  <c r="AH28" i="65"/>
  <c r="AJ28" i="65" s="1"/>
  <c r="AG28" i="65"/>
  <c r="AI27" i="65"/>
  <c r="AH27" i="65"/>
  <c r="AJ27" i="65" s="1"/>
  <c r="AG27" i="65"/>
  <c r="AI24" i="65"/>
  <c r="AH24" i="65"/>
  <c r="AJ24" i="65" s="1"/>
  <c r="AG24" i="65"/>
  <c r="AI23" i="65"/>
  <c r="AH23" i="65"/>
  <c r="AJ23" i="65" s="1"/>
  <c r="X25" i="65" s="1"/>
  <c r="AG23" i="65"/>
  <c r="AJ20" i="65"/>
  <c r="AI20" i="65"/>
  <c r="AH20" i="65"/>
  <c r="AG20" i="65"/>
  <c r="AI19" i="65"/>
  <c r="AH19" i="65"/>
  <c r="AG19" i="65"/>
  <c r="AI16" i="65"/>
  <c r="AH16" i="65"/>
  <c r="AG16" i="65"/>
  <c r="AI15" i="65"/>
  <c r="AH15" i="65"/>
  <c r="AJ15" i="65" s="1"/>
  <c r="AG15" i="65"/>
  <c r="AJ12" i="65"/>
  <c r="AI12" i="65"/>
  <c r="AH12" i="65"/>
  <c r="AG12" i="65"/>
  <c r="AI11" i="65"/>
  <c r="AH11" i="65"/>
  <c r="AJ11" i="65" s="1"/>
  <c r="AG11" i="65"/>
  <c r="AJ8" i="65"/>
  <c r="AI8" i="65"/>
  <c r="AH8" i="65"/>
  <c r="AG8" i="65"/>
  <c r="AI7" i="65"/>
  <c r="AH7" i="65"/>
  <c r="AG7" i="65"/>
  <c r="AJ7" i="65" s="1"/>
  <c r="V5" i="65"/>
  <c r="AA3" i="65"/>
  <c r="AV1" i="65"/>
  <c r="E153" i="64"/>
  <c r="R153" i="64" s="1"/>
  <c r="R152" i="64"/>
  <c r="E152" i="64"/>
  <c r="E151" i="64"/>
  <c r="R151" i="64" s="1"/>
  <c r="R154" i="64" s="1"/>
  <c r="M162" i="64" s="1"/>
  <c r="O37" i="10" s="1"/>
  <c r="F140" i="64"/>
  <c r="AG134" i="64"/>
  <c r="AH134" i="64" s="1"/>
  <c r="AG133" i="64"/>
  <c r="AH133" i="64" s="1"/>
  <c r="AI132" i="64"/>
  <c r="AH132" i="64"/>
  <c r="AJ132" i="64" s="1"/>
  <c r="AG132" i="64"/>
  <c r="AI131" i="64"/>
  <c r="AH131" i="64"/>
  <c r="AJ131" i="64" s="1"/>
  <c r="AG131" i="64"/>
  <c r="AI128" i="64"/>
  <c r="AJ128" i="64" s="1"/>
  <c r="AH128" i="64"/>
  <c r="AG128" i="64"/>
  <c r="AI127" i="64"/>
  <c r="AH127" i="64"/>
  <c r="AJ127" i="64" s="1"/>
  <c r="X129" i="64" s="1"/>
  <c r="AG127" i="64"/>
  <c r="AJ124" i="64"/>
  <c r="AI124" i="64"/>
  <c r="AH124" i="64"/>
  <c r="AG124" i="64"/>
  <c r="AI123" i="64"/>
  <c r="AJ123" i="64" s="1"/>
  <c r="AH123" i="64"/>
  <c r="AG123" i="64"/>
  <c r="AI120" i="64"/>
  <c r="AH120" i="64"/>
  <c r="AJ120" i="64" s="1"/>
  <c r="AG120" i="64"/>
  <c r="AJ119" i="64"/>
  <c r="AI119" i="64"/>
  <c r="AH119" i="64"/>
  <c r="AG119" i="64"/>
  <c r="AI116" i="64"/>
  <c r="AH116" i="64"/>
  <c r="AJ116" i="64" s="1"/>
  <c r="AG116" i="64"/>
  <c r="AI115" i="64"/>
  <c r="AH115" i="64"/>
  <c r="AG115" i="64"/>
  <c r="AI112" i="64"/>
  <c r="AJ112" i="64" s="1"/>
  <c r="AH112" i="64"/>
  <c r="AG112" i="64"/>
  <c r="AI111" i="64"/>
  <c r="AH111" i="64"/>
  <c r="AJ111" i="64" s="1"/>
  <c r="X113" i="64" s="1"/>
  <c r="AG111" i="64"/>
  <c r="AJ108" i="64"/>
  <c r="AI108" i="64"/>
  <c r="AH108" i="64"/>
  <c r="AG108" i="64"/>
  <c r="AI107" i="64"/>
  <c r="AJ107" i="64" s="1"/>
  <c r="AH107" i="64"/>
  <c r="AG107" i="64"/>
  <c r="AI104" i="64"/>
  <c r="AH104" i="64"/>
  <c r="AG104" i="64"/>
  <c r="AJ103" i="64"/>
  <c r="AI103" i="64"/>
  <c r="AH103" i="64"/>
  <c r="AG103" i="64"/>
  <c r="AI100" i="64"/>
  <c r="AH100" i="64"/>
  <c r="AJ100" i="64" s="1"/>
  <c r="AG100" i="64"/>
  <c r="AI99" i="64"/>
  <c r="AH99" i="64"/>
  <c r="AJ99" i="64" s="1"/>
  <c r="AG99" i="64"/>
  <c r="AI96" i="64"/>
  <c r="AJ96" i="64" s="1"/>
  <c r="AH96" i="64"/>
  <c r="AG96" i="64"/>
  <c r="AI95" i="64"/>
  <c r="AH95" i="64"/>
  <c r="AG95" i="64"/>
  <c r="AJ92" i="64"/>
  <c r="AI92" i="64"/>
  <c r="AH92" i="64"/>
  <c r="AG92" i="64"/>
  <c r="AJ91" i="64"/>
  <c r="AI91" i="64"/>
  <c r="AH91" i="64"/>
  <c r="AG91" i="64"/>
  <c r="AJ86" i="64"/>
  <c r="AI86" i="64"/>
  <c r="AH86" i="64"/>
  <c r="AG86" i="64"/>
  <c r="AI85" i="64"/>
  <c r="AH85" i="64"/>
  <c r="AJ85" i="64" s="1"/>
  <c r="X87" i="64" s="1"/>
  <c r="AG85" i="64"/>
  <c r="AI82" i="64"/>
  <c r="AH82" i="64"/>
  <c r="AG82" i="64"/>
  <c r="AJ82" i="64" s="1"/>
  <c r="AI81" i="64"/>
  <c r="AH81" i="64"/>
  <c r="AG81" i="64"/>
  <c r="AI78" i="64"/>
  <c r="AH78" i="64"/>
  <c r="AG78" i="64"/>
  <c r="AI77" i="64"/>
  <c r="AH77" i="64"/>
  <c r="AG77" i="64"/>
  <c r="AI74" i="64"/>
  <c r="AJ74" i="64" s="1"/>
  <c r="AH74" i="64"/>
  <c r="AG74" i="64"/>
  <c r="AI73" i="64"/>
  <c r="AH73" i="64"/>
  <c r="AG73" i="64"/>
  <c r="AI70" i="64"/>
  <c r="AH70" i="64"/>
  <c r="AG70" i="64"/>
  <c r="AJ70" i="64" s="1"/>
  <c r="AI69" i="64"/>
  <c r="AJ69" i="64" s="1"/>
  <c r="AH69" i="64"/>
  <c r="AG69" i="64"/>
  <c r="AJ66" i="64"/>
  <c r="AI66" i="64"/>
  <c r="AH66" i="64"/>
  <c r="AG66" i="64"/>
  <c r="AJ65" i="64"/>
  <c r="AI65" i="64"/>
  <c r="AH65" i="64"/>
  <c r="AG65" i="64"/>
  <c r="AI62" i="64"/>
  <c r="AH62" i="64"/>
  <c r="AJ62" i="64" s="1"/>
  <c r="AG62" i="64"/>
  <c r="AJ61" i="64"/>
  <c r="X63" i="64" s="1"/>
  <c r="AI61" i="64"/>
  <c r="AH61" i="64"/>
  <c r="AG61" i="64"/>
  <c r="AI58" i="64"/>
  <c r="AH58" i="64"/>
  <c r="AJ58" i="64" s="1"/>
  <c r="AG58" i="64"/>
  <c r="AI57" i="64"/>
  <c r="AH57" i="64"/>
  <c r="AJ57" i="64" s="1"/>
  <c r="AG57" i="64"/>
  <c r="AJ54" i="64"/>
  <c r="AI54" i="64"/>
  <c r="AH54" i="64"/>
  <c r="AG54" i="64"/>
  <c r="AI53" i="64"/>
  <c r="AH53" i="64"/>
  <c r="AJ53" i="64" s="1"/>
  <c r="X55" i="64" s="1"/>
  <c r="AG53" i="64"/>
  <c r="AI50" i="64"/>
  <c r="AH50" i="64"/>
  <c r="AG50" i="64"/>
  <c r="AI49" i="64"/>
  <c r="AH49" i="64"/>
  <c r="AG49" i="64"/>
  <c r="AI44" i="64"/>
  <c r="AH44" i="64"/>
  <c r="AG44" i="64"/>
  <c r="AJ44" i="64" s="1"/>
  <c r="AI43" i="64"/>
  <c r="AJ43" i="64" s="1"/>
  <c r="AH43" i="64"/>
  <c r="AG43" i="64"/>
  <c r="AI40" i="64"/>
  <c r="AH40" i="64"/>
  <c r="AJ40" i="64" s="1"/>
  <c r="AG40" i="64"/>
  <c r="AJ39" i="64"/>
  <c r="AI39" i="64"/>
  <c r="AH39" i="64"/>
  <c r="AG39" i="64"/>
  <c r="AI36" i="64"/>
  <c r="AH36" i="64"/>
  <c r="AJ36" i="64" s="1"/>
  <c r="AG36" i="64"/>
  <c r="AI35" i="64"/>
  <c r="AH35" i="64"/>
  <c r="AJ35" i="64" s="1"/>
  <c r="X37" i="64" s="1"/>
  <c r="AG35" i="64"/>
  <c r="AJ32" i="64"/>
  <c r="AI32" i="64"/>
  <c r="AH32" i="64"/>
  <c r="AG32" i="64"/>
  <c r="AI31" i="64"/>
  <c r="AH31" i="64"/>
  <c r="AJ31" i="64" s="1"/>
  <c r="X33" i="64" s="1"/>
  <c r="AG31" i="64"/>
  <c r="AJ28" i="64"/>
  <c r="AI28" i="64"/>
  <c r="AH28" i="64"/>
  <c r="AG28" i="64"/>
  <c r="AI27" i="64"/>
  <c r="AH27" i="64"/>
  <c r="AJ27" i="64" s="1"/>
  <c r="X29" i="64" s="1"/>
  <c r="AG27" i="64"/>
  <c r="AI24" i="64"/>
  <c r="AH24" i="64"/>
  <c r="AG24" i="64"/>
  <c r="AI23" i="64"/>
  <c r="AH23" i="64"/>
  <c r="AG23" i="64"/>
  <c r="AJ23" i="64" s="1"/>
  <c r="AI20" i="64"/>
  <c r="AH20" i="64"/>
  <c r="AG20" i="64"/>
  <c r="AI19" i="64"/>
  <c r="AH19" i="64"/>
  <c r="AG19" i="64"/>
  <c r="AI16" i="64"/>
  <c r="AH16" i="64"/>
  <c r="AG16" i="64"/>
  <c r="AI15" i="64"/>
  <c r="AH15" i="64"/>
  <c r="AG15" i="64"/>
  <c r="AI12" i="64"/>
  <c r="AJ12" i="64" s="1"/>
  <c r="AH12" i="64"/>
  <c r="AG12" i="64"/>
  <c r="AI11" i="64"/>
  <c r="AH11" i="64"/>
  <c r="AJ11" i="64" s="1"/>
  <c r="AG11" i="64"/>
  <c r="AI8" i="64"/>
  <c r="AJ8" i="64" s="1"/>
  <c r="AH8" i="64"/>
  <c r="AG8" i="64"/>
  <c r="AI7" i="64"/>
  <c r="AH7" i="64"/>
  <c r="AG7" i="64"/>
  <c r="V5" i="64"/>
  <c r="AA3" i="64"/>
  <c r="AV1" i="64"/>
  <c r="E153" i="62"/>
  <c r="R153" i="62" s="1"/>
  <c r="R152" i="62"/>
  <c r="E152" i="62"/>
  <c r="E151" i="62"/>
  <c r="R151" i="62" s="1"/>
  <c r="F140" i="62"/>
  <c r="AG134" i="62"/>
  <c r="AH134" i="62" s="1"/>
  <c r="AG133" i="62"/>
  <c r="AH133" i="62" s="1"/>
  <c r="AI132" i="62"/>
  <c r="AH132" i="62"/>
  <c r="AJ132" i="62" s="1"/>
  <c r="AG132" i="62"/>
  <c r="AI131" i="62"/>
  <c r="AH131" i="62"/>
  <c r="AJ131" i="62" s="1"/>
  <c r="AG131" i="62"/>
  <c r="AI128" i="62"/>
  <c r="AJ128" i="62" s="1"/>
  <c r="AH128" i="62"/>
  <c r="AG128" i="62"/>
  <c r="AI127" i="62"/>
  <c r="AH127" i="62"/>
  <c r="AJ127" i="62" s="1"/>
  <c r="X129" i="62" s="1"/>
  <c r="AG127" i="62"/>
  <c r="AJ124" i="62"/>
  <c r="AI124" i="62"/>
  <c r="AH124" i="62"/>
  <c r="AG124" i="62"/>
  <c r="AI123" i="62"/>
  <c r="AJ123" i="62" s="1"/>
  <c r="AH123" i="62"/>
  <c r="AG123" i="62"/>
  <c r="AI120" i="62"/>
  <c r="AH120" i="62"/>
  <c r="AG120" i="62"/>
  <c r="AJ119" i="62"/>
  <c r="AI119" i="62"/>
  <c r="AH119" i="62"/>
  <c r="AG119" i="62"/>
  <c r="AI116" i="62"/>
  <c r="AH116" i="62"/>
  <c r="AJ116" i="62" s="1"/>
  <c r="AG116" i="62"/>
  <c r="AI115" i="62"/>
  <c r="AH115" i="62"/>
  <c r="AG115" i="62"/>
  <c r="X113" i="62"/>
  <c r="AI112" i="62"/>
  <c r="AJ112" i="62" s="1"/>
  <c r="AH112" i="62"/>
  <c r="AG112" i="62"/>
  <c r="AI111" i="62"/>
  <c r="AH111" i="62"/>
  <c r="AJ111" i="62" s="1"/>
  <c r="AG111" i="62"/>
  <c r="AJ108" i="62"/>
  <c r="AI108" i="62"/>
  <c r="AH108" i="62"/>
  <c r="AG108" i="62"/>
  <c r="AI107" i="62"/>
  <c r="AJ107" i="62" s="1"/>
  <c r="AH107" i="62"/>
  <c r="AG107" i="62"/>
  <c r="X109" i="62" s="1"/>
  <c r="AI104" i="62"/>
  <c r="AH104" i="62"/>
  <c r="AJ104" i="62" s="1"/>
  <c r="AG104" i="62"/>
  <c r="AJ103" i="62"/>
  <c r="AI103" i="62"/>
  <c r="AH103" i="62"/>
  <c r="AG103" i="62"/>
  <c r="AI100" i="62"/>
  <c r="AH100" i="62"/>
  <c r="AG100" i="62"/>
  <c r="AI99" i="62"/>
  <c r="AH99" i="62"/>
  <c r="AG99" i="62"/>
  <c r="AI96" i="62"/>
  <c r="AJ96" i="62" s="1"/>
  <c r="AH96" i="62"/>
  <c r="AG96" i="62"/>
  <c r="AI95" i="62"/>
  <c r="AH95" i="62"/>
  <c r="AG95" i="62"/>
  <c r="AJ92" i="62"/>
  <c r="AI92" i="62"/>
  <c r="AH92" i="62"/>
  <c r="AG92" i="62"/>
  <c r="AI91" i="62"/>
  <c r="AJ91" i="62" s="1"/>
  <c r="AH91" i="62"/>
  <c r="AG91" i="62"/>
  <c r="AJ86" i="62"/>
  <c r="AI86" i="62"/>
  <c r="AH86" i="62"/>
  <c r="AG86" i="62"/>
  <c r="AI85" i="62"/>
  <c r="AH85" i="62"/>
  <c r="AJ85" i="62" s="1"/>
  <c r="AG85" i="62"/>
  <c r="AJ82" i="62"/>
  <c r="AI82" i="62"/>
  <c r="AH82" i="62"/>
  <c r="AG82" i="62"/>
  <c r="AJ81" i="62"/>
  <c r="AI81" i="62"/>
  <c r="AH81" i="62"/>
  <c r="AG81" i="62"/>
  <c r="AI78" i="62"/>
  <c r="AH78" i="62"/>
  <c r="AG78" i="62"/>
  <c r="AI77" i="62"/>
  <c r="AH77" i="62"/>
  <c r="AG77" i="62"/>
  <c r="AI74" i="62"/>
  <c r="AH74" i="62"/>
  <c r="AJ74" i="62" s="1"/>
  <c r="AG74" i="62"/>
  <c r="AI73" i="62"/>
  <c r="AH73" i="62"/>
  <c r="AG73" i="62"/>
  <c r="AI70" i="62"/>
  <c r="AJ70" i="62" s="1"/>
  <c r="AH70" i="62"/>
  <c r="AG70" i="62"/>
  <c r="AI69" i="62"/>
  <c r="AH69" i="62"/>
  <c r="AJ69" i="62" s="1"/>
  <c r="X71" i="62" s="1"/>
  <c r="AG69" i="62"/>
  <c r="AI66" i="62"/>
  <c r="AH66" i="62"/>
  <c r="AG66" i="62"/>
  <c r="AJ66" i="62" s="1"/>
  <c r="AI65" i="62"/>
  <c r="AJ65" i="62" s="1"/>
  <c r="AH65" i="62"/>
  <c r="AG65" i="62"/>
  <c r="AI62" i="62"/>
  <c r="AH62" i="62"/>
  <c r="AJ62" i="62" s="1"/>
  <c r="AG62" i="62"/>
  <c r="AJ61" i="62"/>
  <c r="AI61" i="62"/>
  <c r="AH61" i="62"/>
  <c r="AG61" i="62"/>
  <c r="AI58" i="62"/>
  <c r="AH58" i="62"/>
  <c r="AJ58" i="62" s="1"/>
  <c r="AG58" i="62"/>
  <c r="AI57" i="62"/>
  <c r="AH57" i="62"/>
  <c r="AG57" i="62"/>
  <c r="AI54" i="62"/>
  <c r="AJ54" i="62" s="1"/>
  <c r="AH54" i="62"/>
  <c r="AG54" i="62"/>
  <c r="AI53" i="62"/>
  <c r="AH53" i="62"/>
  <c r="AJ53" i="62" s="1"/>
  <c r="AG53" i="62"/>
  <c r="AJ50" i="62"/>
  <c r="AI50" i="62"/>
  <c r="AH50" i="62"/>
  <c r="AG50" i="62"/>
  <c r="AJ49" i="62"/>
  <c r="AI49" i="62"/>
  <c r="AH49" i="62"/>
  <c r="AG49" i="62"/>
  <c r="AJ44" i="62"/>
  <c r="X45" i="62" s="1"/>
  <c r="AI44" i="62"/>
  <c r="AH44" i="62"/>
  <c r="AG44" i="62"/>
  <c r="AI43" i="62"/>
  <c r="AH43" i="62"/>
  <c r="AJ43" i="62" s="1"/>
  <c r="AG43" i="62"/>
  <c r="AI40" i="62"/>
  <c r="AH40" i="62"/>
  <c r="AG40" i="62"/>
  <c r="AJ40" i="62" s="1"/>
  <c r="AI39" i="62"/>
  <c r="AJ39" i="62" s="1"/>
  <c r="AH39" i="62"/>
  <c r="AG39" i="62"/>
  <c r="AI36" i="62"/>
  <c r="AH36" i="62"/>
  <c r="AG36" i="62"/>
  <c r="AI35" i="62"/>
  <c r="AH35" i="62"/>
  <c r="AG35" i="62"/>
  <c r="AI32" i="62"/>
  <c r="AH32" i="62"/>
  <c r="AG32" i="62"/>
  <c r="AI31" i="62"/>
  <c r="AH31" i="62"/>
  <c r="AG31" i="62"/>
  <c r="AI28" i="62"/>
  <c r="AJ28" i="62" s="1"/>
  <c r="AH28" i="62"/>
  <c r="AG28" i="62"/>
  <c r="AI27" i="62"/>
  <c r="AH27" i="62"/>
  <c r="AG27" i="62"/>
  <c r="AJ24" i="62"/>
  <c r="AI24" i="62"/>
  <c r="AH24" i="62"/>
  <c r="AG24" i="62"/>
  <c r="AI23" i="62"/>
  <c r="AJ23" i="62" s="1"/>
  <c r="AH23" i="62"/>
  <c r="AG23" i="62"/>
  <c r="AI20" i="62"/>
  <c r="AH20" i="62"/>
  <c r="AJ20" i="62" s="1"/>
  <c r="AG20" i="62"/>
  <c r="AJ19" i="62"/>
  <c r="AI19" i="62"/>
  <c r="AH19" i="62"/>
  <c r="AG19" i="62"/>
  <c r="AI16" i="62"/>
  <c r="AH16" i="62"/>
  <c r="AJ16" i="62" s="1"/>
  <c r="AG16" i="62"/>
  <c r="AI15" i="62"/>
  <c r="AH15" i="62"/>
  <c r="AJ15" i="62" s="1"/>
  <c r="X17" i="62" s="1"/>
  <c r="AG15" i="62"/>
  <c r="AI12" i="62"/>
  <c r="AH12" i="62"/>
  <c r="AG12" i="62"/>
  <c r="AJ11" i="62"/>
  <c r="AI11" i="62"/>
  <c r="AH11" i="62"/>
  <c r="AG11" i="62"/>
  <c r="AI8" i="62"/>
  <c r="AH8" i="62"/>
  <c r="AJ8" i="62" s="1"/>
  <c r="AG8" i="62"/>
  <c r="AI7" i="62"/>
  <c r="AH7" i="62"/>
  <c r="AG7" i="62"/>
  <c r="V5" i="62"/>
  <c r="AA3" i="62"/>
  <c r="AV1" i="62"/>
  <c r="X17" i="65" l="1"/>
  <c r="X33" i="65"/>
  <c r="V90" i="65"/>
  <c r="V48" i="65"/>
  <c r="V136" i="65"/>
  <c r="AJ43" i="65"/>
  <c r="X45" i="65"/>
  <c r="X51" i="65"/>
  <c r="AJ19" i="65"/>
  <c r="X21" i="65" s="1"/>
  <c r="X79" i="65"/>
  <c r="AJ32" i="65"/>
  <c r="AJ53" i="65"/>
  <c r="X55" i="65"/>
  <c r="AJ111" i="65"/>
  <c r="X113" i="65"/>
  <c r="X9" i="65"/>
  <c r="AJ69" i="65"/>
  <c r="X71" i="65"/>
  <c r="AJ77" i="65"/>
  <c r="AJ92" i="65"/>
  <c r="X93" i="65" s="1"/>
  <c r="X13" i="65"/>
  <c r="AJ16" i="65"/>
  <c r="X29" i="65"/>
  <c r="AJ35" i="65"/>
  <c r="X37" i="65" s="1"/>
  <c r="AJ50" i="65"/>
  <c r="X63" i="65"/>
  <c r="AJ74" i="65"/>
  <c r="X75" i="65" s="1"/>
  <c r="AJ82" i="65"/>
  <c r="X83" i="65" s="1"/>
  <c r="AJ95" i="65"/>
  <c r="X97" i="65"/>
  <c r="AJ103" i="65"/>
  <c r="X105" i="65" s="1"/>
  <c r="X129" i="65"/>
  <c r="X133" i="65"/>
  <c r="AJ85" i="65"/>
  <c r="X87" i="65"/>
  <c r="AJ100" i="65"/>
  <c r="X101" i="65" s="1"/>
  <c r="AJ108" i="65"/>
  <c r="X109" i="65" s="1"/>
  <c r="X121" i="65"/>
  <c r="X17" i="64"/>
  <c r="X59" i="64"/>
  <c r="AJ19" i="64"/>
  <c r="AJ16" i="64"/>
  <c r="X45" i="64"/>
  <c r="AJ50" i="64"/>
  <c r="X71" i="64"/>
  <c r="AJ81" i="64"/>
  <c r="X83" i="64" s="1"/>
  <c r="X75" i="64"/>
  <c r="V136" i="64"/>
  <c r="V48" i="64"/>
  <c r="X21" i="64"/>
  <c r="AJ7" i="64"/>
  <c r="X9" i="64" s="1"/>
  <c r="X13" i="64"/>
  <c r="AJ24" i="64"/>
  <c r="X25" i="64" s="1"/>
  <c r="X51" i="64"/>
  <c r="AJ49" i="64"/>
  <c r="V90" i="64"/>
  <c r="X105" i="64"/>
  <c r="X125" i="64"/>
  <c r="AJ15" i="64"/>
  <c r="AJ20" i="64"/>
  <c r="X41" i="64"/>
  <c r="X67" i="64"/>
  <c r="X93" i="64"/>
  <c r="AJ104" i="64"/>
  <c r="X109" i="64"/>
  <c r="X133" i="64"/>
  <c r="AJ73" i="64"/>
  <c r="AJ77" i="64"/>
  <c r="X79" i="64" s="1"/>
  <c r="AJ78" i="64"/>
  <c r="AJ95" i="64"/>
  <c r="X97" i="64" s="1"/>
  <c r="X101" i="64"/>
  <c r="AJ115" i="64"/>
  <c r="X117" i="64" s="1"/>
  <c r="X121" i="64"/>
  <c r="E154" i="64"/>
  <c r="X13" i="62"/>
  <c r="X59" i="62"/>
  <c r="X87" i="62"/>
  <c r="V90" i="62"/>
  <c r="V48" i="62"/>
  <c r="V136" i="62"/>
  <c r="AJ7" i="62"/>
  <c r="X9" i="62" s="1"/>
  <c r="X55" i="62"/>
  <c r="X83" i="62"/>
  <c r="AJ12" i="62"/>
  <c r="AJ35" i="62"/>
  <c r="X37" i="62" s="1"/>
  <c r="X51" i="62"/>
  <c r="AJ57" i="62"/>
  <c r="AJ77" i="62"/>
  <c r="X79" i="62" s="1"/>
  <c r="X133" i="62"/>
  <c r="R154" i="62"/>
  <c r="M162" i="62" s="1"/>
  <c r="O19" i="10" s="1"/>
  <c r="X41" i="62"/>
  <c r="X21" i="62"/>
  <c r="X25" i="62"/>
  <c r="AJ31" i="62"/>
  <c r="X33" i="62" s="1"/>
  <c r="X93" i="62"/>
  <c r="AJ99" i="62"/>
  <c r="X101" i="62" s="1"/>
  <c r="AJ115" i="62"/>
  <c r="X117" i="62" s="1"/>
  <c r="AJ27" i="62"/>
  <c r="X29" i="62" s="1"/>
  <c r="AJ32" i="62"/>
  <c r="X63" i="62"/>
  <c r="X67" i="62"/>
  <c r="AJ73" i="62"/>
  <c r="X75" i="62" s="1"/>
  <c r="AJ78" i="62"/>
  <c r="AJ95" i="62"/>
  <c r="X97" i="62" s="1"/>
  <c r="AJ100" i="62"/>
  <c r="X105" i="62"/>
  <c r="AJ120" i="62"/>
  <c r="X121" i="62" s="1"/>
  <c r="X125" i="62"/>
  <c r="AJ36" i="62"/>
  <c r="E154" i="62"/>
  <c r="F42" i="10"/>
  <c r="F33" i="10"/>
  <c r="F24" i="10"/>
  <c r="F15" i="10"/>
  <c r="C47" i="58" l="1"/>
  <c r="C89" i="58"/>
  <c r="Z5" i="19"/>
  <c r="R14" i="19"/>
  <c r="R13" i="19"/>
  <c r="R9" i="19"/>
  <c r="R8" i="19"/>
  <c r="U9" i="19" l="1"/>
  <c r="P10" i="10" l="1"/>
  <c r="V5" i="58" l="1"/>
  <c r="V136" i="58" s="1"/>
  <c r="AG3" i="58"/>
  <c r="E153" i="58"/>
  <c r="R153" i="58" s="1"/>
  <c r="E152" i="58"/>
  <c r="R152" i="58" s="1"/>
  <c r="F140" i="58"/>
  <c r="AG134" i="58"/>
  <c r="AH134" i="58" s="1"/>
  <c r="AG133" i="58"/>
  <c r="AH133" i="58" s="1"/>
  <c r="AI132" i="58"/>
  <c r="AH132" i="58"/>
  <c r="AG132" i="58"/>
  <c r="AI131" i="58"/>
  <c r="AH131" i="58"/>
  <c r="AG131" i="58"/>
  <c r="AI128" i="58"/>
  <c r="AH128" i="58"/>
  <c r="AG128" i="58"/>
  <c r="AI127" i="58"/>
  <c r="AH127" i="58"/>
  <c r="AG127" i="58"/>
  <c r="AI124" i="58"/>
  <c r="AH124" i="58"/>
  <c r="AG124" i="58"/>
  <c r="AI123" i="58"/>
  <c r="AH123" i="58"/>
  <c r="AG123" i="58"/>
  <c r="AI120" i="58"/>
  <c r="AH120" i="58"/>
  <c r="AG120" i="58"/>
  <c r="AI119" i="58"/>
  <c r="AH119" i="58"/>
  <c r="AG119" i="58"/>
  <c r="AI116" i="58"/>
  <c r="AH116" i="58"/>
  <c r="AG116" i="58"/>
  <c r="AI115" i="58"/>
  <c r="AH115" i="58"/>
  <c r="AG115" i="58"/>
  <c r="AI112" i="58"/>
  <c r="AH112" i="58"/>
  <c r="AG112" i="58"/>
  <c r="AI111" i="58"/>
  <c r="AH111" i="58"/>
  <c r="AG111" i="58"/>
  <c r="AI108" i="58"/>
  <c r="AH108" i="58"/>
  <c r="AG108" i="58"/>
  <c r="AI107" i="58"/>
  <c r="AH107" i="58"/>
  <c r="AG107" i="58"/>
  <c r="AI104" i="58"/>
  <c r="AH104" i="58"/>
  <c r="AG104" i="58"/>
  <c r="AI103" i="58"/>
  <c r="AH103" i="58"/>
  <c r="AG103" i="58"/>
  <c r="AI100" i="58"/>
  <c r="AH100" i="58"/>
  <c r="AG100" i="58"/>
  <c r="AI99" i="58"/>
  <c r="AH99" i="58"/>
  <c r="AG99" i="58"/>
  <c r="AI96" i="58"/>
  <c r="AH96" i="58"/>
  <c r="AG96" i="58"/>
  <c r="AI95" i="58"/>
  <c r="AH95" i="58"/>
  <c r="AG95" i="58"/>
  <c r="AI92" i="58"/>
  <c r="AH92" i="58"/>
  <c r="AG92" i="58"/>
  <c r="AI91" i="58"/>
  <c r="AH91" i="58"/>
  <c r="AG91" i="58"/>
  <c r="AI86" i="58"/>
  <c r="AH86" i="58"/>
  <c r="AG86" i="58"/>
  <c r="AI85" i="58"/>
  <c r="AH85" i="58"/>
  <c r="AG85" i="58"/>
  <c r="AI82" i="58"/>
  <c r="AH82" i="58"/>
  <c r="AG82" i="58"/>
  <c r="AI81" i="58"/>
  <c r="AH81" i="58"/>
  <c r="AG81" i="58"/>
  <c r="AI78" i="58"/>
  <c r="AH78" i="58"/>
  <c r="AG78" i="58"/>
  <c r="AI77" i="58"/>
  <c r="AH77" i="58"/>
  <c r="AG77" i="58"/>
  <c r="AI74" i="58"/>
  <c r="AH74" i="58"/>
  <c r="AG74" i="58"/>
  <c r="AI73" i="58"/>
  <c r="AH73" i="58"/>
  <c r="AG73" i="58"/>
  <c r="AI70" i="58"/>
  <c r="AH70" i="58"/>
  <c r="AG70" i="58"/>
  <c r="AI69" i="58"/>
  <c r="AH69" i="58"/>
  <c r="AG69" i="58"/>
  <c r="AI66" i="58"/>
  <c r="AH66" i="58"/>
  <c r="AG66" i="58"/>
  <c r="AI65" i="58"/>
  <c r="AH65" i="58"/>
  <c r="AG65" i="58"/>
  <c r="AI62" i="58"/>
  <c r="AH62" i="58"/>
  <c r="AG62" i="58"/>
  <c r="AI61" i="58"/>
  <c r="AH61" i="58"/>
  <c r="AG61" i="58"/>
  <c r="AI58" i="58"/>
  <c r="AH58" i="58"/>
  <c r="AG58" i="58"/>
  <c r="AI57" i="58"/>
  <c r="AH57" i="58"/>
  <c r="AG57" i="58"/>
  <c r="AI54" i="58"/>
  <c r="AH54" i="58"/>
  <c r="AG54" i="58"/>
  <c r="AI53" i="58"/>
  <c r="AH53" i="58"/>
  <c r="AG53" i="58"/>
  <c r="AI50" i="58"/>
  <c r="AH50" i="58"/>
  <c r="AG50" i="58"/>
  <c r="AI49" i="58"/>
  <c r="AH49" i="58"/>
  <c r="AG49" i="58"/>
  <c r="AI44" i="58"/>
  <c r="AH44" i="58"/>
  <c r="AG44" i="58"/>
  <c r="AI43" i="58"/>
  <c r="AH43" i="58"/>
  <c r="AG43" i="58"/>
  <c r="AI40" i="58"/>
  <c r="AH40" i="58"/>
  <c r="AG40" i="58"/>
  <c r="AI39" i="58"/>
  <c r="AH39" i="58"/>
  <c r="AG39" i="58"/>
  <c r="AI36" i="58"/>
  <c r="AH36" i="58"/>
  <c r="AG36" i="58"/>
  <c r="AJ36" i="58" s="1"/>
  <c r="AI35" i="58"/>
  <c r="AH35" i="58"/>
  <c r="AG35" i="58"/>
  <c r="AI32" i="58"/>
  <c r="AH32" i="58"/>
  <c r="AG32" i="58"/>
  <c r="AI31" i="58"/>
  <c r="AH31" i="58"/>
  <c r="AG31" i="58"/>
  <c r="AI28" i="58"/>
  <c r="AH28" i="58"/>
  <c r="AG28" i="58"/>
  <c r="AI27" i="58"/>
  <c r="AH27" i="58"/>
  <c r="AG27" i="58"/>
  <c r="AI24" i="58"/>
  <c r="AH24" i="58"/>
  <c r="AG24" i="58"/>
  <c r="AI23" i="58"/>
  <c r="AH23" i="58"/>
  <c r="AG23" i="58"/>
  <c r="AI20" i="58"/>
  <c r="AH20" i="58"/>
  <c r="AG20" i="58"/>
  <c r="AI19" i="58"/>
  <c r="AH19" i="58"/>
  <c r="AG19" i="58"/>
  <c r="AI16" i="58"/>
  <c r="AH16" i="58"/>
  <c r="AG16" i="58"/>
  <c r="AI15" i="58"/>
  <c r="AH15" i="58"/>
  <c r="AG15" i="58"/>
  <c r="AI12" i="58"/>
  <c r="AH12" i="58"/>
  <c r="AG12" i="58"/>
  <c r="AI11" i="58"/>
  <c r="AH11" i="58"/>
  <c r="AJ11" i="58" s="1"/>
  <c r="AG11" i="58"/>
  <c r="AI8" i="58"/>
  <c r="AH8" i="58"/>
  <c r="AG8" i="58"/>
  <c r="AI7" i="58"/>
  <c r="AH7" i="58"/>
  <c r="AG7" i="58"/>
  <c r="AV1" i="58"/>
  <c r="A12" i="3" l="1"/>
  <c r="D12" i="3" s="1"/>
  <c r="AF7" i="58"/>
  <c r="AF11" i="58" s="1"/>
  <c r="A7" i="58"/>
  <c r="AJ131" i="58"/>
  <c r="AJ16" i="58"/>
  <c r="AJ24" i="58"/>
  <c r="AJ32" i="58"/>
  <c r="X33" i="58" s="1"/>
  <c r="AJ40" i="58"/>
  <c r="AJ50" i="58"/>
  <c r="AJ66" i="58"/>
  <c r="AJ77" i="58"/>
  <c r="AJ100" i="58"/>
  <c r="AJ85" i="58"/>
  <c r="AJ95" i="58"/>
  <c r="AJ111" i="58"/>
  <c r="AJ57" i="58"/>
  <c r="AJ73" i="58"/>
  <c r="AJ82" i="58"/>
  <c r="AJ103" i="58"/>
  <c r="AJ12" i="58"/>
  <c r="AJ28" i="58"/>
  <c r="AJ119" i="58"/>
  <c r="AJ19" i="58"/>
  <c r="AJ35" i="58"/>
  <c r="AJ53" i="58"/>
  <c r="AJ58" i="58"/>
  <c r="AJ78" i="58"/>
  <c r="X79" i="58" s="1"/>
  <c r="AJ116" i="58"/>
  <c r="V90" i="58"/>
  <c r="V48" i="58"/>
  <c r="X13" i="58"/>
  <c r="AJ27" i="58"/>
  <c r="X29" i="58" s="1"/>
  <c r="AJ61" i="58"/>
  <c r="AJ69" i="58"/>
  <c r="AJ81" i="58"/>
  <c r="X83" i="58" s="1"/>
  <c r="AJ92" i="58"/>
  <c r="AJ104" i="58"/>
  <c r="AJ112" i="58"/>
  <c r="AJ124" i="58"/>
  <c r="AJ132" i="58"/>
  <c r="AJ54" i="58"/>
  <c r="X55" i="58" s="1"/>
  <c r="AJ128" i="58"/>
  <c r="AJ8" i="58"/>
  <c r="AJ31" i="58"/>
  <c r="AJ43" i="58"/>
  <c r="AJ70" i="58"/>
  <c r="AJ74" i="58"/>
  <c r="X75" i="58" s="1"/>
  <c r="AJ96" i="58"/>
  <c r="AJ108" i="58"/>
  <c r="AJ127" i="58"/>
  <c r="AJ7" i="58"/>
  <c r="X9" i="58" s="1"/>
  <c r="AJ15" i="58"/>
  <c r="X17" i="58" s="1"/>
  <c r="AJ65" i="58"/>
  <c r="X67" i="58" s="1"/>
  <c r="AJ86" i="58"/>
  <c r="X87" i="58" s="1"/>
  <c r="AJ91" i="58"/>
  <c r="AJ3" i="58"/>
  <c r="AJ20" i="58"/>
  <c r="AJ39" i="58"/>
  <c r="X41" i="58" s="1"/>
  <c r="AJ49" i="58"/>
  <c r="X51" i="58" s="1"/>
  <c r="AJ62" i="58"/>
  <c r="AJ115" i="58"/>
  <c r="AJ123" i="58"/>
  <c r="X37" i="58"/>
  <c r="L5" i="58"/>
  <c r="L136" i="58" s="1"/>
  <c r="AJ23" i="58"/>
  <c r="X25" i="58" s="1"/>
  <c r="AJ44" i="58"/>
  <c r="X45" i="58" s="1"/>
  <c r="AJ99" i="58"/>
  <c r="AJ107" i="58"/>
  <c r="AJ120" i="58"/>
  <c r="AF15" i="58" l="1"/>
  <c r="A18" i="58" s="1"/>
  <c r="A11" i="58"/>
  <c r="A14" i="58"/>
  <c r="A10" i="58"/>
  <c r="X109" i="58"/>
  <c r="X63" i="58"/>
  <c r="X133" i="58"/>
  <c r="X59" i="58"/>
  <c r="X121" i="58"/>
  <c r="X101" i="58"/>
  <c r="X113" i="58"/>
  <c r="X93" i="58"/>
  <c r="X117" i="58"/>
  <c r="C135" i="58"/>
  <c r="X21" i="58"/>
  <c r="X105" i="58"/>
  <c r="X97" i="58"/>
  <c r="X125" i="58"/>
  <c r="X71" i="58"/>
  <c r="L48" i="58"/>
  <c r="L90" i="58"/>
  <c r="X129" i="58"/>
  <c r="E151" i="58"/>
  <c r="C166" i="58"/>
  <c r="AH3" i="58"/>
  <c r="A123" i="58" s="1"/>
  <c r="AK8" i="58"/>
  <c r="T7" i="58"/>
  <c r="T8" i="58"/>
  <c r="R7" i="58"/>
  <c r="R8" i="58"/>
  <c r="AK7" i="58"/>
  <c r="AF19" i="58" l="1"/>
  <c r="A22" i="58" s="1"/>
  <c r="A15" i="58"/>
  <c r="R9" i="58"/>
  <c r="E154" i="58"/>
  <c r="R151" i="58"/>
  <c r="R154" i="58" s="1"/>
  <c r="M162" i="58" s="1"/>
  <c r="A131" i="58"/>
  <c r="A127" i="58"/>
  <c r="AK12" i="58"/>
  <c r="T12" i="58"/>
  <c r="R11" i="58"/>
  <c r="R12" i="58"/>
  <c r="AK11" i="58"/>
  <c r="T11" i="58"/>
  <c r="AF23" i="58" l="1"/>
  <c r="A26" i="58" s="1"/>
  <c r="A19" i="58"/>
  <c r="O10" i="10"/>
  <c r="T123" i="58"/>
  <c r="AK123" i="58"/>
  <c r="T124" i="58"/>
  <c r="R123" i="58"/>
  <c r="AK124" i="58"/>
  <c r="R124" i="58"/>
  <c r="AK127" i="58"/>
  <c r="T128" i="58"/>
  <c r="AK128" i="58"/>
  <c r="R127" i="58"/>
  <c r="T127" i="58"/>
  <c r="R128" i="58"/>
  <c r="R132" i="58"/>
  <c r="AK131" i="58"/>
  <c r="R131" i="58"/>
  <c r="AK132" i="58"/>
  <c r="T131" i="58"/>
  <c r="T132" i="58"/>
  <c r="R13" i="58"/>
  <c r="AK16" i="58"/>
  <c r="T15" i="58"/>
  <c r="T16" i="58"/>
  <c r="R15" i="58"/>
  <c r="R16" i="58"/>
  <c r="AK15" i="58"/>
  <c r="AF27" i="58" l="1"/>
  <c r="A30" i="58" s="1"/>
  <c r="A23" i="58"/>
  <c r="R129" i="58"/>
  <c r="R125" i="58"/>
  <c r="R133" i="58"/>
  <c r="R17" i="58"/>
  <c r="T20" i="58"/>
  <c r="R19" i="58"/>
  <c r="R20" i="58"/>
  <c r="AK19" i="58"/>
  <c r="AK20" i="58"/>
  <c r="T19" i="58"/>
  <c r="AF31" i="58" l="1"/>
  <c r="A34" i="58" s="1"/>
  <c r="A27" i="58"/>
  <c r="R21" i="58"/>
  <c r="R24" i="58"/>
  <c r="AK23" i="58"/>
  <c r="AK24" i="58"/>
  <c r="T23" i="58"/>
  <c r="T24" i="58"/>
  <c r="R23" i="58"/>
  <c r="AF35" i="58" l="1"/>
  <c r="A38" i="58" s="1"/>
  <c r="A31" i="58"/>
  <c r="R25" i="58"/>
  <c r="AK27" i="58"/>
  <c r="AK28" i="58"/>
  <c r="T27" i="58"/>
  <c r="T28" i="58"/>
  <c r="R27" i="58"/>
  <c r="R28" i="58"/>
  <c r="AF39" i="58" l="1"/>
  <c r="A42" i="58" s="1"/>
  <c r="A35" i="58"/>
  <c r="R29" i="58"/>
  <c r="AK32" i="58"/>
  <c r="T31" i="58"/>
  <c r="T32" i="58"/>
  <c r="R31" i="58"/>
  <c r="R32" i="58"/>
  <c r="AK31" i="58"/>
  <c r="AF43" i="58" l="1"/>
  <c r="A46" i="58" s="1"/>
  <c r="A39" i="58"/>
  <c r="R33" i="58"/>
  <c r="T36" i="58"/>
  <c r="R35" i="58"/>
  <c r="R36" i="58"/>
  <c r="AK35" i="58"/>
  <c r="AK36" i="58"/>
  <c r="T35" i="58"/>
  <c r="AF49" i="58" l="1"/>
  <c r="A52" i="58" s="1"/>
  <c r="A43" i="58"/>
  <c r="R37" i="58"/>
  <c r="R40" i="58"/>
  <c r="AK39" i="58"/>
  <c r="AK40" i="58"/>
  <c r="T39" i="58"/>
  <c r="R39" i="58"/>
  <c r="T40" i="58"/>
  <c r="A49" i="58" l="1"/>
  <c r="AF53" i="58"/>
  <c r="A56" i="58" s="1"/>
  <c r="AK43" i="58"/>
  <c r="AK44" i="58"/>
  <c r="T43" i="58"/>
  <c r="T44" i="58"/>
  <c r="R43" i="58"/>
  <c r="R44" i="58"/>
  <c r="R41" i="58"/>
  <c r="AF57" i="58" l="1"/>
  <c r="A60" i="58" s="1"/>
  <c r="A53" i="58"/>
  <c r="R45" i="58"/>
  <c r="AK50" i="58"/>
  <c r="T49" i="58"/>
  <c r="T50" i="58"/>
  <c r="R49" i="58"/>
  <c r="R50" i="58"/>
  <c r="AK49" i="58"/>
  <c r="AF61" i="58" l="1"/>
  <c r="A64" i="58" s="1"/>
  <c r="A57" i="58"/>
  <c r="R51" i="58"/>
  <c r="T54" i="58"/>
  <c r="R53" i="58"/>
  <c r="R54" i="58"/>
  <c r="AK53" i="58"/>
  <c r="AK54" i="58"/>
  <c r="T53" i="58"/>
  <c r="AF65" i="58" l="1"/>
  <c r="A68" i="58" s="1"/>
  <c r="A61" i="58"/>
  <c r="R55" i="58"/>
  <c r="R58" i="58"/>
  <c r="AK57" i="58"/>
  <c r="AK58" i="58"/>
  <c r="T57" i="58"/>
  <c r="T58" i="58"/>
  <c r="R57" i="58"/>
  <c r="A65" i="58" l="1"/>
  <c r="AF69" i="58"/>
  <c r="A72" i="58" s="1"/>
  <c r="R59" i="58"/>
  <c r="AK61" i="58"/>
  <c r="AK62" i="58"/>
  <c r="T61" i="58"/>
  <c r="T62" i="58"/>
  <c r="R61" i="58"/>
  <c r="R62" i="58"/>
  <c r="A69" i="58" l="1"/>
  <c r="AF73" i="58"/>
  <c r="A76" i="58" s="1"/>
  <c r="R63" i="58"/>
  <c r="AK66" i="58"/>
  <c r="T65" i="58"/>
  <c r="T66" i="58"/>
  <c r="R65" i="58"/>
  <c r="R66" i="58"/>
  <c r="AK65" i="58"/>
  <c r="AF77" i="58" l="1"/>
  <c r="A80" i="58" s="1"/>
  <c r="A73" i="58"/>
  <c r="R67" i="58"/>
  <c r="AK69" i="58"/>
  <c r="AK70" i="58"/>
  <c r="T69" i="58"/>
  <c r="T70" i="58"/>
  <c r="R69" i="58"/>
  <c r="R70" i="58"/>
  <c r="A77" i="58" l="1"/>
  <c r="AF81" i="58"/>
  <c r="A84" i="58" s="1"/>
  <c r="R71" i="58"/>
  <c r="AK74" i="58"/>
  <c r="T73" i="58"/>
  <c r="T74" i="58"/>
  <c r="R73" i="58"/>
  <c r="R74" i="58"/>
  <c r="AK73" i="58"/>
  <c r="AF85" i="58" l="1"/>
  <c r="A88" i="58" s="1"/>
  <c r="A81" i="58"/>
  <c r="R75" i="58"/>
  <c r="T78" i="58"/>
  <c r="R77" i="58"/>
  <c r="R78" i="58"/>
  <c r="AK77" i="58"/>
  <c r="AK78" i="58"/>
  <c r="T77" i="58"/>
  <c r="A85" i="58" l="1"/>
  <c r="AF91" i="58"/>
  <c r="A94" i="58" s="1"/>
  <c r="R79" i="58"/>
  <c r="R82" i="58"/>
  <c r="AK81" i="58"/>
  <c r="AK82" i="58"/>
  <c r="T81" i="58"/>
  <c r="T82" i="58"/>
  <c r="R81" i="58"/>
  <c r="A91" i="58" l="1"/>
  <c r="AF95" i="58"/>
  <c r="A98" i="58" s="1"/>
  <c r="R83" i="58"/>
  <c r="AK85" i="58"/>
  <c r="AK86" i="58"/>
  <c r="T85" i="58"/>
  <c r="T86" i="58"/>
  <c r="R85" i="58"/>
  <c r="R86" i="58"/>
  <c r="A95" i="58" l="1"/>
  <c r="AF99" i="58"/>
  <c r="A102" i="58" s="1"/>
  <c r="AK92" i="58"/>
  <c r="T91" i="58"/>
  <c r="T92" i="58"/>
  <c r="R91" i="58"/>
  <c r="R92" i="58"/>
  <c r="AK91" i="58"/>
  <c r="R87" i="58"/>
  <c r="AF103" i="58" l="1"/>
  <c r="A106" i="58" s="1"/>
  <c r="A99" i="58"/>
  <c r="R93" i="58"/>
  <c r="T96" i="58"/>
  <c r="R95" i="58"/>
  <c r="R96" i="58"/>
  <c r="AK95" i="58"/>
  <c r="AK96" i="58"/>
  <c r="T95" i="58"/>
  <c r="A103" i="58" l="1"/>
  <c r="AF107" i="58"/>
  <c r="A110" i="58" s="1"/>
  <c r="R97" i="58"/>
  <c r="R100" i="58"/>
  <c r="AK99" i="58"/>
  <c r="AK100" i="58"/>
  <c r="T99" i="58"/>
  <c r="T100" i="58"/>
  <c r="R99" i="58"/>
  <c r="AF111" i="58" l="1"/>
  <c r="A114" i="58" s="1"/>
  <c r="A107" i="58"/>
  <c r="R101" i="58"/>
  <c r="AK103" i="58"/>
  <c r="AK104" i="58"/>
  <c r="T103" i="58"/>
  <c r="T104" i="58"/>
  <c r="R103" i="58"/>
  <c r="R104" i="58"/>
  <c r="AF115" i="58" l="1"/>
  <c r="A118" i="58" s="1"/>
  <c r="A111" i="58"/>
  <c r="AK108" i="58"/>
  <c r="T107" i="58"/>
  <c r="T108" i="58"/>
  <c r="R107" i="58"/>
  <c r="R108" i="58"/>
  <c r="AK107" i="58"/>
  <c r="R105" i="58"/>
  <c r="A115" i="58" l="1"/>
  <c r="AF119" i="58"/>
  <c r="A122" i="58" s="1"/>
  <c r="R109" i="58"/>
  <c r="T112" i="58"/>
  <c r="R111" i="58"/>
  <c r="R112" i="58"/>
  <c r="AK111" i="58"/>
  <c r="AK112" i="58"/>
  <c r="T111" i="58"/>
  <c r="A119" i="58" l="1"/>
  <c r="AF123" i="58"/>
  <c r="R113" i="58"/>
  <c r="R116" i="58"/>
  <c r="AK115" i="58"/>
  <c r="AK116" i="58"/>
  <c r="T115" i="58"/>
  <c r="R115" i="58"/>
  <c r="T116" i="58"/>
  <c r="AF127" i="58" l="1"/>
  <c r="A126" i="58"/>
  <c r="AK119" i="58"/>
  <c r="AK120" i="58"/>
  <c r="T119" i="58"/>
  <c r="T120" i="58"/>
  <c r="R119" i="58"/>
  <c r="R120" i="58"/>
  <c r="R117" i="58"/>
  <c r="AF131" i="58" l="1"/>
  <c r="A134" i="58" s="1"/>
  <c r="A130" i="58"/>
  <c r="R121" i="58"/>
  <c r="E6" i="19" l="1"/>
  <c r="P3" i="19" l="1"/>
  <c r="I2" i="3" s="1"/>
  <c r="U8" i="19"/>
  <c r="T9" i="19" s="1"/>
  <c r="X9" i="19" s="1"/>
  <c r="R25" i="19"/>
  <c r="Z4" i="19"/>
  <c r="L2" i="10"/>
  <c r="R52" i="10"/>
  <c r="L50"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F2" i="4" l="1"/>
  <c r="B9" i="50"/>
  <c r="AA3" i="58"/>
  <c r="B30" i="50"/>
  <c r="F2" i="13"/>
  <c r="H2" i="2"/>
  <c r="F2" i="18"/>
  <c r="J2" i="10"/>
  <c r="L14" i="10" s="1"/>
  <c r="V8" i="19"/>
  <c r="V9" i="19"/>
  <c r="T10" i="19"/>
  <c r="I14" i="10" l="1"/>
  <c r="I41" i="10"/>
  <c r="L41" i="10"/>
  <c r="I23" i="10"/>
  <c r="I34" i="10"/>
  <c r="I32" i="10"/>
  <c r="I16" i="10"/>
  <c r="R43" i="10"/>
  <c r="R34" i="10"/>
  <c r="R25" i="10"/>
  <c r="R16" i="10"/>
  <c r="L32" i="10"/>
  <c r="L23" i="10"/>
  <c r="I43" i="10"/>
  <c r="I25" i="10"/>
  <c r="V10" i="19"/>
  <c r="U10" i="19"/>
  <c r="T11" i="19" s="1"/>
  <c r="T25" i="19" l="1"/>
  <c r="X11" i="19"/>
  <c r="U11" i="19" l="1"/>
  <c r="V11" i="19"/>
  <c r="M11" i="4"/>
  <c r="A14" i="10"/>
  <c r="O11" i="2"/>
  <c r="U25" i="19"/>
  <c r="M11" i="18"/>
  <c r="M15" i="10"/>
  <c r="T16" i="10" s="1"/>
  <c r="M11" i="13"/>
  <c r="V25" i="19"/>
  <c r="L10" i="4"/>
  <c r="L8" i="18"/>
  <c r="N10" i="2"/>
  <c r="L8" i="13"/>
  <c r="T26" i="19" l="1"/>
  <c r="AG3" i="62" s="1"/>
  <c r="N11" i="4"/>
  <c r="N11" i="18"/>
  <c r="O11" i="18" s="1"/>
  <c r="N11" i="13"/>
  <c r="O11" i="13" s="1"/>
  <c r="P11" i="2"/>
  <c r="Q11" i="2" s="1"/>
  <c r="O11" i="4"/>
  <c r="D10" i="10"/>
  <c r="S16" i="10"/>
  <c r="B18" i="10"/>
  <c r="T12" i="19"/>
  <c r="X12" i="19" s="1"/>
  <c r="G6" i="19"/>
  <c r="AF7" i="62" l="1"/>
  <c r="AF11" i="62" s="1"/>
  <c r="A7" i="62"/>
  <c r="A11" i="62"/>
  <c r="AJ3" i="62"/>
  <c r="L5" i="62"/>
  <c r="A15" i="3"/>
  <c r="D15" i="3" s="1"/>
  <c r="A23" i="10"/>
  <c r="N17" i="10"/>
  <c r="U12" i="19"/>
  <c r="T13" i="19" s="1"/>
  <c r="V12" i="19"/>
  <c r="O12" i="10"/>
  <c r="Q16" i="10"/>
  <c r="P16" i="10" s="1"/>
  <c r="O11" i="10"/>
  <c r="D11" i="10" s="1"/>
  <c r="M12" i="18"/>
  <c r="O12" i="2"/>
  <c r="M24" i="10"/>
  <c r="T25" i="10" s="1"/>
  <c r="M12" i="4"/>
  <c r="U26" i="19"/>
  <c r="M12" i="13"/>
  <c r="V26" i="19"/>
  <c r="S26" i="19"/>
  <c r="Q10" i="2"/>
  <c r="O8" i="18"/>
  <c r="O24" i="18" s="1"/>
  <c r="F19" i="18" s="1"/>
  <c r="O8" i="13"/>
  <c r="F19" i="13" s="1"/>
  <c r="O10" i="4"/>
  <c r="F19" i="4" s="1"/>
  <c r="A10" i="62" l="1"/>
  <c r="AF15" i="62"/>
  <c r="A15" i="62" s="1"/>
  <c r="A14" i="62"/>
  <c r="R7" i="62"/>
  <c r="AK8" i="62"/>
  <c r="AK7" i="62"/>
  <c r="R8" i="62"/>
  <c r="T7" i="62"/>
  <c r="T8" i="62"/>
  <c r="C166" i="62"/>
  <c r="AH3" i="62"/>
  <c r="L136" i="62"/>
  <c r="L90" i="62"/>
  <c r="L48" i="62"/>
  <c r="D12" i="10"/>
  <c r="S25" i="10"/>
  <c r="B27" i="10"/>
  <c r="V13" i="19"/>
  <c r="U13" i="19"/>
  <c r="G19" i="2"/>
  <c r="H19" i="2"/>
  <c r="N12" i="4"/>
  <c r="O12" i="4" s="1"/>
  <c r="N12" i="18"/>
  <c r="O12" i="18" s="1"/>
  <c r="P12" i="2"/>
  <c r="Q12" i="2" s="1"/>
  <c r="T27" i="19"/>
  <c r="AG3" i="65" s="1"/>
  <c r="N12" i="13"/>
  <c r="O12" i="13" s="1"/>
  <c r="X14" i="19"/>
  <c r="M17" i="10"/>
  <c r="D17" i="10"/>
  <c r="D16" i="10"/>
  <c r="A123" i="62" l="1"/>
  <c r="A131" i="62"/>
  <c r="A127" i="62"/>
  <c r="A7" i="65"/>
  <c r="AF19" i="62"/>
  <c r="A19" i="62" s="1"/>
  <c r="A18" i="62"/>
  <c r="AF7" i="65"/>
  <c r="AF11" i="65" s="1"/>
  <c r="R9" i="62"/>
  <c r="L5" i="65"/>
  <c r="AJ3" i="65"/>
  <c r="T12" i="62"/>
  <c r="T11" i="62"/>
  <c r="AK11" i="62"/>
  <c r="R12" i="62"/>
  <c r="R11" i="62"/>
  <c r="AK12" i="62"/>
  <c r="A18" i="3"/>
  <c r="D18" i="3" s="1"/>
  <c r="N26" i="10"/>
  <c r="O20" i="10"/>
  <c r="O21" i="10"/>
  <c r="Q25" i="10"/>
  <c r="P25" i="10" s="1"/>
  <c r="T14" i="19"/>
  <c r="U14" i="19" s="1"/>
  <c r="V14" i="19"/>
  <c r="S14" i="19"/>
  <c r="U27" i="19"/>
  <c r="M33" i="10"/>
  <c r="T34" i="10" s="1"/>
  <c r="A32" i="10"/>
  <c r="M13" i="4"/>
  <c r="M13" i="18"/>
  <c r="O13" i="2"/>
  <c r="M13" i="13"/>
  <c r="S27" i="19"/>
  <c r="V27" i="19"/>
  <c r="A11" i="65" l="1"/>
  <c r="A10" i="65"/>
  <c r="AF15" i="65"/>
  <c r="A14" i="65"/>
  <c r="AF23" i="62"/>
  <c r="A23" i="62" s="1"/>
  <c r="A22" i="62"/>
  <c r="R13" i="62"/>
  <c r="R131" i="62"/>
  <c r="AK131" i="62"/>
  <c r="R132" i="62"/>
  <c r="AK132" i="62"/>
  <c r="T132" i="62"/>
  <c r="T131" i="62"/>
  <c r="T15" i="62"/>
  <c r="T16" i="62"/>
  <c r="R15" i="62"/>
  <c r="AK15" i="62"/>
  <c r="R16" i="62"/>
  <c r="AK16" i="62"/>
  <c r="R127" i="62"/>
  <c r="T127" i="62"/>
  <c r="R128" i="62"/>
  <c r="AK128" i="62"/>
  <c r="T128" i="62"/>
  <c r="AK127" i="62"/>
  <c r="R8" i="65"/>
  <c r="AK8" i="65"/>
  <c r="R7" i="65"/>
  <c r="AK7" i="65"/>
  <c r="T8" i="65"/>
  <c r="T7" i="65"/>
  <c r="AK124" i="62"/>
  <c r="R123" i="62"/>
  <c r="T123" i="62"/>
  <c r="R124" i="62"/>
  <c r="AK123" i="62"/>
  <c r="R125" i="62" s="1"/>
  <c r="T124" i="62"/>
  <c r="C166" i="65"/>
  <c r="AH3" i="65"/>
  <c r="L48" i="65"/>
  <c r="L136" i="65"/>
  <c r="L90" i="65"/>
  <c r="D19" i="3"/>
  <c r="S34" i="10"/>
  <c r="B36" i="10"/>
  <c r="Q26" i="10"/>
  <c r="D25" i="10"/>
  <c r="N13" i="4"/>
  <c r="O13" i="4" s="1"/>
  <c r="T28" i="19"/>
  <c r="AG3" i="64" s="1"/>
  <c r="N13" i="18"/>
  <c r="O13" i="18" s="1"/>
  <c r="P13" i="2"/>
  <c r="Q13" i="2" s="1"/>
  <c r="N13" i="13"/>
  <c r="O13" i="13" s="1"/>
  <c r="D26" i="10"/>
  <c r="M26" i="10"/>
  <c r="A127" i="65" l="1"/>
  <c r="A131" i="65"/>
  <c r="A123" i="65"/>
  <c r="A15" i="65"/>
  <c r="A7" i="64"/>
  <c r="AF19" i="65"/>
  <c r="A18" i="65"/>
  <c r="AF27" i="62"/>
  <c r="A27" i="62" s="1"/>
  <c r="A26" i="62"/>
  <c r="AF7" i="64"/>
  <c r="AF11" i="64" s="1"/>
  <c r="R129" i="62"/>
  <c r="R9" i="65"/>
  <c r="R17" i="62"/>
  <c r="R19" i="62"/>
  <c r="R20" i="62"/>
  <c r="AK19" i="62"/>
  <c r="T19" i="62"/>
  <c r="T20" i="62"/>
  <c r="AK20" i="62"/>
  <c r="T12" i="65"/>
  <c r="T11" i="65"/>
  <c r="AK11" i="65"/>
  <c r="AK12" i="65"/>
  <c r="R12" i="65"/>
  <c r="R11" i="65"/>
  <c r="R133" i="62"/>
  <c r="AJ3" i="64"/>
  <c r="L5" i="64"/>
  <c r="A21" i="3"/>
  <c r="D21" i="3" s="1"/>
  <c r="Q34" i="10"/>
  <c r="P34" i="10" s="1"/>
  <c r="N35" i="10"/>
  <c r="O30" i="10"/>
  <c r="O29" i="10"/>
  <c r="U28" i="19"/>
  <c r="M14" i="13"/>
  <c r="M42" i="10"/>
  <c r="T43" i="10" s="1"/>
  <c r="M14" i="18"/>
  <c r="M14" i="4"/>
  <c r="O14" i="2"/>
  <c r="A41" i="10"/>
  <c r="S28" i="19"/>
  <c r="V28" i="19"/>
  <c r="A10" i="64" l="1"/>
  <c r="A11" i="64"/>
  <c r="A19" i="65"/>
  <c r="AF31" i="62"/>
  <c r="A31" i="62" s="1"/>
  <c r="A30" i="62"/>
  <c r="AF15" i="64"/>
  <c r="A14" i="64"/>
  <c r="AF23" i="65"/>
  <c r="A22" i="65"/>
  <c r="R24" i="62"/>
  <c r="R23" i="62"/>
  <c r="T23" i="62"/>
  <c r="AK24" i="62"/>
  <c r="AK23" i="62"/>
  <c r="T24" i="62"/>
  <c r="T127" i="65"/>
  <c r="AK128" i="65"/>
  <c r="T128" i="65"/>
  <c r="R128" i="65"/>
  <c r="R127" i="65"/>
  <c r="AK127" i="65"/>
  <c r="R129" i="65" s="1"/>
  <c r="R8" i="64"/>
  <c r="AK8" i="64"/>
  <c r="T7" i="64"/>
  <c r="AK7" i="64"/>
  <c r="T8" i="64"/>
  <c r="R7" i="64"/>
  <c r="R13" i="65"/>
  <c r="T123" i="65"/>
  <c r="R123" i="65"/>
  <c r="AK124" i="65"/>
  <c r="T124" i="65"/>
  <c r="AK123" i="65"/>
  <c r="R124" i="65"/>
  <c r="C166" i="64"/>
  <c r="L48" i="64"/>
  <c r="L136" i="64"/>
  <c r="L90" i="64"/>
  <c r="AH3" i="64"/>
  <c r="AK15" i="65"/>
  <c r="T16" i="65"/>
  <c r="R16" i="65"/>
  <c r="R15" i="65"/>
  <c r="T15" i="65"/>
  <c r="AK16" i="65"/>
  <c r="T132" i="65"/>
  <c r="AK132" i="65"/>
  <c r="R132" i="65"/>
  <c r="R131" i="65"/>
  <c r="T131" i="65"/>
  <c r="AK131" i="65"/>
  <c r="R21" i="62"/>
  <c r="D34" i="10"/>
  <c r="D35" i="10"/>
  <c r="M35" i="10"/>
  <c r="S43" i="10"/>
  <c r="B45" i="10"/>
  <c r="N14" i="4"/>
  <c r="O14" i="4" s="1"/>
  <c r="N14" i="18"/>
  <c r="O14" i="18" s="1"/>
  <c r="P14" i="2"/>
  <c r="Q14" i="2" s="1"/>
  <c r="T29" i="19"/>
  <c r="N14" i="13"/>
  <c r="O14" i="13" s="1"/>
  <c r="A131" i="64" l="1"/>
  <c r="A123" i="64"/>
  <c r="A127" i="64"/>
  <c r="A23" i="65"/>
  <c r="A15" i="64"/>
  <c r="AF27" i="65"/>
  <c r="A26" i="65"/>
  <c r="AF19" i="64"/>
  <c r="A18" i="64"/>
  <c r="R25" i="62"/>
  <c r="AF35" i="62"/>
  <c r="A35" i="62" s="1"/>
  <c r="A34" i="62"/>
  <c r="R133" i="65"/>
  <c r="R125" i="65"/>
  <c r="R9" i="64"/>
  <c r="AK19" i="65"/>
  <c r="R19" i="65"/>
  <c r="AK20" i="65"/>
  <c r="T20" i="65"/>
  <c r="R20" i="65"/>
  <c r="T19" i="65"/>
  <c r="AK11" i="64"/>
  <c r="R11" i="64"/>
  <c r="AK12" i="64"/>
  <c r="R12" i="64"/>
  <c r="T11" i="64"/>
  <c r="T12" i="64"/>
  <c r="AK28" i="62"/>
  <c r="T27" i="62"/>
  <c r="R27" i="62"/>
  <c r="AK27" i="62"/>
  <c r="T28" i="62"/>
  <c r="R28" i="62"/>
  <c r="R17" i="65"/>
  <c r="Q35" i="10"/>
  <c r="O38" i="10"/>
  <c r="R14" i="2"/>
  <c r="Q43" i="10"/>
  <c r="P43" i="10" s="1"/>
  <c r="P14" i="18"/>
  <c r="N44" i="10"/>
  <c r="P14" i="13"/>
  <c r="O39" i="10"/>
  <c r="P14" i="4"/>
  <c r="M15" i="13"/>
  <c r="U29" i="19"/>
  <c r="M15" i="18"/>
  <c r="V29" i="19"/>
  <c r="O15" i="2"/>
  <c r="S29" i="19"/>
  <c r="M15" i="4"/>
  <c r="R29" i="62" l="1"/>
  <c r="A19" i="64"/>
  <c r="A27" i="65"/>
  <c r="AF39" i="62"/>
  <c r="A39" i="62" s="1"/>
  <c r="A38" i="62"/>
  <c r="AF23" i="64"/>
  <c r="A22" i="64"/>
  <c r="AF31" i="65"/>
  <c r="A30" i="65"/>
  <c r="R21" i="65"/>
  <c r="AK16" i="64"/>
  <c r="AK15" i="64"/>
  <c r="T16" i="64"/>
  <c r="R15" i="64"/>
  <c r="R16" i="64"/>
  <c r="T15" i="64"/>
  <c r="R124" i="64"/>
  <c r="AK124" i="64"/>
  <c r="R123" i="64"/>
  <c r="AK123" i="64"/>
  <c r="T123" i="64"/>
  <c r="T124" i="64"/>
  <c r="AK32" i="62"/>
  <c r="T32" i="62"/>
  <c r="T31" i="62"/>
  <c r="R31" i="62"/>
  <c r="R32" i="62"/>
  <c r="AK31" i="62"/>
  <c r="R13" i="64"/>
  <c r="AK23" i="65"/>
  <c r="T23" i="65"/>
  <c r="AK24" i="65"/>
  <c r="R23" i="65"/>
  <c r="T24" i="65"/>
  <c r="R24" i="65"/>
  <c r="R132" i="64"/>
  <c r="T132" i="64"/>
  <c r="T131" i="64"/>
  <c r="AK132" i="64"/>
  <c r="R131" i="64"/>
  <c r="AK131" i="64"/>
  <c r="T127" i="64"/>
  <c r="R128" i="64"/>
  <c r="T128" i="64"/>
  <c r="R127" i="64"/>
  <c r="AK128" i="64"/>
  <c r="AK127" i="64"/>
  <c r="T30" i="19"/>
  <c r="N15" i="13"/>
  <c r="O15" i="13" s="1"/>
  <c r="N15" i="18"/>
  <c r="O15" i="18" s="1"/>
  <c r="P15" i="2"/>
  <c r="Q15" i="2" s="1"/>
  <c r="N15" i="4"/>
  <c r="O15" i="4" s="1"/>
  <c r="M44" i="10"/>
  <c r="D44" i="10"/>
  <c r="D52" i="10" s="1"/>
  <c r="E27" i="19" s="1"/>
  <c r="D43" i="10"/>
  <c r="D51" i="10" s="1"/>
  <c r="E26" i="19" s="1"/>
  <c r="Q44" i="10"/>
  <c r="A23" i="64" l="1"/>
  <c r="A31" i="65"/>
  <c r="A27" i="64"/>
  <c r="AF27" i="64"/>
  <c r="A26" i="64"/>
  <c r="AF35" i="65"/>
  <c r="A34" i="65"/>
  <c r="AF43" i="62"/>
  <c r="A43" i="62" s="1"/>
  <c r="A42" i="62"/>
  <c r="R133" i="64"/>
  <c r="R125" i="64"/>
  <c r="R25" i="65"/>
  <c r="R17" i="64"/>
  <c r="R129" i="64"/>
  <c r="AK28" i="65"/>
  <c r="AK27" i="65"/>
  <c r="T27" i="65"/>
  <c r="R27" i="65"/>
  <c r="R28" i="65"/>
  <c r="T28" i="65"/>
  <c r="R33" i="62"/>
  <c r="T36" i="62"/>
  <c r="AK35" i="62"/>
  <c r="R35" i="62"/>
  <c r="R36" i="62"/>
  <c r="T35" i="62"/>
  <c r="AK36" i="62"/>
  <c r="T19" i="64"/>
  <c r="T20" i="64"/>
  <c r="AK19" i="64"/>
  <c r="AK20" i="64"/>
  <c r="R19" i="64"/>
  <c r="R20" i="64"/>
  <c r="U30" i="19"/>
  <c r="M16" i="18"/>
  <c r="M16" i="13"/>
  <c r="M16" i="4"/>
  <c r="S30" i="19"/>
  <c r="O16" i="2"/>
  <c r="V30" i="19"/>
  <c r="A35" i="65" l="1"/>
  <c r="A49" i="62"/>
  <c r="AF39" i="65"/>
  <c r="A38" i="65"/>
  <c r="AF49" i="62"/>
  <c r="A46" i="62"/>
  <c r="AF31" i="64"/>
  <c r="A31" i="64" s="1"/>
  <c r="A30" i="64"/>
  <c r="R29" i="65"/>
  <c r="R21" i="64"/>
  <c r="T39" i="62"/>
  <c r="AK39" i="62"/>
  <c r="R40" i="62"/>
  <c r="AK40" i="62"/>
  <c r="R39" i="62"/>
  <c r="T40" i="62"/>
  <c r="R37" i="62"/>
  <c r="R31" i="65"/>
  <c r="T31" i="65"/>
  <c r="AK32" i="65"/>
  <c r="AK31" i="65"/>
  <c r="T32" i="65"/>
  <c r="R32" i="65"/>
  <c r="R24" i="64"/>
  <c r="T23" i="64"/>
  <c r="T24" i="64"/>
  <c r="R23" i="64"/>
  <c r="AK24" i="64"/>
  <c r="AK23" i="64"/>
  <c r="D28" i="10"/>
  <c r="D29" i="10" s="1"/>
  <c r="D30" i="10" s="1"/>
  <c r="T31" i="19"/>
  <c r="N16" i="13"/>
  <c r="O16" i="13" s="1"/>
  <c r="N16" i="18"/>
  <c r="O16" i="18" s="1"/>
  <c r="N16" i="4"/>
  <c r="O16" i="4" s="1"/>
  <c r="P16" i="2"/>
  <c r="Q16" i="2" s="1"/>
  <c r="A39" i="65" l="1"/>
  <c r="AF53" i="62"/>
  <c r="A53" i="62" s="1"/>
  <c r="A52" i="62"/>
  <c r="AF35" i="64"/>
  <c r="A35" i="64" s="1"/>
  <c r="A34" i="64"/>
  <c r="AF43" i="65"/>
  <c r="A42" i="65"/>
  <c r="R25" i="64"/>
  <c r="R41" i="62"/>
  <c r="R33" i="65"/>
  <c r="R36" i="65"/>
  <c r="AK36" i="65"/>
  <c r="AK35" i="65"/>
  <c r="T35" i="65"/>
  <c r="R35" i="65"/>
  <c r="T36" i="65"/>
  <c r="AK43" i="62"/>
  <c r="AK44" i="62"/>
  <c r="R44" i="62"/>
  <c r="T43" i="62"/>
  <c r="R43" i="62"/>
  <c r="T44" i="62"/>
  <c r="AK27" i="64"/>
  <c r="T28" i="64"/>
  <c r="T27" i="64"/>
  <c r="AK28" i="64"/>
  <c r="R28" i="64"/>
  <c r="R27" i="64"/>
  <c r="D37" i="10"/>
  <c r="I12" i="3"/>
  <c r="D13" i="3"/>
  <c r="I13" i="3" s="1"/>
  <c r="M17" i="18"/>
  <c r="U31" i="19"/>
  <c r="M17" i="13"/>
  <c r="M17" i="4"/>
  <c r="O17" i="2"/>
  <c r="V31" i="19"/>
  <c r="S31" i="19"/>
  <c r="A43" i="65" l="1"/>
  <c r="AF39" i="64"/>
  <c r="A39" i="64" s="1"/>
  <c r="A38" i="64"/>
  <c r="AF49" i="65"/>
  <c r="A46" i="65"/>
  <c r="AF57" i="62"/>
  <c r="A57" i="62" s="1"/>
  <c r="A56" i="62"/>
  <c r="R45" i="62"/>
  <c r="R37" i="65"/>
  <c r="R29" i="64"/>
  <c r="T40" i="65"/>
  <c r="T39" i="65"/>
  <c r="R39" i="65"/>
  <c r="AK39" i="65"/>
  <c r="AK40" i="65"/>
  <c r="R40" i="65"/>
  <c r="R32" i="64"/>
  <c r="AK31" i="64"/>
  <c r="AK32" i="64"/>
  <c r="T32" i="64"/>
  <c r="R31" i="64"/>
  <c r="T31" i="64"/>
  <c r="AK49" i="62"/>
  <c r="R49" i="62"/>
  <c r="R50" i="62"/>
  <c r="T50" i="62"/>
  <c r="AK50" i="62"/>
  <c r="T49" i="62"/>
  <c r="D38" i="10"/>
  <c r="D39" i="10" s="1"/>
  <c r="I14" i="3"/>
  <c r="T32" i="19"/>
  <c r="N17" i="18"/>
  <c r="O17" i="18" s="1"/>
  <c r="P17" i="2"/>
  <c r="Q17" i="2" s="1"/>
  <c r="N17" i="4"/>
  <c r="O17" i="4" s="1"/>
  <c r="N17" i="13"/>
  <c r="O17" i="13" s="1"/>
  <c r="A49" i="65" l="1"/>
  <c r="AF53" i="65"/>
  <c r="A52" i="65"/>
  <c r="AF61" i="62"/>
  <c r="A61" i="62" s="1"/>
  <c r="A60" i="62"/>
  <c r="AF43" i="64"/>
  <c r="A43" i="64" s="1"/>
  <c r="A42" i="64"/>
  <c r="R33" i="64"/>
  <c r="AK44" i="65"/>
  <c r="AK43" i="65"/>
  <c r="T43" i="65"/>
  <c r="R43" i="65"/>
  <c r="R44" i="65"/>
  <c r="T44" i="65"/>
  <c r="AK54" i="62"/>
  <c r="T54" i="62"/>
  <c r="T53" i="62"/>
  <c r="R54" i="62"/>
  <c r="AK53" i="62"/>
  <c r="R53" i="62"/>
  <c r="T36" i="64"/>
  <c r="R36" i="64"/>
  <c r="R35" i="64"/>
  <c r="T35" i="64"/>
  <c r="AK35" i="64"/>
  <c r="AK36" i="64"/>
  <c r="R41" i="65"/>
  <c r="R51" i="62"/>
  <c r="M18" i="13"/>
  <c r="U32" i="19"/>
  <c r="M18" i="18"/>
  <c r="O18" i="2"/>
  <c r="S32" i="19"/>
  <c r="V32" i="19"/>
  <c r="M18" i="4"/>
  <c r="O13" i="10"/>
  <c r="D13" i="10" s="1"/>
  <c r="D14" i="10" s="1"/>
  <c r="A53" i="65" l="1"/>
  <c r="AF65" i="62"/>
  <c r="A65" i="62" s="1"/>
  <c r="A64" i="62"/>
  <c r="R55" i="62"/>
  <c r="AF49" i="64"/>
  <c r="A49" i="64" s="1"/>
  <c r="A46" i="64"/>
  <c r="AF57" i="65"/>
  <c r="A57" i="65" s="1"/>
  <c r="A56" i="65"/>
  <c r="R37" i="64"/>
  <c r="R45" i="65"/>
  <c r="R40" i="64"/>
  <c r="AK39" i="64"/>
  <c r="AK40" i="64"/>
  <c r="T39" i="64"/>
  <c r="R39" i="64"/>
  <c r="T40" i="64"/>
  <c r="T58" i="62"/>
  <c r="R57" i="62"/>
  <c r="R58" i="62"/>
  <c r="AK58" i="62"/>
  <c r="T57" i="62"/>
  <c r="AK57" i="62"/>
  <c r="T50" i="65"/>
  <c r="T49" i="65"/>
  <c r="R49" i="65"/>
  <c r="AK49" i="65"/>
  <c r="AK50" i="65"/>
  <c r="R50" i="65"/>
  <c r="D18" i="10"/>
  <c r="L11" i="10"/>
  <c r="L12" i="10"/>
  <c r="L13" i="10"/>
  <c r="T33" i="19"/>
  <c r="N18" i="18"/>
  <c r="O18" i="18" s="1"/>
  <c r="N18" i="13"/>
  <c r="O18" i="13" s="1"/>
  <c r="N18" i="4"/>
  <c r="O18" i="4" s="1"/>
  <c r="P18" i="2"/>
  <c r="Q18" i="2" s="1"/>
  <c r="AF61" i="65" l="1"/>
  <c r="A61" i="65" s="1"/>
  <c r="A60" i="65"/>
  <c r="AF53" i="64"/>
  <c r="A53" i="64" s="1"/>
  <c r="A52" i="64"/>
  <c r="AF69" i="62"/>
  <c r="A69" i="62" s="1"/>
  <c r="A68" i="62"/>
  <c r="R51" i="65"/>
  <c r="R41" i="64"/>
  <c r="R61" i="62"/>
  <c r="R62" i="62"/>
  <c r="AK62" i="62"/>
  <c r="AK61" i="62"/>
  <c r="T62" i="62"/>
  <c r="T61" i="62"/>
  <c r="R54" i="65"/>
  <c r="T54" i="65"/>
  <c r="AK53" i="65"/>
  <c r="AK54" i="65"/>
  <c r="R53" i="65"/>
  <c r="T53" i="65"/>
  <c r="R59" i="62"/>
  <c r="R44" i="64"/>
  <c r="T43" i="64"/>
  <c r="R43" i="64"/>
  <c r="T44" i="64"/>
  <c r="AK44" i="64"/>
  <c r="AK43" i="64"/>
  <c r="I18" i="3"/>
  <c r="I19" i="3"/>
  <c r="M19" i="13"/>
  <c r="U33" i="19"/>
  <c r="M19" i="18"/>
  <c r="M19" i="4"/>
  <c r="O19" i="2"/>
  <c r="S33" i="19"/>
  <c r="V33" i="19"/>
  <c r="AF57" i="64" l="1"/>
  <c r="A57" i="64" s="1"/>
  <c r="A56" i="64"/>
  <c r="AF73" i="62"/>
  <c r="A73" i="62" s="1"/>
  <c r="A72" i="62"/>
  <c r="AF65" i="65"/>
  <c r="A65" i="65" s="1"/>
  <c r="A64" i="65"/>
  <c r="R45" i="64"/>
  <c r="AK50" i="64"/>
  <c r="R50" i="64"/>
  <c r="AK49" i="64"/>
  <c r="T49" i="64"/>
  <c r="R49" i="64"/>
  <c r="T50" i="64"/>
  <c r="T66" i="62"/>
  <c r="AK65" i="62"/>
  <c r="R66" i="62"/>
  <c r="R65" i="62"/>
  <c r="T65" i="62"/>
  <c r="AK66" i="62"/>
  <c r="T58" i="65"/>
  <c r="AK58" i="65"/>
  <c r="R57" i="65"/>
  <c r="R58" i="65"/>
  <c r="AK57" i="65"/>
  <c r="T57" i="65"/>
  <c r="R55" i="65"/>
  <c r="R63" i="62"/>
  <c r="I20" i="3"/>
  <c r="O31" i="10" s="1"/>
  <c r="D31" i="10" s="1"/>
  <c r="D32" i="10" s="1"/>
  <c r="L30" i="10" s="1"/>
  <c r="I21" i="3"/>
  <c r="D22" i="3"/>
  <c r="I22" i="3" s="1"/>
  <c r="T34" i="19"/>
  <c r="N19" i="13"/>
  <c r="O19" i="13" s="1"/>
  <c r="P19" i="2"/>
  <c r="Q19" i="2" s="1"/>
  <c r="N19" i="18"/>
  <c r="O19" i="18" s="1"/>
  <c r="N19" i="4"/>
  <c r="O19" i="4" s="1"/>
  <c r="AF77" i="62" l="1"/>
  <c r="A77" i="62" s="1"/>
  <c r="A76" i="62"/>
  <c r="AF69" i="65"/>
  <c r="A69" i="65" s="1"/>
  <c r="A68" i="65"/>
  <c r="AF61" i="64"/>
  <c r="A61" i="64" s="1"/>
  <c r="A60" i="64"/>
  <c r="R51" i="64"/>
  <c r="R59" i="65"/>
  <c r="AK62" i="65"/>
  <c r="R61" i="65"/>
  <c r="T61" i="65"/>
  <c r="T62" i="65"/>
  <c r="R62" i="65"/>
  <c r="AK61" i="65"/>
  <c r="R54" i="64"/>
  <c r="T53" i="64"/>
  <c r="AK54" i="64"/>
  <c r="AK53" i="64"/>
  <c r="R53" i="64"/>
  <c r="T54" i="64"/>
  <c r="AK70" i="62"/>
  <c r="R70" i="62"/>
  <c r="T69" i="62"/>
  <c r="R69" i="62"/>
  <c r="AK69" i="62"/>
  <c r="R71" i="62" s="1"/>
  <c r="T70" i="62"/>
  <c r="R67" i="62"/>
  <c r="D36" i="10"/>
  <c r="L29" i="10"/>
  <c r="L31" i="10"/>
  <c r="U34" i="19"/>
  <c r="M20" i="18"/>
  <c r="O20" i="2"/>
  <c r="M20" i="4"/>
  <c r="V34" i="19"/>
  <c r="M20" i="13"/>
  <c r="S34" i="19"/>
  <c r="I23" i="3"/>
  <c r="AF73" i="65" l="1"/>
  <c r="A73" i="65" s="1"/>
  <c r="A72" i="65"/>
  <c r="AF65" i="64"/>
  <c r="A65" i="64" s="1"/>
  <c r="A64" i="64"/>
  <c r="AF81" i="62"/>
  <c r="A81" i="62" s="1"/>
  <c r="A80" i="62"/>
  <c r="R55" i="64"/>
  <c r="T57" i="64"/>
  <c r="AK57" i="64"/>
  <c r="R57" i="64"/>
  <c r="R58" i="64"/>
  <c r="AK58" i="64"/>
  <c r="T58" i="64"/>
  <c r="T73" i="62"/>
  <c r="T74" i="62"/>
  <c r="R74" i="62"/>
  <c r="R73" i="62"/>
  <c r="AK73" i="62"/>
  <c r="AK74" i="62"/>
  <c r="T66" i="65"/>
  <c r="T65" i="65"/>
  <c r="R65" i="65"/>
  <c r="AK65" i="65"/>
  <c r="AK66" i="65"/>
  <c r="R66" i="65"/>
  <c r="R63" i="65"/>
  <c r="T35" i="19"/>
  <c r="N20" i="13"/>
  <c r="O20" i="13" s="1"/>
  <c r="N20" i="18"/>
  <c r="O20" i="18" s="1"/>
  <c r="P20" i="2"/>
  <c r="Q20" i="2" s="1"/>
  <c r="N20" i="4"/>
  <c r="O20" i="4" s="1"/>
  <c r="O40" i="10"/>
  <c r="D40" i="10" s="1"/>
  <c r="D41" i="10" s="1"/>
  <c r="AF69" i="64" l="1"/>
  <c r="A69" i="64" s="1"/>
  <c r="A68" i="64"/>
  <c r="AF85" i="62"/>
  <c r="A85" i="62" s="1"/>
  <c r="A84" i="62"/>
  <c r="AF77" i="65"/>
  <c r="A77" i="65" s="1"/>
  <c r="A76" i="65"/>
  <c r="R67" i="65"/>
  <c r="AK70" i="65"/>
  <c r="T69" i="65"/>
  <c r="AK69" i="65"/>
  <c r="R70" i="65"/>
  <c r="R69" i="65"/>
  <c r="T70" i="65"/>
  <c r="R77" i="62"/>
  <c r="R78" i="62"/>
  <c r="AK78" i="62"/>
  <c r="T77" i="62"/>
  <c r="T78" i="62"/>
  <c r="AK77" i="62"/>
  <c r="R61" i="64"/>
  <c r="R62" i="64"/>
  <c r="AK61" i="64"/>
  <c r="AK62" i="64"/>
  <c r="T62" i="64"/>
  <c r="T61" i="64"/>
  <c r="R59" i="64"/>
  <c r="R75" i="62"/>
  <c r="D45" i="10"/>
  <c r="L38" i="10"/>
  <c r="L39" i="10"/>
  <c r="L40" i="10"/>
  <c r="U35" i="19"/>
  <c r="M21" i="13"/>
  <c r="M21" i="4"/>
  <c r="M21" i="18"/>
  <c r="O21" i="2"/>
  <c r="S35" i="19"/>
  <c r="V35" i="19"/>
  <c r="AF91" i="62" l="1"/>
  <c r="A91" i="62" s="1"/>
  <c r="A88" i="62"/>
  <c r="AF81" i="65"/>
  <c r="A81" i="65" s="1"/>
  <c r="A80" i="65"/>
  <c r="AF73" i="64"/>
  <c r="A73" i="64" s="1"/>
  <c r="A72" i="64"/>
  <c r="R79" i="62"/>
  <c r="R71" i="65"/>
  <c r="R81" i="62"/>
  <c r="AK81" i="62"/>
  <c r="AK82" i="62"/>
  <c r="R82" i="62"/>
  <c r="T81" i="62"/>
  <c r="T82" i="62"/>
  <c r="R65" i="64"/>
  <c r="T66" i="64"/>
  <c r="R66" i="64"/>
  <c r="AK65" i="64"/>
  <c r="AK66" i="64"/>
  <c r="T65" i="64"/>
  <c r="AK73" i="65"/>
  <c r="AK74" i="65"/>
  <c r="T74" i="65"/>
  <c r="R74" i="65"/>
  <c r="R73" i="65"/>
  <c r="T73" i="65"/>
  <c r="R63" i="64"/>
  <c r="T36" i="19"/>
  <c r="N21" i="13"/>
  <c r="O21" i="13" s="1"/>
  <c r="N21" i="4"/>
  <c r="O21" i="4" s="1"/>
  <c r="P21" i="4" s="1"/>
  <c r="P21" i="2"/>
  <c r="Q21" i="2" s="1"/>
  <c r="R21" i="2" s="1"/>
  <c r="N21" i="18"/>
  <c r="O21" i="18" s="1"/>
  <c r="AF85" i="65" l="1"/>
  <c r="A85" i="65" s="1"/>
  <c r="A84" i="65"/>
  <c r="AF77" i="64"/>
  <c r="A77" i="64" s="1"/>
  <c r="A76" i="64"/>
  <c r="AF95" i="62"/>
  <c r="A95" i="62" s="1"/>
  <c r="A94" i="62"/>
  <c r="AK78" i="65"/>
  <c r="T78" i="65"/>
  <c r="T77" i="65"/>
  <c r="R77" i="65"/>
  <c r="AK77" i="65"/>
  <c r="R78" i="65"/>
  <c r="R67" i="64"/>
  <c r="R75" i="65"/>
  <c r="AK69" i="64"/>
  <c r="R70" i="64"/>
  <c r="T69" i="64"/>
  <c r="AK70" i="64"/>
  <c r="T70" i="64"/>
  <c r="R69" i="64"/>
  <c r="AK86" i="62"/>
  <c r="R86" i="62"/>
  <c r="T85" i="62"/>
  <c r="R85" i="62"/>
  <c r="T86" i="62"/>
  <c r="AK85" i="62"/>
  <c r="R83" i="62"/>
  <c r="U36" i="19"/>
  <c r="O22" i="2"/>
  <c r="M22" i="13"/>
  <c r="S36" i="19"/>
  <c r="M22" i="18"/>
  <c r="M22" i="4"/>
  <c r="V36" i="19"/>
  <c r="AF81" i="64" l="1"/>
  <c r="A81" i="64" s="1"/>
  <c r="A80" i="64"/>
  <c r="AF99" i="62"/>
  <c r="A99" i="62" s="1"/>
  <c r="A98" i="62"/>
  <c r="AF91" i="65"/>
  <c r="A91" i="65" s="1"/>
  <c r="A88" i="65"/>
  <c r="R87" i="62"/>
  <c r="R79" i="65"/>
  <c r="R71" i="64"/>
  <c r="T82" i="65"/>
  <c r="R82" i="65"/>
  <c r="R81" i="65"/>
  <c r="AK81" i="65"/>
  <c r="T81" i="65"/>
  <c r="AK82" i="65"/>
  <c r="AK73" i="64"/>
  <c r="AK74" i="64"/>
  <c r="R73" i="64"/>
  <c r="T73" i="64"/>
  <c r="T74" i="64"/>
  <c r="R74" i="64"/>
  <c r="R92" i="62"/>
  <c r="T91" i="62"/>
  <c r="R91" i="62"/>
  <c r="T92" i="62"/>
  <c r="AK92" i="62"/>
  <c r="AK91" i="62"/>
  <c r="N22" i="4"/>
  <c r="O22" i="4" s="1"/>
  <c r="P22" i="4" s="1"/>
  <c r="N22" i="18"/>
  <c r="O22" i="18" s="1"/>
  <c r="P22" i="2"/>
  <c r="Q22" i="2" s="1"/>
  <c r="R22" i="2" s="1"/>
  <c r="N22" i="13"/>
  <c r="O22" i="13" s="1"/>
  <c r="AF103" i="62" l="1"/>
  <c r="A103" i="62" s="1"/>
  <c r="A102" i="62"/>
  <c r="AF95" i="65"/>
  <c r="A95" i="65" s="1"/>
  <c r="A94" i="65"/>
  <c r="AF85" i="64"/>
  <c r="A85" i="64" s="1"/>
  <c r="A84" i="64"/>
  <c r="R93" i="62"/>
  <c r="R75" i="64"/>
  <c r="R86" i="65"/>
  <c r="T86" i="65"/>
  <c r="AK86" i="65"/>
  <c r="AK85" i="65"/>
  <c r="T85" i="65"/>
  <c r="R85" i="65"/>
  <c r="AK96" i="62"/>
  <c r="R96" i="62"/>
  <c r="T95" i="62"/>
  <c r="AK95" i="62"/>
  <c r="R95" i="62"/>
  <c r="T96" i="62"/>
  <c r="R77" i="64"/>
  <c r="AK77" i="64"/>
  <c r="T77" i="64"/>
  <c r="AK78" i="64"/>
  <c r="T78" i="64"/>
  <c r="R78" i="64"/>
  <c r="R83" i="65"/>
  <c r="I15" i="3"/>
  <c r="D16" i="3"/>
  <c r="I16" i="3" s="1"/>
  <c r="AF99" i="65" l="1"/>
  <c r="A99" i="65" s="1"/>
  <c r="A98" i="65"/>
  <c r="AF91" i="64"/>
  <c r="A91" i="64" s="1"/>
  <c r="A88" i="64"/>
  <c r="AF107" i="62"/>
  <c r="A107" i="62" s="1"/>
  <c r="A106" i="62"/>
  <c r="R97" i="62"/>
  <c r="R79" i="64"/>
  <c r="T81" i="64"/>
  <c r="AK81" i="64"/>
  <c r="AK82" i="64"/>
  <c r="R82" i="64"/>
  <c r="R81" i="64"/>
  <c r="T82" i="64"/>
  <c r="R91" i="65"/>
  <c r="AK91" i="65"/>
  <c r="AK92" i="65"/>
  <c r="R92" i="65"/>
  <c r="T92" i="65"/>
  <c r="T91" i="65"/>
  <c r="T100" i="62"/>
  <c r="R100" i="62"/>
  <c r="R99" i="62"/>
  <c r="AK99" i="62"/>
  <c r="T99" i="62"/>
  <c r="AK100" i="62"/>
  <c r="R87" i="65"/>
  <c r="I17" i="3"/>
  <c r="I24" i="3" s="1"/>
  <c r="AF95" i="64" l="1"/>
  <c r="A95" i="64" s="1"/>
  <c r="A94" i="64"/>
  <c r="AF111" i="62"/>
  <c r="A111" i="62" s="1"/>
  <c r="A110" i="62"/>
  <c r="AF103" i="65"/>
  <c r="A103" i="65" s="1"/>
  <c r="A102" i="65"/>
  <c r="R101" i="62"/>
  <c r="R96" i="65"/>
  <c r="T96" i="65"/>
  <c r="AK96" i="65"/>
  <c r="AK95" i="65"/>
  <c r="T95" i="65"/>
  <c r="R95" i="65"/>
  <c r="R85" i="64"/>
  <c r="R86" i="64"/>
  <c r="AK85" i="64"/>
  <c r="T85" i="64"/>
  <c r="AK86" i="64"/>
  <c r="T86" i="64"/>
  <c r="R83" i="64"/>
  <c r="R104" i="62"/>
  <c r="R103" i="62"/>
  <c r="AK103" i="62"/>
  <c r="AK104" i="62"/>
  <c r="T103" i="62"/>
  <c r="T104" i="62"/>
  <c r="R93" i="65"/>
  <c r="O22" i="10"/>
  <c r="AF115" i="62" l="1"/>
  <c r="A115" i="62" s="1"/>
  <c r="A114" i="62"/>
  <c r="AF107" i="65"/>
  <c r="A107" i="65" s="1"/>
  <c r="A106" i="65"/>
  <c r="AF99" i="64"/>
  <c r="A99" i="64" s="1"/>
  <c r="A98" i="64"/>
  <c r="R97" i="65"/>
  <c r="AK108" i="62"/>
  <c r="R107" i="62"/>
  <c r="T107" i="62"/>
  <c r="R108" i="62"/>
  <c r="AK107" i="62"/>
  <c r="T108" i="62"/>
  <c r="R92" i="64"/>
  <c r="AK92" i="64"/>
  <c r="T91" i="64"/>
  <c r="R91" i="64"/>
  <c r="T92" i="64"/>
  <c r="AK91" i="64"/>
  <c r="R93" i="64" s="1"/>
  <c r="R87" i="64"/>
  <c r="R105" i="62"/>
  <c r="AK99" i="65"/>
  <c r="AK100" i="65"/>
  <c r="T99" i="65"/>
  <c r="T100" i="65"/>
  <c r="R100" i="65"/>
  <c r="R99" i="65"/>
  <c r="D19" i="10"/>
  <c r="D46" i="10" s="1"/>
  <c r="E21" i="19" s="1"/>
  <c r="AF103" i="64" l="1"/>
  <c r="A103" i="64" s="1"/>
  <c r="A102" i="64"/>
  <c r="AF111" i="65"/>
  <c r="A111" i="65" s="1"/>
  <c r="A110" i="65"/>
  <c r="AF119" i="62"/>
  <c r="A119" i="62" s="1"/>
  <c r="A118" i="62"/>
  <c r="R109" i="62"/>
  <c r="AK112" i="62"/>
  <c r="R111" i="62"/>
  <c r="T111" i="62"/>
  <c r="AK111" i="62"/>
  <c r="R112" i="62"/>
  <c r="T112" i="62"/>
  <c r="T103" i="65"/>
  <c r="R103" i="65"/>
  <c r="R104" i="65"/>
  <c r="T104" i="65"/>
  <c r="AK104" i="65"/>
  <c r="AK103" i="65"/>
  <c r="R101" i="65"/>
  <c r="AK95" i="64"/>
  <c r="AK96" i="64"/>
  <c r="R96" i="64"/>
  <c r="T95" i="64"/>
  <c r="R95" i="64"/>
  <c r="T96" i="64"/>
  <c r="D20" i="10"/>
  <c r="AF115" i="65" l="1"/>
  <c r="A115" i="65" s="1"/>
  <c r="A114" i="65"/>
  <c r="AF123" i="62"/>
  <c r="A122" i="62"/>
  <c r="AF107" i="64"/>
  <c r="A107" i="64" s="1"/>
  <c r="A106" i="64"/>
  <c r="AK116" i="62"/>
  <c r="T115" i="62"/>
  <c r="R115" i="62"/>
  <c r="AK115" i="62"/>
  <c r="T116" i="62"/>
  <c r="R116" i="62"/>
  <c r="R97" i="64"/>
  <c r="R113" i="62"/>
  <c r="AK100" i="64"/>
  <c r="T100" i="64"/>
  <c r="T99" i="64"/>
  <c r="R99" i="64"/>
  <c r="AK99" i="64"/>
  <c r="R100" i="64"/>
  <c r="R105" i="65"/>
  <c r="R107" i="65"/>
  <c r="AK107" i="65"/>
  <c r="AK108" i="65"/>
  <c r="R108" i="65"/>
  <c r="T108" i="65"/>
  <c r="T107" i="65"/>
  <c r="D21" i="10"/>
  <c r="AF127" i="62" l="1"/>
  <c r="A126" i="62"/>
  <c r="AF111" i="64"/>
  <c r="A111" i="64" s="1"/>
  <c r="A110" i="64"/>
  <c r="AF119" i="65"/>
  <c r="A119" i="65" s="1"/>
  <c r="A118" i="65"/>
  <c r="R101" i="64"/>
  <c r="R109" i="65"/>
  <c r="T104" i="64"/>
  <c r="R104" i="64"/>
  <c r="R103" i="64"/>
  <c r="AK103" i="64"/>
  <c r="AK104" i="64"/>
  <c r="T103" i="64"/>
  <c r="AK111" i="65"/>
  <c r="AK112" i="65"/>
  <c r="R111" i="65"/>
  <c r="T111" i="65"/>
  <c r="R112" i="65"/>
  <c r="T112" i="65"/>
  <c r="R117" i="62"/>
  <c r="AK119" i="62"/>
  <c r="T119" i="62"/>
  <c r="R119" i="62"/>
  <c r="R120" i="62"/>
  <c r="AK120" i="62"/>
  <c r="T120" i="62"/>
  <c r="D22" i="10"/>
  <c r="D23" i="10" s="1"/>
  <c r="AF115" i="64" l="1"/>
  <c r="A115" i="64" s="1"/>
  <c r="A114" i="64"/>
  <c r="AF123" i="65"/>
  <c r="A122" i="65"/>
  <c r="AF131" i="62"/>
  <c r="A134" i="62" s="1"/>
  <c r="A130" i="62"/>
  <c r="R121" i="62"/>
  <c r="R113" i="65"/>
  <c r="R105" i="64"/>
  <c r="R115" i="65"/>
  <c r="R116" i="65"/>
  <c r="AK115" i="65"/>
  <c r="T115" i="65"/>
  <c r="T116" i="65"/>
  <c r="AK116" i="65"/>
  <c r="AK107" i="64"/>
  <c r="AK108" i="64"/>
  <c r="T108" i="64"/>
  <c r="T107" i="64"/>
  <c r="R107" i="64"/>
  <c r="R108" i="64"/>
  <c r="L21" i="10"/>
  <c r="D48" i="10" s="1"/>
  <c r="E23" i="19" s="1"/>
  <c r="L20" i="10"/>
  <c r="D47" i="10" s="1"/>
  <c r="E22" i="19" s="1"/>
  <c r="L22" i="10"/>
  <c r="D49" i="10" s="1"/>
  <c r="E24" i="19" s="1"/>
  <c r="D50" i="10"/>
  <c r="D53" i="10" s="1"/>
  <c r="D27" i="10"/>
  <c r="AF127" i="65" l="1"/>
  <c r="A126" i="65"/>
  <c r="AF119" i="64"/>
  <c r="A119" i="64" s="1"/>
  <c r="A118" i="64"/>
  <c r="R109" i="64"/>
  <c r="T119" i="65"/>
  <c r="T120" i="65"/>
  <c r="R120" i="65"/>
  <c r="AK119" i="65"/>
  <c r="AK120" i="65"/>
  <c r="R119" i="65"/>
  <c r="R117" i="65"/>
  <c r="AK112" i="64"/>
  <c r="R111" i="64"/>
  <c r="T111" i="64"/>
  <c r="AK111" i="64"/>
  <c r="R112" i="64"/>
  <c r="T112" i="64"/>
  <c r="E25" i="19"/>
  <c r="E28" i="19" s="1"/>
  <c r="AF123" i="64" l="1"/>
  <c r="A122" i="64"/>
  <c r="AF131" i="65"/>
  <c r="A134" i="65" s="1"/>
  <c r="A130" i="65"/>
  <c r="R113" i="64"/>
  <c r="R116" i="64"/>
  <c r="T116" i="64"/>
  <c r="T115" i="64"/>
  <c r="R115" i="64"/>
  <c r="AK115" i="64"/>
  <c r="AK116" i="64"/>
  <c r="R121" i="65"/>
  <c r="AF127" i="64" l="1"/>
  <c r="A126" i="64"/>
  <c r="R119" i="64"/>
  <c r="AK120" i="64"/>
  <c r="AK119" i="64"/>
  <c r="T119" i="64"/>
  <c r="T120" i="64"/>
  <c r="R120" i="64"/>
  <c r="R117" i="64"/>
  <c r="AF131" i="64" l="1"/>
  <c r="A134" i="64" s="1"/>
  <c r="A130" i="64"/>
  <c r="R121" i="64"/>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<sst xmlns="http://schemas.openxmlformats.org/spreadsheetml/2006/main" count="2527" uniqueCount="316">
  <si>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</si>
  <si>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</si>
  <si>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</si>
  <si>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</si>
  <si>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</si>
  <si>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</si>
  <si>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</si>
  <si>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</si>
  <si>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</si>
  <si>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</si>
  <si>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</si>
  <si>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</si>
  <si>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</si>
  <si>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</si>
  <si>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</si>
  <si>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</si>
  <si>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</si>
  <si>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</si>
  <si>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</si>
  <si>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</si>
  <si>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</si>
  <si>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</si>
  <si>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</si>
  <si>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</si>
  <si>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</si>
  <si>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</si>
  <si>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</si>
  <si>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</si>
  <si>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</si>
  <si>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</si>
  <si>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</si>
  <si>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</si>
  <si>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</si>
  <si>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</si>
  <si>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</si>
  <si>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</si>
  <si>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</si>
  <si>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</si>
  <si>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</si>
  <si>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</si>
  <si>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</si>
  <si>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</si>
  <si>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</si>
  <si>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</si>
  <si>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</si>
  <si>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</si>
  <si>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</si>
  <si>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</si>
  <si>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</si>
  <si>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</si>
  <si>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</si>
  <si>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</si>
  <si>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</si>
  <si>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</si>
  <si>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</si>
  <si>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</si>
  <si>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</si>
  <si>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</si>
  <si>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</si>
  <si>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</si>
  <si>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</si>
  <si>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</si>
  <si>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</si>
  <si>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</si>
  <si>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</si>
  <si>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</si>
  <si>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</si>
  <si>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</si>
  <si>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</si>
  <si>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</si>
  <si>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</si>
  <si>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</si>
  <si>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</si>
  <si>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</si>
  <si>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</si>
  <si>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</si>
  <si>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</si>
  <si>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</si>
  <si>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</si>
  <si>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</si>
  <si>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</si>
  <si>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</si>
  <si>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</si>
  <si>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</si>
  <si>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</si>
  <si>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</si>
  <si>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</si>
  <si>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</si>
  <si>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</si>
  <si>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</si>
  <si>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</si>
  <si>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</si>
  <si>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</si>
  <si>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</si>
  <si>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</si>
  <si>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</si>
  <si>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</si>
  <si>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</si>
  <si>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</si>
  <si>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</si>
  <si>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</si>
  <si>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</si>
  <si>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</si>
  <si>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</si>
  <si>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</si>
  <si>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</si>
  <si>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</si>
  <si>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</si>
  <si>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</si>
  <si>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</si>
  <si>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</si>
  <si>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</si>
  <si>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</si>
  <si>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</si>
  <si>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</si>
  <si>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</si>
  <si>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</si>
  <si>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</si>
  <si>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</si>
  <si>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</si>
  <si>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</si>
  <si>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</si>
  <si>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</si>
  <si>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</si>
  <si>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</si>
  <si>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</si>
  <si>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</si>
  <si>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</si>
  <si>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</si>
  <si>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</si>
  <si>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</si>
  <si>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</si>
  <si>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</si>
  <si>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</si>
  <si>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</si>
  <si>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</si>
  <si>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</si>
  <si>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</si>
  <si>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</si>
  <si>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</si>
  <si>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</si>
  <si>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</si>
  <si>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</si>
  <si>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</si>
  <si>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</si>
  <si>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</si>
  <si>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</si>
  <si>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</si>
  <si>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</si>
  <si>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</si>
  <si>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</si>
  <si>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</si>
  <si>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</si>
  <si>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</si>
  <si>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</si>
  <si>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</si>
  <si>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</si>
  <si>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</si>
  <si>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</si>
  <si>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</si>
  <si>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</si>
  <si>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</si>
  <si>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</si>
  <si>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</si>
  <si>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</si>
  <si>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</si>
  <si>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</si>
  <si>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</si>
  <si>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</si>
  <si>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</si>
  <si>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</si>
  <si>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</si>
  <si>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</si>
  <si>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</si>
  <si>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</si>
  <si>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</si>
  <si>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</si>
  <si>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</si>
  <si>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</si>
  <si>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</si>
  <si>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</si>
  <si>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</si>
  <si>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</si>
  <si>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</si>
  <si>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</si>
  <si>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</si>
  <si>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</si>
  <si>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</si>
  <si>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</si>
  <si>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</si>
  <si>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</si>
  <si>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</si>
  <si>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</si>
  <si>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</si>
  <si>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</si>
  <si>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</si>
  <si>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</si>
  <si>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</si>
  <si>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</si>
  <si>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</si>
  <si>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</si>
  <si>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</si>
  <si>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</si>
  <si>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</si>
  <si>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</si>
  <si>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</si>
  <si>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</si>
  <si>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</si>
  <si>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</si>
  <si>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</si>
  <si>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</si>
  <si>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</si>
  <si>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</si>
  <si>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</si>
  <si>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</si>
  <si>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</si>
  <si>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</si>
  <si>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</si>
  <si>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</si>
  <si>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</si>
  <si>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</si>
  <si>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</si>
  <si>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</si>
  <si>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</si>
  <si>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</si>
  <si>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</si>
  <si>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</si>
  <si>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</si>
  <si>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</si>
  <si>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</si>
  <si>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</si>
  <si>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</si>
  <si>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</si>
  <si>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</si>
  <si>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</si>
  <si>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</si>
  <si>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</si>
  <si>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</si>
  <si>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</si>
  <si>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</si>
  <si>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</si>
  <si>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</si>
  <si>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</si>
  <si>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</si>
  <si>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</si>
  <si>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</si>
  <si>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</si>
  <si>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</si>
  <si>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</si>
  <si>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</si>
  <si>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</si>
  <si>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</si>
  <si>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</si>
  <si>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</si>
  <si>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</si>
  <si>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</si>
  <si>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</si>
  <si>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</si>
  <si>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</si>
  <si>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</si>
  <si>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</si>
  <si>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</si>
  <si>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</si>
  <si>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</si>
  <si>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</si>
  <si>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</si>
  <si>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</si>
  <si>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</si>
  <si>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</si>
  <si>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</si>
  <si>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</si>
  <si>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</si>
  <si>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</si>
  <si>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</si>
  <si>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</si>
  <si>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</si>
  <si>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</si>
  <si>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</si>
  <si>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</si>
  <si>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</si>
  <si>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</si>
  <si>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</si>
  <si>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</si>
  <si>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</si>
  <si>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</si>
  <si>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</si>
  <si>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</si>
  <si>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</si>
  <si>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</si>
  <si>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</si>
  <si>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</si>
  <si>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</si>
  <si>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</si>
  <si>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</si>
  <si>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</si>
  <si>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</si>
  <si>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</si>
  <si>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</si>
  <si>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</si>
  <si>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</si>
  <si>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</si>
  <si>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</si>
  <si>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</si>
  <si>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r>
      <t>平成30年度</t>
    </r>
    <r>
      <rPr>
        <sz val="12"/>
        <rFont val="ＭＳ Ｐゴシック"/>
        <family val="3"/>
        <charset val="128"/>
      </rPr>
      <t>（平成30年4月1日より改定）</t>
    </r>
    <rPh sb="18" eb="20">
      <t>カイテイ</t>
    </rPh>
    <phoneticPr fontId="2"/>
  </si>
  <si>
    <r>
      <t>平成30年度</t>
    </r>
    <r>
      <rPr>
        <sz val="12"/>
        <rFont val="ＭＳ Ｐゴシック"/>
        <family val="3"/>
        <charset val="128"/>
      </rPr>
      <t>（平成29年4月1日より変更なし）</t>
    </r>
    <rPh sb="18" eb="20">
      <t>ヘンコウ</t>
    </rPh>
    <phoneticPr fontId="2"/>
  </si>
  <si>
    <t>食料品製造業</t>
    <phoneticPr fontId="2"/>
  </si>
  <si>
    <t>30-1</t>
    <phoneticPr fontId="2"/>
  </si>
  <si>
    <t>〈平成３０年度第１回〉</t>
  </si>
  <si>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</si>
  <si>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</si>
  <si>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</si>
  <si>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※１ 上限額：９７，０００円又は、研修実施月に支払われた給与総支給額のいずれか低い方</t>
    <phoneticPr fontId="2"/>
  </si>
  <si>
    <t>※２ 年額上限は1，２００，０００円</t>
    <rPh sb="3" eb="5">
      <t>ネンガク</t>
    </rPh>
    <rPh sb="5" eb="6">
      <t>ジョウ</t>
    </rPh>
    <rPh sb="17" eb="18">
      <t>エン</t>
    </rPh>
    <phoneticPr fontId="2"/>
  </si>
  <si>
    <t>代表者職氏名</t>
    <rPh sb="3" eb="4">
      <t>ショク</t>
    </rPh>
    <phoneticPr fontId="2"/>
  </si>
  <si>
    <t>1人</t>
    <phoneticPr fontId="2"/>
  </si>
  <si>
    <t>日付</t>
    <rPh sb="0" eb="2">
      <t>ヒヅケ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</si>
</sst>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 \ \ h&quot;時間   &quot;mm&quot;分&quot;\)"/>
    <numFmt numFmtId="196" formatCode="\ \ [h]&quot;時間     &quot;mm&quot;分&quot;\ "/>
    <numFmt numFmtId="197" formatCode="\ \ \ [h]&quot;時間     &quot;mm&quot;分&quot;\ "/>
    <numFmt numFmtId="198" formatCode="&quot;研修生氏名：&quot;@"/>
    <numFmt numFmtId="199" formatCode="@&quot;開&quot;&quot;始&quot;"/>
    <numFmt numFmtId="200" formatCode="d&quot;日&quot;"/>
    <numFmt numFmtId="201" formatCode="yyyy&quot;年&quot;m&quot;月&quot;d&quot;日&quot;;@"/>
    <numFmt numFmtId="202" formatCode="yyyy&quot;年&quot;m&quot;月&quot;d&quot;日&quot;\(aaa\)"/>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09">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8" fontId="0" fillId="3" borderId="0" xfId="0" applyNumberFormat="1" applyFill="1" applyAlignment="1" applyProtection="1">
      <alignment vertical="center"/>
    </xf>
    <xf numFmtId="198"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0" fontId="99"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199" fontId="101" fillId="0" borderId="170" xfId="0" applyNumberFormat="1" applyFont="1" applyFill="1" applyBorder="1" applyAlignment="1" applyProtection="1">
      <alignment shrinkToFit="1"/>
    </xf>
    <xf numFmtId="199" fontId="101" fillId="0" borderId="170" xfId="0" applyNumberFormat="1" applyFont="1" applyFill="1" applyBorder="1" applyAlignment="1" applyProtection="1">
      <alignment vertical="center" shrinkToFit="1"/>
    </xf>
    <xf numFmtId="199"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0" fontId="18" fillId="3" borderId="0" xfId="0" applyFont="1" applyFill="1" applyAlignment="1" applyProtection="1"/>
    <xf numFmtId="200" fontId="0" fillId="3" borderId="46" xfId="0" applyNumberFormat="1" applyFont="1" applyFill="1" applyBorder="1" applyAlignment="1" applyProtection="1">
      <alignment horizontal="center" vertical="center" wrapText="1" readingOrder="1"/>
    </xf>
    <xf numFmtId="192"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5"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50" fillId="0" borderId="46" xfId="0" applyFont="1" applyFill="1" applyBorder="1" applyAlignment="1" applyProtection="1">
      <alignment horizontal="center" vertical="center" wrapText="1"/>
    </xf>
    <xf numFmtId="192"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8" fillId="3" borderId="0" xfId="0" applyNumberFormat="1" applyFont="1" applyFill="1" applyBorder="1" applyAlignment="1" applyProtection="1">
      <alignment horizontal="left" shrinkToFit="1"/>
    </xf>
    <xf numFmtId="192" fontId="98"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8"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8" fillId="3" borderId="0" xfId="0" applyNumberFormat="1" applyFont="1" applyFill="1" applyBorder="1" applyAlignment="1" applyProtection="1">
      <alignment horizontal="right" shrinkToFit="1"/>
    </xf>
    <xf numFmtId="0" fontId="48" fillId="0" borderId="0" xfId="1" applyFont="1" applyAlignment="1" applyProtection="1">
      <alignment vertical="center"/>
      <protection locked="0" hidden="1"/>
    </xf>
    <xf numFmtId="0" fontId="113" fillId="0" borderId="52" xfId="0" applyFont="1" applyFill="1" applyBorder="1" applyAlignment="1" applyProtection="1">
      <alignment horizontal="left" vertical="top" wrapText="1"/>
    </xf>
    <xf numFmtId="193" fontId="113" fillId="0" borderId="0" xfId="0" applyNumberFormat="1" applyFont="1" applyFill="1" applyBorder="1" applyAlignment="1" applyProtection="1">
      <alignment vertical="top" wrapText="1"/>
    </xf>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201" fontId="14" fillId="3" borderId="0" xfId="0" applyNumberFormat="1" applyFont="1" applyFill="1" applyBorder="1" applyAlignment="1" applyProtection="1">
      <alignment horizontal="center" vertical="center" shrinkToFit="1"/>
    </xf>
    <xf numFmtId="202" fontId="36" fillId="0" borderId="70" xfId="0" applyNumberFormat="1" applyFont="1" applyFill="1" applyBorder="1" applyAlignment="1" applyProtection="1">
      <alignment horizontal="left" vertical="center" shrinkToFit="1"/>
    </xf>
    <xf numFmtId="202" fontId="36" fillId="0" borderId="71" xfId="0" applyNumberFormat="1" applyFont="1" applyFill="1" applyBorder="1" applyAlignment="1" applyProtection="1">
      <alignment horizontal="left" vertical="center" shrinkToFit="1"/>
    </xf>
    <xf numFmtId="202" fontId="36" fillId="0" borderId="43" xfId="0" applyNumberFormat="1" applyFont="1" applyBorder="1" applyAlignment="1" applyProtection="1">
      <alignment horizontal="left" vertical="center" shrinkToFit="1"/>
    </xf>
    <xf numFmtId="201" fontId="99" fillId="0" borderId="64" xfId="0" applyNumberFormat="1" applyFont="1" applyFill="1" applyBorder="1" applyAlignment="1" applyProtection="1">
      <alignment horizontal="left" vertical="center" shrinkToFit="1"/>
    </xf>
    <xf numFmtId="201" fontId="31" fillId="0" borderId="34" xfId="0" applyNumberFormat="1" applyFont="1" applyFill="1" applyBorder="1" applyAlignment="1" applyProtection="1">
      <alignment horizontal="left" vertical="center" shrinkToFit="1"/>
    </xf>
    <xf numFmtId="201" fontId="31" fillId="0" borderId="6" xfId="0" applyNumberFormat="1" applyFont="1" applyFill="1" applyBorder="1" applyAlignment="1" applyProtection="1">
      <alignment horizontal="left" vertical="center" shrinkToFit="1"/>
    </xf>
    <xf numFmtId="201" fontId="31" fillId="0" borderId="38" xfId="0" applyNumberFormat="1" applyFont="1" applyFill="1" applyBorder="1" applyAlignment="1" applyProtection="1">
      <alignment horizontal="left" vertical="center" shrinkToFit="1"/>
    </xf>
    <xf numFmtId="201" fontId="31" fillId="0" borderId="68" xfId="0" applyNumberFormat="1" applyFont="1" applyFill="1" applyBorder="1" applyAlignment="1" applyProtection="1">
      <alignment horizontal="left" vertical="center" shrinkToFit="1"/>
    </xf>
    <xf numFmtId="201" fontId="31" fillId="0" borderId="20" xfId="0" applyNumberFormat="1" applyFont="1" applyFill="1" applyBorder="1" applyAlignment="1" applyProtection="1">
      <alignment horizontal="left" vertical="center" shrinkToFit="1"/>
    </xf>
    <xf numFmtId="201" fontId="31" fillId="0" borderId="114" xfId="0" applyNumberFormat="1" applyFont="1" applyFill="1" applyBorder="1" applyAlignment="1" applyProtection="1">
      <alignment horizontal="left" vertical="center" shrinkToFit="1"/>
    </xf>
    <xf numFmtId="201" fontId="31" fillId="0" borderId="62" xfId="0" applyNumberFormat="1" applyFont="1" applyFill="1" applyBorder="1" applyAlignment="1" applyProtection="1">
      <alignment horizontal="left" vertical="center" shrinkToFit="1"/>
    </xf>
    <xf numFmtId="201" fontId="27" fillId="0" borderId="6" xfId="0" applyNumberFormat="1" applyFont="1" applyFill="1" applyBorder="1" applyAlignment="1" applyProtection="1">
      <alignment horizontal="center" vertical="center" shrinkToFit="1"/>
    </xf>
    <xf numFmtId="190" fontId="5" fillId="4" borderId="55" xfId="0" applyNumberFormat="1" applyFont="1" applyFill="1" applyBorder="1" applyAlignment="1" applyProtection="1">
      <alignment horizontal="center" vertical="center" shrinkToFit="1"/>
      <protection locked="0"/>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5" fillId="0" borderId="0" xfId="0" applyFont="1" applyFill="1" applyBorder="1" applyAlignment="1" applyProtection="1">
      <alignment horizontal="center" vertical="center"/>
    </xf>
    <xf numFmtId="201"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4" fillId="3" borderId="0" xfId="0" applyFont="1" applyFill="1" applyBorder="1" applyAlignment="1">
      <alignment horizontal="left" shrinkToFit="1"/>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200" fontId="0" fillId="3" borderId="54" xfId="0" applyNumberFormat="1" applyFont="1" applyFill="1" applyBorder="1" applyAlignment="1" applyProtection="1">
      <alignment horizontal="center" vertical="top" wrapText="1" readingOrder="1"/>
    </xf>
    <xf numFmtId="200" fontId="0" fillId="3" borderId="42" xfId="0" applyNumberFormat="1" applyFont="1" applyFill="1" applyBorder="1" applyAlignment="1" applyProtection="1">
      <alignment horizontal="center" vertical="top" wrapText="1" readingOrder="1"/>
    </xf>
    <xf numFmtId="200" fontId="0" fillId="3" borderId="50" xfId="0" applyNumberFormat="1" applyFont="1" applyFill="1" applyBorder="1" applyAlignment="1" applyProtection="1">
      <alignment horizontal="center" wrapText="1" readingOrder="1"/>
    </xf>
    <xf numFmtId="200" fontId="0" fillId="3" borderId="51" xfId="0" applyNumberFormat="1" applyFont="1" applyFill="1" applyBorder="1" applyAlignment="1" applyProtection="1">
      <alignment horizontal="center" wrapText="1" readingOrder="1"/>
    </xf>
    <xf numFmtId="200" fontId="0" fillId="3" borderId="49" xfId="0" applyNumberFormat="1" applyFont="1" applyFill="1" applyBorder="1" applyAlignment="1" applyProtection="1">
      <alignment horizontal="center" wrapText="1" readingOrder="1"/>
    </xf>
    <xf numFmtId="200" fontId="0" fillId="3" borderId="53" xfId="0" applyNumberFormat="1" applyFont="1" applyFill="1" applyBorder="1" applyAlignment="1" applyProtection="1">
      <alignment horizontal="center" wrapText="1" readingOrder="1"/>
    </xf>
    <xf numFmtId="200" fontId="113" fillId="3" borderId="52" xfId="0" applyNumberFormat="1" applyFont="1" applyFill="1" applyBorder="1" applyAlignment="1" applyProtection="1">
      <alignment horizontal="right" vertical="top" wrapText="1" readingOrder="1"/>
    </xf>
    <xf numFmtId="193" fontId="113" fillId="0" borderId="52" xfId="0" applyNumberFormat="1" applyFont="1" applyFill="1" applyBorder="1" applyAlignment="1" applyProtection="1">
      <alignment horizontal="left" vertical="top"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60" fillId="3" borderId="0" xfId="0" applyFont="1" applyFill="1" applyBorder="1" applyAlignment="1" applyProtection="1">
      <alignment horizontal="left" vertical="top"/>
    </xf>
    <xf numFmtId="192" fontId="98"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195" fontId="0" fillId="0" borderId="174" xfId="0" applyNumberFormat="1" applyFont="1" applyFill="1" applyBorder="1" applyAlignment="1" applyProtection="1">
      <alignment horizontal="center" vertical="center" wrapText="1" shrinkToFit="1"/>
    </xf>
    <xf numFmtId="195" fontId="0" fillId="0" borderId="175" xfId="0" applyNumberFormat="1" applyFont="1" applyFill="1" applyBorder="1" applyAlignment="1" applyProtection="1">
      <alignment horizontal="center" vertical="center" shrinkToFit="1"/>
    </xf>
    <xf numFmtId="192"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56" xfId="0" applyFill="1" applyBorder="1" applyAlignment="1" applyProtection="1">
      <alignment horizontal="center" vertical="center" wrapText="1"/>
    </xf>
    <xf numFmtId="0" fontId="0" fillId="0" borderId="182" xfId="0" applyFill="1" applyBorder="1" applyAlignment="1" applyProtection="1">
      <alignment horizontal="center" vertical="center" wrapText="1"/>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0" fillId="0" borderId="54" xfId="0" applyFont="1" applyFill="1" applyBorder="1" applyAlignment="1" applyProtection="1">
      <alignment horizontal="left" vertical="top" wrapText="1"/>
      <protection locked="0"/>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6" fontId="8" fillId="3" borderId="83" xfId="0" applyNumberFormat="1" applyFont="1" applyFill="1" applyBorder="1" applyAlignment="1" applyProtection="1">
      <alignment horizontal="center" vertical="center" shrinkToFit="1"/>
    </xf>
    <xf numFmtId="196" fontId="8" fillId="3" borderId="15" xfId="0" applyNumberFormat="1" applyFont="1" applyFill="1" applyBorder="1" applyAlignment="1" applyProtection="1">
      <alignment horizontal="center" vertical="center" shrinkToFit="1"/>
    </xf>
    <xf numFmtId="196"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6" fontId="8" fillId="3" borderId="90" xfId="0" applyNumberFormat="1" applyFont="1" applyFill="1" applyBorder="1" applyAlignment="1" applyProtection="1">
      <alignment horizontal="center" vertical="center" shrinkToFit="1"/>
    </xf>
    <xf numFmtId="196" fontId="8" fillId="3" borderId="1" xfId="0" applyNumberFormat="1" applyFont="1" applyFill="1" applyBorder="1" applyAlignment="1" applyProtection="1">
      <alignment horizontal="center" vertical="center" shrinkToFit="1"/>
    </xf>
    <xf numFmtId="196"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6" fontId="8" fillId="3" borderId="92" xfId="0" applyNumberFormat="1" applyFont="1" applyFill="1" applyBorder="1" applyAlignment="1" applyProtection="1">
      <alignment horizontal="center" vertical="center" shrinkToFit="1"/>
    </xf>
    <xf numFmtId="196" fontId="8" fillId="3" borderId="93" xfId="0" applyNumberFormat="1" applyFont="1" applyFill="1" applyBorder="1" applyAlignment="1" applyProtection="1">
      <alignment horizontal="center" vertical="center" shrinkToFit="1"/>
    </xf>
    <xf numFmtId="196"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7" fontId="8" fillId="3" borderId="100" xfId="0" applyNumberFormat="1" applyFont="1" applyFill="1" applyBorder="1" applyAlignment="1" applyProtection="1">
      <alignment horizontal="center" vertical="center" shrinkToFit="1"/>
    </xf>
    <xf numFmtId="197" fontId="8" fillId="3" borderId="101" xfId="0" applyNumberFormat="1" applyFont="1" applyFill="1" applyBorder="1" applyAlignment="1" applyProtection="1">
      <alignment horizontal="center" vertical="center" shrinkToFit="1"/>
    </xf>
    <xf numFmtId="197"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49" fontId="23" fillId="4" borderId="46" xfId="0" applyNumberFormat="1" applyFont="1" applyFill="1" applyBorder="1" applyAlignment="1" applyProtection="1">
      <alignment horizontal="left"/>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30</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74839</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312967</xdr:rowOff>
    </xdr:to>
    <xdr:grpSp>
      <xdr:nvGrpSpPr>
        <xdr:cNvPr id="246413" name="グループ化 6"/>
        <xdr:cNvGrpSpPr>
          <a:grpSpLocks/>
        </xdr:cNvGrpSpPr>
      </xdr:nvGrpSpPr>
      <xdr:grpSpPr bwMode="auto">
        <a:xfrm>
          <a:off x="7483930" y="8096253"/>
          <a:ext cx="4573361" cy="1279071"/>
          <a:chOff x="7501242" y="5631409"/>
          <a:chExt cx="4572004" cy="1141797"/>
        </a:xfrm>
      </xdr:grpSpPr>
      <xdr:sp macro="" textlink="">
        <xdr:nvSpPr>
          <xdr:cNvPr id="7" name="正方形/長方形 6"/>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H14" sqref="H14"/>
    </sheetView>
  </sheetViews>
  <sheetFormatPr defaultRowHeight="13.5"/>
  <cols>
    <col min="1" max="4" width="2.125" style="273" customWidth="1"/>
    <col min="5" max="5" width="100.625" style="273" customWidth="1"/>
    <col min="6" max="6" width="9" style="273"/>
    <col min="7" max="7" width="9" style="273" customWidth="1"/>
    <col min="8" max="16384" width="9" style="273"/>
  </cols>
  <sheetData>
    <row r="1" spans="1:7" s="261" customFormat="1" ht="16.5" customHeight="1">
      <c r="A1" s="259"/>
      <c r="B1" s="259"/>
      <c r="C1" s="259"/>
      <c r="D1" s="259"/>
      <c r="E1" s="260" t="s">
        <v>183</v>
      </c>
    </row>
    <row r="2" spans="1:7" s="261" customFormat="1" ht="13.5" customHeight="1">
      <c r="A2" s="262"/>
      <c r="B2" s="259"/>
      <c r="C2" s="259"/>
      <c r="D2" s="259"/>
      <c r="E2" s="259"/>
    </row>
    <row r="3" spans="1:7" s="261" customFormat="1" ht="16.5" customHeight="1">
      <c r="A3" s="263" t="s">
        <v>184</v>
      </c>
      <c r="B3" s="264"/>
      <c r="C3" s="264"/>
      <c r="D3" s="264"/>
      <c r="E3" s="264"/>
    </row>
    <row r="4" spans="1:7" s="261" customFormat="1" ht="13.5" customHeight="1">
      <c r="A4" s="265"/>
      <c r="B4" s="259"/>
      <c r="C4" s="259"/>
      <c r="D4" s="259"/>
      <c r="E4" s="259"/>
    </row>
    <row r="5" spans="1:7" s="268" customFormat="1" ht="18" customHeight="1">
      <c r="A5" s="266" t="s">
        <v>185</v>
      </c>
      <c r="B5" s="267"/>
      <c r="C5" s="267"/>
      <c r="D5" s="267"/>
      <c r="E5" s="267"/>
    </row>
    <row r="6" spans="1:7" s="269" customFormat="1" ht="45" customHeight="1">
      <c r="A6" s="565" t="s">
        <v>186</v>
      </c>
      <c r="B6" s="565"/>
      <c r="C6" s="565"/>
      <c r="D6" s="565"/>
      <c r="E6" s="565"/>
    </row>
    <row r="7" spans="1:7" s="269" customFormat="1" ht="9" customHeight="1">
      <c r="A7" s="565"/>
      <c r="B7" s="565"/>
      <c r="C7" s="565"/>
      <c r="D7" s="565"/>
      <c r="E7" s="565"/>
    </row>
    <row r="8" spans="1:7" s="268" customFormat="1" ht="16.5" customHeight="1">
      <c r="A8" s="266" t="s">
        <v>187</v>
      </c>
      <c r="B8" s="267"/>
      <c r="C8" s="267"/>
      <c r="D8" s="267"/>
      <c r="E8" s="267"/>
    </row>
    <row r="9" spans="1:7" s="261" customFormat="1" ht="52.5" customHeight="1">
      <c r="A9" s="259"/>
      <c r="B9" s="566"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6"/>
      <c r="D9" s="566"/>
      <c r="E9" s="566"/>
      <c r="G9" s="472"/>
    </row>
    <row r="10" spans="1:7" s="268" customFormat="1" ht="16.5" customHeight="1">
      <c r="A10" s="270"/>
      <c r="B10" s="266" t="s">
        <v>188</v>
      </c>
      <c r="C10" s="267"/>
      <c r="D10" s="267"/>
      <c r="E10" s="267"/>
    </row>
    <row r="11" spans="1:7" s="261" customFormat="1" ht="105" customHeight="1">
      <c r="A11" s="259"/>
      <c r="B11" s="259"/>
      <c r="C11" s="563" t="s">
        <v>189</v>
      </c>
      <c r="D11" s="564"/>
      <c r="E11" s="564"/>
    </row>
    <row r="12" spans="1:7" s="268" customFormat="1" ht="16.5" customHeight="1">
      <c r="A12" s="270"/>
      <c r="B12" s="266" t="s">
        <v>190</v>
      </c>
      <c r="C12" s="267"/>
      <c r="D12" s="267"/>
      <c r="E12" s="267"/>
    </row>
    <row r="13" spans="1:7" s="261" customFormat="1" ht="45" customHeight="1">
      <c r="A13" s="259"/>
      <c r="B13" s="259"/>
      <c r="C13" s="563" t="s">
        <v>191</v>
      </c>
      <c r="D13" s="564"/>
      <c r="E13" s="564"/>
    </row>
    <row r="14" spans="1:7" s="268" customFormat="1" ht="16.5" customHeight="1">
      <c r="A14" s="270"/>
      <c r="B14" s="266" t="s">
        <v>192</v>
      </c>
      <c r="C14" s="267"/>
      <c r="D14" s="267"/>
      <c r="E14" s="267"/>
    </row>
    <row r="15" spans="1:7" s="261" customFormat="1" ht="30" customHeight="1">
      <c r="A15" s="259"/>
      <c r="B15" s="259"/>
      <c r="C15" s="564" t="s">
        <v>286</v>
      </c>
      <c r="D15" s="564"/>
      <c r="E15" s="564"/>
    </row>
    <row r="16" spans="1:7" s="261" customFormat="1" ht="16.5" customHeight="1">
      <c r="A16" s="259"/>
      <c r="B16" s="259"/>
      <c r="C16" s="259"/>
      <c r="D16" s="564" t="s">
        <v>193</v>
      </c>
      <c r="E16" s="564"/>
    </row>
    <row r="17" spans="1:7" s="261" customFormat="1" ht="16.5" customHeight="1">
      <c r="A17" s="259"/>
      <c r="B17" s="259"/>
      <c r="C17" s="259"/>
      <c r="D17" s="259"/>
      <c r="E17" s="262" t="s">
        <v>194</v>
      </c>
    </row>
    <row r="18" spans="1:7" s="261" customFormat="1" ht="16.5" customHeight="1">
      <c r="A18" s="259"/>
      <c r="B18" s="259"/>
      <c r="C18" s="259"/>
      <c r="D18" s="259"/>
      <c r="E18" s="262" t="s">
        <v>195</v>
      </c>
    </row>
    <row r="19" spans="1:7" s="261" customFormat="1" ht="16.5" customHeight="1">
      <c r="A19" s="259"/>
      <c r="B19" s="259"/>
      <c r="C19" s="259"/>
      <c r="D19" s="564" t="s">
        <v>196</v>
      </c>
      <c r="E19" s="564"/>
    </row>
    <row r="20" spans="1:7" s="261" customFormat="1" ht="16.5" customHeight="1">
      <c r="A20" s="259"/>
      <c r="B20" s="259"/>
      <c r="C20" s="259"/>
      <c r="D20" s="259"/>
      <c r="E20" s="262" t="s">
        <v>197</v>
      </c>
    </row>
    <row r="21" spans="1:7" s="261" customFormat="1" ht="16.5" customHeight="1">
      <c r="A21" s="259"/>
      <c r="B21" s="259"/>
      <c r="C21" s="259"/>
      <c r="D21" s="259"/>
      <c r="E21" s="262" t="s">
        <v>198</v>
      </c>
    </row>
    <row r="22" spans="1:7" s="268" customFormat="1" ht="16.5" customHeight="1">
      <c r="A22" s="270"/>
      <c r="B22" s="266" t="s">
        <v>199</v>
      </c>
      <c r="C22" s="267"/>
      <c r="D22" s="267"/>
      <c r="E22" s="267"/>
    </row>
    <row r="23" spans="1:7" s="261" customFormat="1" ht="16.5" customHeight="1">
      <c r="A23" s="259"/>
      <c r="B23" s="259"/>
      <c r="C23" s="563" t="s">
        <v>200</v>
      </c>
      <c r="D23" s="564"/>
      <c r="E23" s="564"/>
    </row>
    <row r="24" spans="1:7" s="261" customFormat="1" ht="16.5" customHeight="1">
      <c r="A24" s="259"/>
      <c r="B24" s="259"/>
      <c r="C24" s="259"/>
      <c r="D24" s="566" t="str">
        <f>CONCATENATE("●労災保険料  ",'11号-5'!N15,'11号-5'!M17,"／1000）")</f>
        <v>●労災保険料  平成30年度（平成30年4月1日より改定）13／1000）</v>
      </c>
      <c r="E24" s="566"/>
    </row>
    <row r="25" spans="1:7" s="261" customFormat="1" ht="16.5" customHeight="1">
      <c r="A25" s="259"/>
      <c r="B25" s="259"/>
      <c r="C25" s="259"/>
      <c r="D25" s="287"/>
      <c r="E25" s="311" t="str">
        <f>CONCATENATE("　明細書には、研修生の月額給与○○○円×",'11号-5'!M17,"／1000＝○○○○円と記載")</f>
        <v>　明細書には、研修生の月額給与○○○円×13／1000＝○○○○円と記載</v>
      </c>
    </row>
    <row r="26" spans="1:7" s="261" customFormat="1" ht="16.5" customHeight="1">
      <c r="A26" s="259"/>
      <c r="B26" s="259"/>
      <c r="C26" s="259"/>
      <c r="D26" s="566" t="str">
        <f>CONCATENATE("●雇用保険料  ",'11号-5'!N10,'11号-5'!M13,"／1000）")</f>
        <v>●雇用保険料  平成30年度（平成29年4月1日より変更なし）7／1000）</v>
      </c>
      <c r="E26" s="566"/>
    </row>
    <row r="27" spans="1:7" s="261" customFormat="1" ht="16.5" customHeight="1">
      <c r="A27" s="259"/>
      <c r="B27" s="259"/>
      <c r="C27" s="259"/>
      <c r="D27" s="259"/>
      <c r="E27" s="310" t="str">
        <f>CONCATENATE("　明細書には、研修生の月額給与○○○円×",'11号-5'!M13,"／1000＝○○○○円と記載")</f>
        <v>　明細書には、研修生の月額給与○○○円×7／1000＝○○○○円と記載</v>
      </c>
    </row>
    <row r="28" spans="1:7" s="261" customFormat="1" ht="13.5" customHeight="1">
      <c r="A28" s="262" t="s">
        <v>201</v>
      </c>
      <c r="B28" s="259"/>
      <c r="C28" s="259"/>
      <c r="D28" s="259"/>
      <c r="E28" s="259"/>
    </row>
    <row r="29" spans="1:7" s="268" customFormat="1" ht="16.5" customHeight="1">
      <c r="A29" s="266" t="s">
        <v>202</v>
      </c>
      <c r="B29" s="267"/>
      <c r="C29" s="267"/>
      <c r="D29" s="267"/>
      <c r="E29" s="267"/>
    </row>
    <row r="30" spans="1:7" s="261" customFormat="1" ht="87.75" customHeight="1">
      <c r="A30" s="259"/>
      <c r="B30" s="563"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4"/>
      <c r="D30" s="564"/>
      <c r="E30" s="564"/>
      <c r="G30" s="472"/>
    </row>
    <row r="31" spans="1:7" s="261" customFormat="1" ht="13.5" customHeight="1">
      <c r="A31" s="271"/>
      <c r="B31" s="259"/>
      <c r="C31" s="259"/>
      <c r="D31" s="259"/>
      <c r="E31" s="259"/>
    </row>
    <row r="32" spans="1:7" s="268" customFormat="1" ht="16.5" customHeight="1">
      <c r="A32" s="266" t="s">
        <v>203</v>
      </c>
      <c r="B32" s="267"/>
      <c r="C32" s="267"/>
      <c r="D32" s="267"/>
      <c r="E32" s="267"/>
    </row>
    <row r="33" spans="1:5" s="261" customFormat="1" ht="60" customHeight="1">
      <c r="A33" s="259"/>
      <c r="B33" s="567" t="s">
        <v>211</v>
      </c>
      <c r="C33" s="566"/>
      <c r="D33" s="566"/>
      <c r="E33" s="566"/>
    </row>
    <row r="34" spans="1:5" s="261" customFormat="1" ht="13.5" customHeight="1">
      <c r="A34" s="262"/>
      <c r="B34" s="259"/>
      <c r="C34" s="259"/>
      <c r="D34" s="259"/>
      <c r="E34" s="259"/>
    </row>
    <row r="35" spans="1:5" s="268" customFormat="1" ht="16.5" customHeight="1">
      <c r="A35" s="266" t="s">
        <v>204</v>
      </c>
      <c r="B35" s="267"/>
      <c r="C35" s="267"/>
      <c r="D35" s="267"/>
      <c r="E35" s="267"/>
    </row>
    <row r="36" spans="1:5" s="261" customFormat="1" ht="16.5" customHeight="1">
      <c r="A36" s="259"/>
      <c r="B36" s="564" t="s">
        <v>205</v>
      </c>
      <c r="C36" s="564"/>
      <c r="D36" s="564"/>
      <c r="E36" s="564"/>
    </row>
    <row r="37" spans="1:5" s="261" customFormat="1" ht="16.5" customHeight="1">
      <c r="A37" s="259"/>
      <c r="B37" s="259"/>
      <c r="C37" s="564" t="s">
        <v>206</v>
      </c>
      <c r="D37" s="564"/>
      <c r="E37" s="564"/>
    </row>
    <row r="38" spans="1:5" s="261" customFormat="1" ht="30" customHeight="1">
      <c r="A38" s="259"/>
      <c r="B38" s="259"/>
      <c r="C38" s="564" t="s">
        <v>207</v>
      </c>
      <c r="D38" s="564"/>
      <c r="E38" s="564"/>
    </row>
    <row r="39" spans="1:5" s="261" customFormat="1" ht="13.5" customHeight="1">
      <c r="A39" s="262"/>
      <c r="B39" s="259"/>
      <c r="C39" s="259"/>
      <c r="D39" s="259"/>
      <c r="E39" s="259"/>
    </row>
    <row r="40" spans="1:5" s="268" customFormat="1" ht="16.5" customHeight="1">
      <c r="A40" s="266" t="s">
        <v>208</v>
      </c>
      <c r="B40" s="267"/>
      <c r="C40" s="267"/>
      <c r="D40" s="267"/>
      <c r="E40" s="267"/>
    </row>
    <row r="41" spans="1:5" s="261" customFormat="1" ht="30" customHeight="1">
      <c r="A41" s="259"/>
      <c r="B41" s="567" t="s">
        <v>209</v>
      </c>
      <c r="C41" s="566"/>
      <c r="D41" s="566"/>
      <c r="E41" s="566"/>
    </row>
    <row r="42" spans="1:5" ht="14.25">
      <c r="A42" s="272"/>
    </row>
    <row r="43" spans="1:5" ht="14.25">
      <c r="A43" s="272"/>
    </row>
    <row r="44" spans="1:5" ht="14.25">
      <c r="A44" s="272"/>
    </row>
    <row r="45" spans="1:5">
      <c r="A45" s="273" t="s">
        <v>210</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22"/>
  <sheetViews>
    <sheetView showGridLines="0" view="pageBreakPreview" topLeftCell="A7"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〈平成３０年度第１回〉</v>
      </c>
      <c r="J2" s="156"/>
      <c r="K2" s="897"/>
      <c r="L2" s="897"/>
      <c r="M2" s="897"/>
      <c r="O2" s="18"/>
      <c r="Q2" s="12" t="str">
        <f>CONCATENATE("厚生労働省の定める農業の",DBCS(LEFT(N10,6)),CHAR(10),"保険料率を表示しています。",CHAR(10),
"　　　雇用保険料率　 ",DBCS(M13)," / １，０００",CHAR(10),
"　　　労災保険料率　",DBCS(M17)," / １，０００")</f>
        <v>厚生労働省の定める農業の平成３０年度
保険料率を表示しています。
　　　雇用保険料率　 ７ / １，０００
　　　労災保険料率　１３ / １，０００</v>
      </c>
    </row>
    <row r="3" spans="1:24" ht="27.75" customHeight="1">
      <c r="A3" s="87" t="s">
        <v>137</v>
      </c>
      <c r="B3" s="85"/>
      <c r="C3" s="85"/>
      <c r="D3" s="85"/>
      <c r="E3" s="85"/>
      <c r="F3" s="85"/>
      <c r="G3" s="85"/>
      <c r="H3" s="85"/>
      <c r="I3" s="155"/>
      <c r="J3" s="157"/>
      <c r="K3" s="898"/>
      <c r="L3" s="898"/>
      <c r="M3" s="898"/>
      <c r="O3" s="18"/>
    </row>
    <row r="4" spans="1:24" s="15" customFormat="1" ht="27.75" customHeight="1">
      <c r="A4" s="89" t="str">
        <f>"（４）労災保険料、雇用保険料 （ 第"&amp;'10号'!$J$4&amp;" ）"</f>
        <v>（４）労災保険料、雇用保険料 （ 第 ）</v>
      </c>
      <c r="B4" s="90"/>
      <c r="C4" s="90"/>
      <c r="D4" s="90"/>
      <c r="E4" s="91"/>
      <c r="F4" s="91"/>
      <c r="G4" s="91"/>
      <c r="H4" s="91"/>
      <c r="I4" s="92"/>
      <c r="K4" s="541"/>
      <c r="L4" s="541"/>
      <c r="M4" s="541"/>
      <c r="N4" s="11"/>
      <c r="O4" s="18"/>
      <c r="P4" s="12"/>
    </row>
    <row r="5" spans="1:24" ht="6.75" customHeight="1">
      <c r="A5" s="93"/>
      <c r="B5" s="93"/>
      <c r="C5" s="93"/>
      <c r="D5" s="93"/>
      <c r="E5" s="85"/>
      <c r="F5" s="85"/>
      <c r="G5" s="85"/>
      <c r="H5" s="85"/>
      <c r="I5" s="94"/>
      <c r="J5" s="21"/>
      <c r="K5" s="541"/>
      <c r="L5" s="541"/>
      <c r="M5" s="541"/>
      <c r="O5" s="18"/>
    </row>
    <row r="6" spans="1:24" ht="27.75" customHeight="1">
      <c r="A6" s="95" t="s">
        <v>17</v>
      </c>
      <c r="B6" s="96"/>
      <c r="C6" s="96"/>
      <c r="D6" s="870" t="str">
        <f>IF('10号'!$G$10="","",'10号'!$G$10)</f>
        <v/>
      </c>
      <c r="E6" s="870"/>
      <c r="F6" s="870"/>
      <c r="G6" s="870"/>
      <c r="H6" s="870"/>
      <c r="I6" s="870"/>
      <c r="J6" s="22"/>
      <c r="K6" s="541"/>
      <c r="L6" s="541"/>
      <c r="M6" s="541"/>
      <c r="O6" s="18"/>
      <c r="Q6" s="15"/>
      <c r="R6" s="18"/>
      <c r="S6" s="18"/>
    </row>
    <row r="7" spans="1:24" ht="27.75" customHeight="1">
      <c r="A7" s="95" t="s">
        <v>19</v>
      </c>
      <c r="B7" s="96"/>
      <c r="C7" s="96"/>
      <c r="D7" s="870" t="str">
        <f>IF('10号'!$E$18="","",'10号'!$E$18)</f>
        <v/>
      </c>
      <c r="E7" s="870"/>
      <c r="F7" s="870"/>
      <c r="G7" s="870"/>
      <c r="H7" s="870"/>
      <c r="I7" s="870"/>
      <c r="K7" s="541"/>
      <c r="L7" s="541"/>
      <c r="M7" s="541"/>
      <c r="O7" s="18"/>
      <c r="Q7" s="14"/>
      <c r="S7" s="861"/>
      <c r="T7" s="861"/>
      <c r="U7" s="24"/>
      <c r="V7" s="883"/>
      <c r="W7" s="883"/>
      <c r="X7" s="883"/>
    </row>
    <row r="8" spans="1:24" s="15" customFormat="1" ht="27" customHeight="1">
      <c r="A8" s="95"/>
      <c r="B8" s="97"/>
      <c r="C8" s="97"/>
      <c r="D8" s="97"/>
      <c r="E8" s="97"/>
      <c r="F8" s="97"/>
      <c r="G8" s="97"/>
      <c r="H8" s="97"/>
      <c r="I8" s="97"/>
      <c r="J8" s="34"/>
      <c r="K8" s="541"/>
      <c r="L8" s="541"/>
      <c r="M8" s="541"/>
      <c r="N8" s="11"/>
      <c r="O8" s="18"/>
      <c r="P8" s="12"/>
      <c r="Q8" s="12"/>
    </row>
    <row r="9" spans="1:24" s="15" customFormat="1" ht="23.25" customHeight="1" thickBot="1">
      <c r="A9" s="98"/>
      <c r="B9" s="98"/>
      <c r="C9" s="98"/>
      <c r="D9" s="98"/>
      <c r="E9" s="98"/>
      <c r="F9" s="98"/>
      <c r="G9" s="98"/>
      <c r="H9" s="98"/>
      <c r="I9" s="99" t="s">
        <v>54</v>
      </c>
      <c r="J9" s="35"/>
      <c r="K9" s="12"/>
      <c r="L9" s="27" t="s">
        <v>103</v>
      </c>
      <c r="M9" s="28" t="s">
        <v>114</v>
      </c>
      <c r="N9" s="12"/>
      <c r="O9" s="18"/>
      <c r="Q9" s="12"/>
      <c r="R9" s="14"/>
      <c r="S9" s="14"/>
      <c r="U9" s="14"/>
      <c r="V9" s="14"/>
      <c r="X9" s="37"/>
    </row>
    <row r="10" spans="1:24" s="15" customFormat="1" ht="34.5" customHeight="1">
      <c r="A10" s="899" t="s">
        <v>10</v>
      </c>
      <c r="B10" s="894" t="s">
        <v>14</v>
      </c>
      <c r="C10" s="895"/>
      <c r="D10" s="895"/>
      <c r="E10" s="895"/>
      <c r="F10" s="895"/>
      <c r="G10" s="895"/>
      <c r="H10" s="896"/>
      <c r="I10" s="892" t="s">
        <v>7</v>
      </c>
      <c r="J10" s="35"/>
      <c r="L10" s="29" t="s">
        <v>115</v>
      </c>
      <c r="M10" s="7"/>
      <c r="N10" s="285" t="s">
        <v>304</v>
      </c>
      <c r="O10" s="12"/>
      <c r="Q10" s="12"/>
      <c r="R10" s="14"/>
      <c r="S10" s="14"/>
      <c r="U10" s="14"/>
      <c r="V10" s="14"/>
      <c r="X10" s="14"/>
    </row>
    <row r="11" spans="1:24" ht="42" customHeight="1">
      <c r="A11" s="900"/>
      <c r="B11" s="100"/>
      <c r="C11" s="101"/>
      <c r="D11" s="102" t="s">
        <v>23</v>
      </c>
      <c r="E11" s="103"/>
      <c r="F11" s="103" t="s">
        <v>113</v>
      </c>
      <c r="G11" s="102"/>
      <c r="H11" s="104"/>
      <c r="I11" s="893"/>
      <c r="J11" s="39"/>
      <c r="K11" s="18"/>
      <c r="M11" s="30" t="s">
        <v>239</v>
      </c>
      <c r="N11" s="31" t="s">
        <v>55</v>
      </c>
      <c r="O11" s="15"/>
      <c r="P11" s="14"/>
      <c r="X11" s="42"/>
    </row>
    <row r="12" spans="1:24" ht="42" customHeight="1">
      <c r="A12" s="901" t="str">
        <f>IF(①!$AG$3="","",①!$AG$3)</f>
        <v/>
      </c>
      <c r="B12" s="881" t="s">
        <v>22</v>
      </c>
      <c r="C12" s="882"/>
      <c r="D12" s="73" t="str">
        <f>IF(A12="","",①!M166)</f>
        <v/>
      </c>
      <c r="E12" s="43" t="s">
        <v>24</v>
      </c>
      <c r="F12" s="382"/>
      <c r="G12" s="44" t="s">
        <v>26</v>
      </c>
      <c r="H12" s="45">
        <v>1000</v>
      </c>
      <c r="I12" s="68" t="str">
        <f>IF(ISERROR(ROUND(D12*F12/H12-0.1,0)),"",ROUND(D12*F12/H12-0.1,0))</f>
        <v/>
      </c>
      <c r="J12" s="39"/>
      <c r="K12" s="18"/>
      <c r="M12" s="32">
        <v>6</v>
      </c>
      <c r="N12" s="79" t="s">
        <v>152</v>
      </c>
      <c r="O12" s="15"/>
      <c r="X12" s="42"/>
    </row>
    <row r="13" spans="1:24" ht="39.75" customHeight="1">
      <c r="A13" s="902"/>
      <c r="B13" s="887" t="s">
        <v>21</v>
      </c>
      <c r="C13" s="888"/>
      <c r="D13" s="76" t="str">
        <f>IF(D12="","",D12)</f>
        <v/>
      </c>
      <c r="E13" s="48" t="s">
        <v>24</v>
      </c>
      <c r="F13" s="383"/>
      <c r="G13" s="49" t="s">
        <v>25</v>
      </c>
      <c r="H13" s="50">
        <v>1000</v>
      </c>
      <c r="I13" s="69" t="str">
        <f>IF(ISERROR(ROUND(D13*F13/H13-0.1,0)),"",ROUND(D13*F13/H13-0.1,0))</f>
        <v/>
      </c>
      <c r="J13" s="39"/>
      <c r="K13" s="15"/>
      <c r="M13" s="315">
        <v>7</v>
      </c>
      <c r="N13" s="316" t="s">
        <v>101</v>
      </c>
      <c r="O13" s="14"/>
    </row>
    <row r="14" spans="1:24" ht="42" customHeight="1">
      <c r="A14" s="903"/>
      <c r="B14" s="878" t="s">
        <v>31</v>
      </c>
      <c r="C14" s="879"/>
      <c r="D14" s="879"/>
      <c r="E14" s="879"/>
      <c r="F14" s="879"/>
      <c r="G14" s="879"/>
      <c r="H14" s="880"/>
      <c r="I14" s="70">
        <f>SUM(I12:I13)</f>
        <v>0</v>
      </c>
      <c r="J14" s="39"/>
      <c r="K14" s="14"/>
      <c r="M14" s="32">
        <v>8</v>
      </c>
      <c r="N14" s="33" t="s">
        <v>102</v>
      </c>
      <c r="V14" s="51"/>
      <c r="X14" s="42"/>
    </row>
    <row r="15" spans="1:24" ht="42" customHeight="1">
      <c r="A15" s="889" t="str">
        <f>IF('10号'!T26="","",MONTH('10号'!T26))</f>
        <v/>
      </c>
      <c r="B15" s="881" t="s">
        <v>22</v>
      </c>
      <c r="C15" s="882"/>
      <c r="D15" s="73" t="str">
        <f>IF(A15="","",②!M166)</f>
        <v/>
      </c>
      <c r="E15" s="43" t="s">
        <v>24</v>
      </c>
      <c r="F15" s="382"/>
      <c r="G15" s="44" t="s">
        <v>26</v>
      </c>
      <c r="H15" s="45">
        <v>1000</v>
      </c>
      <c r="I15" s="68" t="str">
        <f>IF(ISERROR(ROUND(D15*F15/H15-0.1,0)),"",ROUND(D15*F15/H15-0.1,0))</f>
        <v/>
      </c>
      <c r="J15" s="39"/>
      <c r="K15" s="14"/>
      <c r="L15" s="36" t="s">
        <v>116</v>
      </c>
      <c r="M15" s="3"/>
      <c r="N15" s="285" t="s">
        <v>303</v>
      </c>
      <c r="W15" s="52"/>
      <c r="X15" s="42"/>
    </row>
    <row r="16" spans="1:24" ht="39.75" customHeight="1">
      <c r="A16" s="890"/>
      <c r="B16" s="887" t="s">
        <v>21</v>
      </c>
      <c r="C16" s="888"/>
      <c r="D16" s="75" t="str">
        <f>IF(D15="","",D15)</f>
        <v/>
      </c>
      <c r="E16" s="53" t="s">
        <v>24</v>
      </c>
      <c r="F16" s="383"/>
      <c r="G16" s="54" t="s">
        <v>25</v>
      </c>
      <c r="H16" s="55">
        <v>1000</v>
      </c>
      <c r="I16" s="69" t="str">
        <f>IF(ISERROR(ROUND(D16*F16/H16-0.1,0)),"",ROUND(D16*F16/H16-0.1,0))</f>
        <v/>
      </c>
      <c r="J16" s="39"/>
      <c r="L16" s="38" t="s">
        <v>240</v>
      </c>
      <c r="M16" s="30" t="s">
        <v>241</v>
      </c>
      <c r="N16" s="31" t="s">
        <v>55</v>
      </c>
    </row>
    <row r="17" spans="1:24" ht="42" customHeight="1">
      <c r="A17" s="891"/>
      <c r="B17" s="878" t="s">
        <v>31</v>
      </c>
      <c r="C17" s="879"/>
      <c r="D17" s="879"/>
      <c r="E17" s="879"/>
      <c r="F17" s="879"/>
      <c r="G17" s="879"/>
      <c r="H17" s="880"/>
      <c r="I17" s="71">
        <f>SUM(I15:I16)</f>
        <v>0</v>
      </c>
      <c r="J17" s="39"/>
      <c r="L17" s="40" t="s">
        <v>242</v>
      </c>
      <c r="M17" s="317">
        <v>13</v>
      </c>
      <c r="N17" s="318" t="s">
        <v>92</v>
      </c>
      <c r="X17" s="42"/>
    </row>
    <row r="18" spans="1:24" ht="42" customHeight="1">
      <c r="A18" s="889" t="str">
        <f>IF('10号'!T27="","",MONTH('10号'!T27))</f>
        <v/>
      </c>
      <c r="B18" s="881" t="s">
        <v>22</v>
      </c>
      <c r="C18" s="882"/>
      <c r="D18" s="73" t="str">
        <f>IF(A18="","",③!M166)</f>
        <v/>
      </c>
      <c r="E18" s="56" t="s">
        <v>24</v>
      </c>
      <c r="F18" s="382"/>
      <c r="G18" s="57" t="s">
        <v>26</v>
      </c>
      <c r="H18" s="58">
        <v>1000</v>
      </c>
      <c r="I18" s="68" t="str">
        <f>IF(ISERROR(ROUND(D18*F18/H18-0.1,0)),"",ROUND(D18*F18/H18-0.1,0))</f>
        <v/>
      </c>
      <c r="J18" s="39"/>
      <c r="L18" s="46"/>
      <c r="M18" s="41">
        <v>13</v>
      </c>
      <c r="N18" s="47" t="s">
        <v>93</v>
      </c>
      <c r="X18" s="42"/>
    </row>
    <row r="19" spans="1:24" ht="39.75" customHeight="1">
      <c r="A19" s="890"/>
      <c r="B19" s="887" t="s">
        <v>21</v>
      </c>
      <c r="C19" s="888"/>
      <c r="D19" s="497" t="str">
        <f>IF(D18="","",D18)</f>
        <v/>
      </c>
      <c r="E19" s="54" t="s">
        <v>24</v>
      </c>
      <c r="F19" s="383"/>
      <c r="G19" s="60" t="s">
        <v>25</v>
      </c>
      <c r="H19" s="55">
        <v>1000</v>
      </c>
      <c r="I19" s="69" t="str">
        <f>IF(ISERROR(ROUND(D19*F19/H19-0.1,0)),"",ROUND(D19*F19/H19-0.1,0))</f>
        <v/>
      </c>
      <c r="J19" s="39"/>
      <c r="L19" s="46"/>
      <c r="M19" s="41">
        <v>5.5</v>
      </c>
      <c r="N19" s="47" t="s">
        <v>94</v>
      </c>
    </row>
    <row r="20" spans="1:24" ht="42" customHeight="1">
      <c r="A20" s="891"/>
      <c r="B20" s="878" t="s">
        <v>31</v>
      </c>
      <c r="C20" s="879"/>
      <c r="D20" s="879"/>
      <c r="E20" s="879"/>
      <c r="F20" s="879"/>
      <c r="G20" s="879"/>
      <c r="H20" s="880"/>
      <c r="I20" s="71">
        <f>SUM(I18:I19)</f>
        <v>0</v>
      </c>
      <c r="J20" s="39"/>
      <c r="L20" s="46"/>
      <c r="M20" s="41">
        <v>6.5</v>
      </c>
      <c r="N20" s="47" t="s">
        <v>95</v>
      </c>
      <c r="X20" s="42"/>
    </row>
    <row r="21" spans="1:24" ht="42" customHeight="1">
      <c r="A21" s="889" t="str">
        <f>IF('10号'!T28="","",MONTH('10号'!T28))</f>
        <v/>
      </c>
      <c r="B21" s="881" t="s">
        <v>22</v>
      </c>
      <c r="C21" s="882"/>
      <c r="D21" s="73" t="str">
        <f>IF(A21="","",④!M166)</f>
        <v/>
      </c>
      <c r="E21" s="56" t="s">
        <v>24</v>
      </c>
      <c r="F21" s="382"/>
      <c r="G21" s="57" t="s">
        <v>26</v>
      </c>
      <c r="H21" s="58">
        <v>1000</v>
      </c>
      <c r="I21" s="68" t="str">
        <f>IF(ISERROR(ROUND(D21*F21/H21-0.1,0)),"",ROUND(D21*F21/H21-0.1,0))</f>
        <v/>
      </c>
      <c r="J21" s="39"/>
      <c r="L21" s="46"/>
      <c r="M21" s="41">
        <v>2.5</v>
      </c>
      <c r="N21" s="47" t="s">
        <v>96</v>
      </c>
      <c r="X21" s="42"/>
    </row>
    <row r="22" spans="1:24" ht="39.75" customHeight="1">
      <c r="A22" s="890"/>
      <c r="B22" s="887" t="s">
        <v>21</v>
      </c>
      <c r="C22" s="888"/>
      <c r="D22" s="74" t="str">
        <f>IF(D21="","",D21)</f>
        <v/>
      </c>
      <c r="E22" s="54" t="s">
        <v>24</v>
      </c>
      <c r="F22" s="383"/>
      <c r="G22" s="60" t="s">
        <v>25</v>
      </c>
      <c r="H22" s="55">
        <v>1000</v>
      </c>
      <c r="I22" s="69" t="str">
        <f>IF(ISERROR(ROUND(D22*F22/H22-0.1,0)),"",ROUND(D22*F22/H22-0.1,0))</f>
        <v/>
      </c>
      <c r="J22" s="39"/>
      <c r="L22" s="46"/>
      <c r="M22" s="41">
        <v>3</v>
      </c>
      <c r="N22" s="47" t="s">
        <v>97</v>
      </c>
    </row>
    <row r="23" spans="1:24" ht="48" customHeight="1">
      <c r="A23" s="891"/>
      <c r="B23" s="878" t="s">
        <v>31</v>
      </c>
      <c r="C23" s="879"/>
      <c r="D23" s="879"/>
      <c r="E23" s="879"/>
      <c r="F23" s="879"/>
      <c r="G23" s="879"/>
      <c r="H23" s="880"/>
      <c r="I23" s="71">
        <f>SUM(I21:I22)</f>
        <v>0</v>
      </c>
      <c r="J23" s="64"/>
      <c r="L23" s="46"/>
      <c r="M23" s="41">
        <v>2.5</v>
      </c>
      <c r="N23" s="47" t="s">
        <v>98</v>
      </c>
    </row>
    <row r="24" spans="1:24" ht="44.25" customHeight="1" thickBot="1">
      <c r="A24" s="871" t="s">
        <v>3</v>
      </c>
      <c r="B24" s="872"/>
      <c r="C24" s="872"/>
      <c r="D24" s="872"/>
      <c r="E24" s="872"/>
      <c r="F24" s="872"/>
      <c r="G24" s="872"/>
      <c r="H24" s="873"/>
      <c r="I24" s="72">
        <f>I14+I17+I20+I23</f>
        <v>0</v>
      </c>
      <c r="L24" s="46"/>
      <c r="M24" s="41">
        <v>3</v>
      </c>
      <c r="N24" s="59" t="s">
        <v>99</v>
      </c>
    </row>
    <row r="25" spans="1:24" ht="18.75" customHeight="1">
      <c r="A25" s="185"/>
      <c r="B25" s="185"/>
      <c r="C25" s="185"/>
      <c r="D25" s="185"/>
      <c r="E25" s="185"/>
      <c r="F25" s="185"/>
      <c r="G25" s="185"/>
      <c r="H25" s="185"/>
      <c r="I25" s="189"/>
      <c r="L25" s="61" t="s">
        <v>56</v>
      </c>
      <c r="M25" s="62">
        <v>60</v>
      </c>
      <c r="N25" s="47" t="s">
        <v>243</v>
      </c>
    </row>
    <row r="26" spans="1:24" ht="44.25" customHeight="1">
      <c r="A26" s="185"/>
      <c r="B26" s="185"/>
      <c r="C26" s="185"/>
      <c r="D26" s="185"/>
      <c r="E26" s="185"/>
      <c r="F26" s="185"/>
      <c r="G26" s="185"/>
      <c r="H26" s="185"/>
      <c r="I26" s="300"/>
      <c r="L26" s="61" t="s">
        <v>57</v>
      </c>
      <c r="M26" s="41">
        <v>18</v>
      </c>
      <c r="N26" s="47" t="s">
        <v>117</v>
      </c>
    </row>
    <row r="27" spans="1:24" ht="21.75" customHeight="1">
      <c r="A27" s="23"/>
      <c r="J27" s="156"/>
      <c r="L27" s="63"/>
      <c r="M27" s="41">
        <v>38</v>
      </c>
      <c r="N27" s="47" t="s">
        <v>244</v>
      </c>
    </row>
    <row r="28" spans="1:24" ht="34.5">
      <c r="A28" s="23"/>
      <c r="J28" s="157"/>
      <c r="L28" s="61" t="s">
        <v>58</v>
      </c>
      <c r="M28" s="41">
        <v>88</v>
      </c>
      <c r="N28" s="47" t="s">
        <v>118</v>
      </c>
    </row>
    <row r="29" spans="1:24" s="15" customFormat="1" ht="27.75" customHeight="1">
      <c r="A29" s="23"/>
      <c r="B29" s="12"/>
      <c r="C29" s="12"/>
      <c r="D29" s="12"/>
      <c r="E29" s="12"/>
      <c r="F29" s="12"/>
      <c r="G29" s="12"/>
      <c r="H29" s="12"/>
      <c r="I29" s="13"/>
      <c r="K29" s="12"/>
      <c r="L29" s="286"/>
      <c r="M29" s="41">
        <v>16</v>
      </c>
      <c r="N29" s="47" t="s">
        <v>59</v>
      </c>
      <c r="O29" s="12"/>
      <c r="P29" s="12"/>
      <c r="R29" s="12"/>
      <c r="S29" s="12"/>
    </row>
    <row r="30" spans="1:24" ht="21" customHeight="1">
      <c r="A30" s="23"/>
      <c r="J30" s="21"/>
      <c r="L30" s="286"/>
      <c r="M30" s="41">
        <v>2.5</v>
      </c>
      <c r="N30" s="47" t="s">
        <v>60</v>
      </c>
    </row>
    <row r="31" spans="1:24" ht="21.75" customHeight="1">
      <c r="A31" s="23"/>
      <c r="J31" s="22"/>
      <c r="L31" s="286"/>
      <c r="M31" s="41">
        <v>49</v>
      </c>
      <c r="N31" s="47" t="s">
        <v>61</v>
      </c>
      <c r="O31" s="18"/>
      <c r="Q31" s="15"/>
    </row>
    <row r="32" spans="1:24" ht="21.75" customHeight="1">
      <c r="A32" s="23"/>
      <c r="L32" s="63"/>
      <c r="M32" s="41">
        <v>26</v>
      </c>
      <c r="N32" s="47" t="s">
        <v>62</v>
      </c>
      <c r="O32" s="18"/>
      <c r="Q32" s="14"/>
      <c r="T32" s="532"/>
      <c r="U32" s="24"/>
      <c r="V32" s="883"/>
      <c r="W32" s="883"/>
      <c r="X32" s="883"/>
    </row>
    <row r="33" spans="1:24" s="15" customFormat="1" ht="18.75">
      <c r="A33" s="23"/>
      <c r="B33" s="12"/>
      <c r="C33" s="12"/>
      <c r="D33" s="12"/>
      <c r="E33" s="12"/>
      <c r="F33" s="12"/>
      <c r="G33" s="12"/>
      <c r="H33" s="12"/>
      <c r="I33" s="13"/>
      <c r="J33" s="34"/>
      <c r="K33" s="12"/>
      <c r="L33" s="884" t="s">
        <v>63</v>
      </c>
      <c r="M33" s="41">
        <v>62</v>
      </c>
      <c r="N33" s="47" t="s">
        <v>64</v>
      </c>
      <c r="O33" s="18"/>
      <c r="Q33" s="12"/>
      <c r="R33" s="12"/>
      <c r="S33" s="12"/>
    </row>
    <row r="34" spans="1:24" s="15" customFormat="1" ht="21.75" customHeight="1">
      <c r="A34" s="23"/>
      <c r="B34" s="12"/>
      <c r="C34" s="12"/>
      <c r="D34" s="12"/>
      <c r="E34" s="12"/>
      <c r="F34" s="12"/>
      <c r="G34" s="12"/>
      <c r="H34" s="12"/>
      <c r="I34" s="13"/>
      <c r="J34" s="35"/>
      <c r="K34" s="12"/>
      <c r="L34" s="885"/>
      <c r="M34" s="41">
        <v>11</v>
      </c>
      <c r="N34" s="47" t="s">
        <v>65</v>
      </c>
      <c r="O34" s="14"/>
      <c r="P34" s="12"/>
      <c r="Q34" s="12"/>
      <c r="R34" s="12"/>
      <c r="S34" s="12"/>
      <c r="U34" s="14"/>
      <c r="V34" s="14"/>
      <c r="X34" s="37"/>
    </row>
    <row r="35" spans="1:24" s="15" customFormat="1" ht="21.75" customHeight="1">
      <c r="A35" s="23"/>
      <c r="B35" s="12"/>
      <c r="C35" s="12"/>
      <c r="D35" s="12"/>
      <c r="E35" s="12"/>
      <c r="F35" s="12"/>
      <c r="G35" s="12"/>
      <c r="H35" s="12"/>
      <c r="I35" s="13"/>
      <c r="J35" s="35"/>
      <c r="K35" s="12"/>
      <c r="L35" s="885"/>
      <c r="M35" s="41">
        <v>9</v>
      </c>
      <c r="N35" s="47" t="s">
        <v>66</v>
      </c>
      <c r="O35" s="12"/>
      <c r="Q35" s="12"/>
      <c r="R35" s="12"/>
      <c r="S35" s="12"/>
      <c r="U35" s="14"/>
      <c r="V35" s="14"/>
      <c r="X35" s="14"/>
    </row>
    <row r="36" spans="1:24" ht="21.75" customHeight="1">
      <c r="A36" s="23"/>
      <c r="J36" s="39"/>
      <c r="L36" s="885"/>
      <c r="M36" s="41">
        <v>9</v>
      </c>
      <c r="N36" s="47" t="s">
        <v>67</v>
      </c>
      <c r="O36" s="15"/>
      <c r="P36" s="14"/>
      <c r="X36" s="42"/>
    </row>
    <row r="37" spans="1:24" ht="21.75" customHeight="1">
      <c r="A37" s="23"/>
      <c r="J37" s="39"/>
      <c r="L37" s="885"/>
      <c r="M37" s="41">
        <v>9.5</v>
      </c>
      <c r="N37" s="47" t="s">
        <v>119</v>
      </c>
      <c r="O37" s="15"/>
      <c r="R37" s="15"/>
      <c r="S37" s="15"/>
      <c r="X37" s="42"/>
    </row>
    <row r="38" spans="1:24" ht="21.75" customHeight="1">
      <c r="J38" s="39"/>
      <c r="L38" s="885"/>
      <c r="M38" s="41">
        <v>12</v>
      </c>
      <c r="N38" s="47" t="s">
        <v>68</v>
      </c>
      <c r="O38" s="14"/>
      <c r="V38" s="51"/>
      <c r="X38" s="42"/>
    </row>
    <row r="39" spans="1:24" ht="21.75" customHeight="1">
      <c r="J39" s="39"/>
      <c r="L39" s="885"/>
      <c r="M39" s="41">
        <v>6.5</v>
      </c>
      <c r="N39" s="47" t="s">
        <v>69</v>
      </c>
      <c r="R39" s="18"/>
      <c r="S39" s="18"/>
      <c r="W39" s="52"/>
      <c r="X39" s="42"/>
    </row>
    <row r="40" spans="1:24" ht="21.75" customHeight="1">
      <c r="J40" s="39"/>
      <c r="L40" s="886"/>
      <c r="M40" s="41">
        <v>15</v>
      </c>
      <c r="N40" s="47" t="s">
        <v>70</v>
      </c>
      <c r="S40" s="532"/>
    </row>
    <row r="41" spans="1:24" ht="21.75" customHeight="1">
      <c r="J41" s="39"/>
      <c r="L41" s="312" t="s">
        <v>71</v>
      </c>
      <c r="M41" s="41">
        <v>6</v>
      </c>
      <c r="N41" s="47" t="s">
        <v>305</v>
      </c>
      <c r="R41" s="15"/>
      <c r="S41" s="15"/>
      <c r="X41" s="42"/>
    </row>
    <row r="42" spans="1:24" ht="21.75" customHeight="1">
      <c r="J42" s="39"/>
      <c r="L42" s="313"/>
      <c r="M42" s="41">
        <v>4</v>
      </c>
      <c r="N42" s="47" t="s">
        <v>72</v>
      </c>
      <c r="R42" s="14"/>
      <c r="S42" s="14"/>
      <c r="X42" s="42"/>
    </row>
    <row r="43" spans="1:24" ht="21.75" customHeight="1">
      <c r="J43" s="39"/>
      <c r="L43" s="313"/>
      <c r="M43" s="41">
        <v>14</v>
      </c>
      <c r="N43" s="47" t="s">
        <v>73</v>
      </c>
      <c r="R43" s="14"/>
      <c r="S43" s="14"/>
    </row>
    <row r="44" spans="1:24" ht="21.75" customHeight="1">
      <c r="J44" s="39"/>
      <c r="L44" s="313"/>
      <c r="M44" s="41">
        <v>6.5</v>
      </c>
      <c r="N44" s="47" t="s">
        <v>74</v>
      </c>
      <c r="X44" s="42"/>
    </row>
    <row r="45" spans="1:24" ht="21.75" customHeight="1">
      <c r="J45" s="39"/>
      <c r="L45" s="313"/>
      <c r="M45" s="41">
        <v>3.5</v>
      </c>
      <c r="N45" s="47" t="s">
        <v>75</v>
      </c>
      <c r="X45" s="42"/>
    </row>
    <row r="46" spans="1:24" ht="21.75" customHeight="1">
      <c r="J46" s="39"/>
      <c r="L46" s="313"/>
      <c r="M46" s="41">
        <v>4.5</v>
      </c>
      <c r="N46" s="47" t="s">
        <v>76</v>
      </c>
    </row>
    <row r="47" spans="1:24" ht="21.75" customHeight="1">
      <c r="J47" s="64"/>
      <c r="L47" s="313"/>
      <c r="M47" s="41">
        <v>6</v>
      </c>
      <c r="N47" s="47" t="s">
        <v>77</v>
      </c>
    </row>
    <row r="48" spans="1:24" ht="21.75" customHeight="1">
      <c r="L48" s="313"/>
      <c r="M48" s="41">
        <v>13</v>
      </c>
      <c r="N48" s="47" t="s">
        <v>78</v>
      </c>
    </row>
    <row r="49" spans="1:24" ht="21.75" customHeight="1">
      <c r="J49" s="256"/>
      <c r="L49" s="160"/>
      <c r="M49" s="41">
        <v>18</v>
      </c>
      <c r="N49" s="47" t="s">
        <v>79</v>
      </c>
    </row>
    <row r="50" spans="1:24" ht="21.75" customHeight="1">
      <c r="J50" s="256"/>
      <c r="L50" s="160"/>
      <c r="M50" s="41">
        <v>26</v>
      </c>
      <c r="N50" s="47" t="s">
        <v>80</v>
      </c>
    </row>
    <row r="51" spans="1:24" ht="18.75">
      <c r="J51" s="156"/>
      <c r="L51" s="160"/>
      <c r="M51" s="41">
        <v>6.5</v>
      </c>
      <c r="N51" s="47" t="s">
        <v>120</v>
      </c>
    </row>
    <row r="52" spans="1:24" ht="18.75">
      <c r="J52" s="157"/>
      <c r="L52" s="160"/>
      <c r="M52" s="41">
        <v>7</v>
      </c>
      <c r="N52" s="47" t="s">
        <v>81</v>
      </c>
    </row>
    <row r="53" spans="1:24" s="15" customFormat="1" ht="21.75" customHeight="1">
      <c r="A53" s="12"/>
      <c r="B53" s="12"/>
      <c r="C53" s="12"/>
      <c r="D53" s="12"/>
      <c r="E53" s="12"/>
      <c r="F53" s="12"/>
      <c r="G53" s="12"/>
      <c r="H53" s="12"/>
      <c r="I53" s="13"/>
      <c r="K53" s="12"/>
      <c r="L53" s="160"/>
      <c r="M53" s="41">
        <v>5.5</v>
      </c>
      <c r="N53" s="47" t="s">
        <v>121</v>
      </c>
      <c r="O53" s="12"/>
      <c r="P53" s="12"/>
      <c r="R53" s="12"/>
      <c r="S53" s="12"/>
    </row>
    <row r="54" spans="1:24" ht="18.75">
      <c r="J54" s="21"/>
      <c r="K54" s="237"/>
      <c r="L54" s="160"/>
      <c r="M54" s="41">
        <v>16</v>
      </c>
      <c r="N54" s="47" t="s">
        <v>82</v>
      </c>
    </row>
    <row r="55" spans="1:24" ht="51.75">
      <c r="J55" s="22"/>
      <c r="K55" s="237"/>
      <c r="L55" s="160"/>
      <c r="M55" s="41">
        <v>10</v>
      </c>
      <c r="N55" s="47" t="s">
        <v>122</v>
      </c>
      <c r="O55" s="18"/>
      <c r="Q55" s="15"/>
    </row>
    <row r="56" spans="1:24" ht="34.5">
      <c r="L56" s="160"/>
      <c r="M56" s="41">
        <v>6.5</v>
      </c>
      <c r="N56" s="47" t="s">
        <v>123</v>
      </c>
      <c r="O56" s="18"/>
      <c r="Q56" s="14"/>
      <c r="T56" s="532"/>
      <c r="U56" s="24"/>
      <c r="V56" s="883"/>
      <c r="W56" s="883"/>
      <c r="X56" s="883"/>
    </row>
    <row r="57" spans="1:24" s="15" customFormat="1" ht="21.75" customHeight="1">
      <c r="A57" s="12"/>
      <c r="B57" s="12"/>
      <c r="C57" s="12"/>
      <c r="D57" s="12"/>
      <c r="E57" s="12"/>
      <c r="F57" s="12"/>
      <c r="G57" s="12"/>
      <c r="H57" s="12"/>
      <c r="I57" s="13"/>
      <c r="J57" s="34"/>
      <c r="K57" s="12"/>
      <c r="L57" s="160"/>
      <c r="M57" s="41">
        <v>7</v>
      </c>
      <c r="N57" s="47" t="s">
        <v>83</v>
      </c>
      <c r="O57" s="18"/>
      <c r="Q57" s="12"/>
      <c r="R57" s="12"/>
      <c r="S57" s="12"/>
    </row>
    <row r="58" spans="1:24" s="15" customFormat="1" ht="69">
      <c r="A58" s="12"/>
      <c r="B58" s="12"/>
      <c r="C58" s="12"/>
      <c r="D58" s="12"/>
      <c r="E58" s="12"/>
      <c r="F58" s="12"/>
      <c r="G58" s="12"/>
      <c r="H58" s="12"/>
      <c r="I58" s="13"/>
      <c r="J58" s="35"/>
      <c r="K58" s="12"/>
      <c r="L58" s="160"/>
      <c r="M58" s="41">
        <v>5</v>
      </c>
      <c r="N58" s="47" t="s">
        <v>124</v>
      </c>
      <c r="O58" s="14"/>
      <c r="P58" s="12"/>
      <c r="Q58" s="12"/>
      <c r="R58" s="12"/>
      <c r="S58" s="12"/>
      <c r="U58" s="14"/>
      <c r="V58" s="14"/>
      <c r="X58" s="37"/>
    </row>
    <row r="59" spans="1:24" s="15" customFormat="1" ht="18.75">
      <c r="A59" s="12"/>
      <c r="B59" s="12"/>
      <c r="C59" s="12"/>
      <c r="D59" s="12"/>
      <c r="E59" s="12"/>
      <c r="F59" s="12"/>
      <c r="G59" s="12"/>
      <c r="H59" s="12"/>
      <c r="I59" s="13"/>
      <c r="J59" s="35"/>
      <c r="K59" s="12"/>
      <c r="L59" s="160"/>
      <c r="M59" s="41">
        <v>2.5</v>
      </c>
      <c r="N59" s="47" t="s">
        <v>84</v>
      </c>
      <c r="O59" s="12"/>
      <c r="Q59" s="12"/>
      <c r="R59" s="12"/>
      <c r="S59" s="12"/>
      <c r="U59" s="14"/>
      <c r="V59" s="14"/>
      <c r="X59" s="14"/>
    </row>
    <row r="60" spans="1:24" ht="34.5">
      <c r="J60" s="39"/>
      <c r="L60" s="160"/>
      <c r="M60" s="41">
        <v>4</v>
      </c>
      <c r="N60" s="47" t="s">
        <v>125</v>
      </c>
      <c r="O60" s="15"/>
      <c r="P60" s="14"/>
      <c r="X60" s="42"/>
    </row>
    <row r="61" spans="1:24" ht="21.75" customHeight="1">
      <c r="J61" s="39"/>
      <c r="L61" s="160"/>
      <c r="M61" s="41">
        <v>23</v>
      </c>
      <c r="N61" s="47" t="s">
        <v>85</v>
      </c>
      <c r="O61" s="15"/>
      <c r="X61" s="42"/>
    </row>
    <row r="62" spans="1:24" ht="34.5">
      <c r="J62" s="39"/>
      <c r="L62" s="160"/>
      <c r="M62" s="41">
        <v>2.5</v>
      </c>
      <c r="N62" s="47" t="s">
        <v>126</v>
      </c>
      <c r="O62" s="14"/>
      <c r="R62" s="15"/>
      <c r="S62" s="15"/>
    </row>
    <row r="63" spans="1:24" ht="34.5">
      <c r="J63" s="39"/>
      <c r="L63" s="313"/>
      <c r="M63" s="41">
        <v>3.5</v>
      </c>
      <c r="N63" s="47" t="s">
        <v>86</v>
      </c>
      <c r="V63" s="51"/>
      <c r="X63" s="42"/>
    </row>
    <row r="64" spans="1:24" ht="21.75" customHeight="1">
      <c r="J64" s="39"/>
      <c r="L64" s="314"/>
      <c r="M64" s="41">
        <v>6.5</v>
      </c>
      <c r="N64" s="47" t="s">
        <v>87</v>
      </c>
      <c r="R64" s="18"/>
      <c r="S64" s="18"/>
      <c r="W64" s="52"/>
      <c r="X64" s="42"/>
    </row>
    <row r="65" spans="10:24" ht="39.75" customHeight="1">
      <c r="J65" s="39"/>
      <c r="L65" s="312" t="s">
        <v>88</v>
      </c>
      <c r="M65" s="41">
        <v>4</v>
      </c>
      <c r="N65" s="47" t="s">
        <v>89</v>
      </c>
      <c r="S65" s="532"/>
    </row>
    <row r="66" spans="10:24" ht="42" customHeight="1">
      <c r="J66" s="39"/>
      <c r="L66" s="313"/>
      <c r="M66" s="41">
        <v>9</v>
      </c>
      <c r="N66" s="47" t="s">
        <v>127</v>
      </c>
      <c r="R66" s="15"/>
      <c r="S66" s="15"/>
      <c r="X66" s="42"/>
    </row>
    <row r="67" spans="10:24" ht="42" customHeight="1">
      <c r="J67" s="39"/>
      <c r="L67" s="313"/>
      <c r="M67" s="41">
        <v>9</v>
      </c>
      <c r="N67" s="47" t="s">
        <v>128</v>
      </c>
      <c r="R67" s="14"/>
      <c r="S67" s="14"/>
      <c r="X67" s="42"/>
    </row>
    <row r="68" spans="10:24" ht="39.75" customHeight="1">
      <c r="J68" s="39"/>
      <c r="L68" s="314"/>
      <c r="M68" s="41">
        <v>13</v>
      </c>
      <c r="N68" s="47" t="s">
        <v>90</v>
      </c>
      <c r="R68" s="14"/>
      <c r="S68" s="14"/>
    </row>
    <row r="69" spans="10:24" ht="42" customHeight="1">
      <c r="J69" s="39"/>
      <c r="L69" s="319" t="s">
        <v>91</v>
      </c>
      <c r="M69" s="41">
        <v>3</v>
      </c>
      <c r="N69" s="47" t="s">
        <v>91</v>
      </c>
      <c r="X69" s="42"/>
    </row>
    <row r="70" spans="10:24" ht="42" customHeight="1">
      <c r="J70" s="39"/>
      <c r="L70" s="320" t="s">
        <v>100</v>
      </c>
      <c r="M70" s="321">
        <v>47</v>
      </c>
      <c r="N70" s="322" t="s">
        <v>100</v>
      </c>
      <c r="X70" s="42"/>
    </row>
    <row r="71" spans="10:24" ht="39.75" customHeight="1">
      <c r="J71" s="39"/>
      <c r="L71" s="239"/>
      <c r="M71" s="240"/>
      <c r="N71" s="241"/>
      <c r="O71" s="237"/>
      <c r="P71" s="237"/>
    </row>
    <row r="72" spans="10:24" ht="48" customHeight="1">
      <c r="J72" s="64"/>
      <c r="K72" s="237"/>
      <c r="L72" s="239"/>
      <c r="M72" s="242"/>
      <c r="N72" s="243"/>
      <c r="O72" s="237"/>
      <c r="P72" s="237"/>
    </row>
    <row r="73" spans="10:24" ht="44.25" customHeight="1">
      <c r="K73" s="237"/>
      <c r="L73" s="239"/>
      <c r="M73" s="242"/>
      <c r="N73" s="243"/>
      <c r="O73" s="237"/>
      <c r="P73" s="237"/>
    </row>
    <row r="74" spans="10:24" ht="18.75" customHeight="1">
      <c r="K74" s="237"/>
      <c r="L74" s="244"/>
      <c r="M74" s="242"/>
      <c r="N74" s="243"/>
      <c r="O74" s="237"/>
      <c r="P74" s="237"/>
    </row>
    <row r="75" spans="10:24" ht="44.25" customHeight="1">
      <c r="K75" s="237"/>
      <c r="L75" s="244"/>
      <c r="M75" s="242"/>
      <c r="N75" s="243"/>
      <c r="O75" s="237"/>
      <c r="P75" s="237"/>
    </row>
    <row r="76" spans="10:24" ht="18.75">
      <c r="K76" s="237"/>
      <c r="L76" s="244"/>
      <c r="M76" s="242"/>
      <c r="N76" s="243"/>
      <c r="O76" s="237"/>
      <c r="P76" s="237"/>
    </row>
    <row r="77" spans="10:24" ht="18.75">
      <c r="K77" s="237"/>
      <c r="L77" s="244"/>
      <c r="M77" s="242"/>
      <c r="N77" s="243"/>
      <c r="O77" s="237"/>
      <c r="P77" s="237"/>
    </row>
    <row r="78" spans="10:24" ht="18.75">
      <c r="K78" s="237"/>
      <c r="L78" s="245"/>
      <c r="M78" s="246"/>
      <c r="N78" s="247"/>
      <c r="O78" s="237"/>
      <c r="P78" s="237"/>
    </row>
    <row r="79" spans="10:24" ht="18.75">
      <c r="K79" s="237"/>
      <c r="L79" s="245"/>
      <c r="M79" s="246"/>
      <c r="N79" s="247"/>
      <c r="O79" s="237"/>
      <c r="P79" s="237"/>
    </row>
    <row r="80" spans="10:24" ht="18.75">
      <c r="K80" s="237"/>
      <c r="L80" s="245"/>
      <c r="M80" s="246"/>
      <c r="N80" s="247"/>
      <c r="O80" s="237"/>
      <c r="P80" s="237"/>
    </row>
    <row r="81" spans="11:16" ht="18.75">
      <c r="K81" s="237"/>
      <c r="L81" s="245"/>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8"/>
      <c r="M116" s="246"/>
      <c r="N116" s="247"/>
      <c r="O116" s="237"/>
      <c r="P116" s="237"/>
    </row>
    <row r="117" spans="11:16" ht="18.75">
      <c r="K117" s="237"/>
      <c r="L117" s="248"/>
      <c r="M117" s="246"/>
      <c r="N117" s="247"/>
      <c r="O117" s="237"/>
      <c r="P117" s="237"/>
    </row>
    <row r="118" spans="11:16" ht="18.75">
      <c r="K118" s="237"/>
      <c r="L118" s="248"/>
      <c r="M118" s="246"/>
      <c r="N118" s="247"/>
      <c r="O118" s="237"/>
      <c r="P118" s="237"/>
    </row>
    <row r="119" spans="11:16" ht="18.75">
      <c r="K119" s="237"/>
      <c r="L119" s="249"/>
      <c r="M119" s="246"/>
      <c r="N119" s="247"/>
      <c r="O119" s="237"/>
      <c r="P119" s="237"/>
    </row>
    <row r="120" spans="11:16" ht="18.75">
      <c r="K120" s="237"/>
      <c r="L120" s="250"/>
      <c r="M120" s="246"/>
      <c r="N120" s="251"/>
      <c r="O120" s="237"/>
      <c r="P120" s="237"/>
    </row>
    <row r="121" spans="11:16">
      <c r="K121" s="237"/>
      <c r="L121" s="238"/>
      <c r="M121" s="216"/>
      <c r="N121" s="216"/>
      <c r="O121" s="237"/>
      <c r="P121" s="237"/>
    </row>
    <row r="122" spans="11:16">
      <c r="K122" s="237"/>
    </row>
  </sheetData>
  <sheetProtection password="ECA8" sheet="1" objects="1" scenarios="1" selectLockedCells="1"/>
  <mergeCells count="29">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4:H24"/>
    <mergeCell ref="B22:C22"/>
    <mergeCell ref="A21:A2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〈平成３０年度第１回〉</v>
      </c>
      <c r="I2" s="897"/>
      <c r="J2" s="897"/>
      <c r="O2" s="621"/>
      <c r="P2" s="621"/>
      <c r="Q2" s="621"/>
      <c r="R2" s="621"/>
    </row>
    <row r="3" spans="1:18" ht="28.5" customHeight="1">
      <c r="A3" s="87" t="s">
        <v>138</v>
      </c>
      <c r="B3" s="85"/>
      <c r="C3" s="85"/>
      <c r="D3" s="85"/>
      <c r="E3" s="85"/>
      <c r="F3" s="88"/>
      <c r="I3" s="898"/>
      <c r="J3" s="898"/>
      <c r="K3" s="898"/>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0" t="str">
        <f>IF('10号'!$G$10="","",'10号'!$G$10)</f>
        <v/>
      </c>
      <c r="D6" s="870"/>
      <c r="E6" s="870"/>
      <c r="F6" s="870"/>
      <c r="H6" s="18"/>
      <c r="I6" s="18"/>
      <c r="J6" s="18"/>
      <c r="O6" s="4"/>
    </row>
    <row r="7" spans="1:18" ht="27.75" customHeight="1">
      <c r="A7" s="95" t="s">
        <v>19</v>
      </c>
      <c r="B7" s="96"/>
      <c r="C7" s="870" t="str">
        <f>IF('10号'!$E$18="","",'10号'!$E$18)</f>
        <v/>
      </c>
      <c r="D7" s="870"/>
      <c r="E7" s="870"/>
      <c r="F7" s="870"/>
      <c r="H7" s="18"/>
      <c r="I7" s="18"/>
      <c r="J7" s="18"/>
      <c r="O7" s="4"/>
    </row>
    <row r="8" spans="1:18" ht="27.75" customHeight="1">
      <c r="A8" s="95"/>
      <c r="B8" s="85"/>
      <c r="C8" s="85"/>
      <c r="D8" s="85"/>
      <c r="E8" s="85"/>
      <c r="F8" s="92"/>
      <c r="G8" s="15"/>
      <c r="H8" s="15"/>
      <c r="I8" s="15"/>
      <c r="J8" s="15"/>
      <c r="K8" s="15"/>
      <c r="L8" s="862" t="str">
        <f>'10号'!$E$6</f>
        <v/>
      </c>
      <c r="M8" s="862"/>
      <c r="N8" s="24" t="s">
        <v>18</v>
      </c>
      <c r="O8" s="883" t="str">
        <f>'10号'!G6</f>
        <v/>
      </c>
      <c r="P8" s="883"/>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4" t="s">
        <v>8</v>
      </c>
      <c r="C10" s="905"/>
      <c r="D10" s="906"/>
      <c r="E10" s="25" t="s">
        <v>11</v>
      </c>
      <c r="F10" s="16" t="s">
        <v>7</v>
      </c>
      <c r="G10" s="14"/>
      <c r="H10" s="14"/>
      <c r="I10" s="14"/>
      <c r="J10" s="14"/>
      <c r="K10" s="14"/>
      <c r="L10" s="15"/>
      <c r="M10" s="15"/>
      <c r="N10" s="15"/>
      <c r="O10" s="15"/>
      <c r="P10" s="15"/>
    </row>
    <row r="11" spans="1:18" ht="71.25" customHeight="1">
      <c r="A11" s="562"/>
      <c r="B11" s="874"/>
      <c r="C11" s="875"/>
      <c r="D11" s="876"/>
      <c r="E11" s="548"/>
      <c r="F11" s="545"/>
      <c r="L11" s="78" t="s">
        <v>146</v>
      </c>
      <c r="M11" s="77" t="str">
        <f>'10号'!$T$25</f>
        <v/>
      </c>
      <c r="N11" s="77" t="str">
        <f>'10号'!$U$25</f>
        <v/>
      </c>
      <c r="O11" s="78">
        <f>SUMPRODUCT(($A$11:$A$18&gt;=$M11)*($A$11:$A$18&lt;=$N11)*$F$11:$F$18)</f>
        <v>0</v>
      </c>
      <c r="P11" s="78"/>
    </row>
    <row r="12" spans="1:18" ht="71.25" customHeight="1">
      <c r="A12" s="562"/>
      <c r="B12" s="865"/>
      <c r="C12" s="866"/>
      <c r="D12" s="867"/>
      <c r="E12" s="548"/>
      <c r="F12" s="545"/>
      <c r="L12" s="78" t="s">
        <v>147</v>
      </c>
      <c r="M12" s="77" t="str">
        <f>'10号'!$T$26</f>
        <v/>
      </c>
      <c r="N12" s="77" t="str">
        <f>'10号'!$U$26</f>
        <v/>
      </c>
      <c r="O12" s="78">
        <f>SUMPRODUCT(($A$11:$A$18&gt;=$M12)*($A$11:$A$18&lt;=$N12)*$F$11:$F$18)</f>
        <v>0</v>
      </c>
      <c r="P12" s="78"/>
    </row>
    <row r="13" spans="1:18" ht="71.25" customHeight="1">
      <c r="A13" s="562"/>
      <c r="B13" s="865"/>
      <c r="C13" s="866"/>
      <c r="D13" s="867"/>
      <c r="E13" s="548"/>
      <c r="F13" s="545"/>
      <c r="L13" s="78" t="s">
        <v>148</v>
      </c>
      <c r="M13" s="77" t="str">
        <f>'10号'!$T$27</f>
        <v/>
      </c>
      <c r="N13" s="77" t="str">
        <f>'10号'!$U$27</f>
        <v/>
      </c>
      <c r="O13" s="78">
        <f>SUMPRODUCT(($A$11:$A$18&gt;=$M13)*($A$11:$A$18&lt;=$N13)*$F$11:$F$18)</f>
        <v>0</v>
      </c>
      <c r="P13" s="78"/>
    </row>
    <row r="14" spans="1:18" ht="71.25" customHeight="1">
      <c r="A14" s="562"/>
      <c r="B14" s="865"/>
      <c r="C14" s="866"/>
      <c r="D14" s="867"/>
      <c r="E14" s="548"/>
      <c r="F14" s="545"/>
      <c r="L14" s="78" t="s">
        <v>149</v>
      </c>
      <c r="M14" s="77" t="str">
        <f>'10号'!$T28</f>
        <v/>
      </c>
      <c r="N14" s="77" t="str">
        <f>'10号'!$U28</f>
        <v/>
      </c>
      <c r="O14" s="78">
        <f>SUMPRODUCT(($A$11:$A$18&gt;=$M14)*($A$11:$A$18&lt;=$N14)*$F$11:$F$18)</f>
        <v>0</v>
      </c>
      <c r="P14" s="78">
        <f>SUM(O11:O14)</f>
        <v>0</v>
      </c>
    </row>
    <row r="15" spans="1:18" ht="71.25" customHeight="1">
      <c r="A15" s="562"/>
      <c r="B15" s="865"/>
      <c r="C15" s="866"/>
      <c r="D15" s="867"/>
      <c r="E15" s="548"/>
      <c r="F15" s="545"/>
      <c r="L15" s="78" t="s">
        <v>162</v>
      </c>
      <c r="M15" s="77" t="str">
        <f>'10号'!$T29</f>
        <v/>
      </c>
      <c r="N15" s="77" t="str">
        <f>'10号'!$U29</f>
        <v/>
      </c>
      <c r="O15" s="78">
        <f t="shared" ref="O15:O22" si="0">SUMPRODUCT(($A$11:$A$18&gt;=$M15)*($A$11:$A$18&lt;=$N15)*$F$11:$F$18)</f>
        <v>0</v>
      </c>
      <c r="P15" s="15"/>
    </row>
    <row r="16" spans="1:18" ht="71.25" customHeight="1">
      <c r="A16" s="562"/>
      <c r="B16" s="865"/>
      <c r="C16" s="866"/>
      <c r="D16" s="867"/>
      <c r="E16" s="548"/>
      <c r="F16" s="545"/>
      <c r="I16" s="14"/>
      <c r="J16" s="14"/>
      <c r="K16" s="14"/>
      <c r="L16" s="78" t="s">
        <v>163</v>
      </c>
      <c r="M16" s="77" t="str">
        <f>'10号'!$T30</f>
        <v/>
      </c>
      <c r="N16" s="77" t="str">
        <f>'10号'!$U30</f>
        <v/>
      </c>
      <c r="O16" s="78">
        <f t="shared" si="0"/>
        <v>0</v>
      </c>
    </row>
    <row r="17" spans="1:15" ht="71.25" customHeight="1">
      <c r="A17" s="562"/>
      <c r="B17" s="865"/>
      <c r="C17" s="866"/>
      <c r="D17" s="867"/>
      <c r="E17" s="548"/>
      <c r="F17" s="545"/>
      <c r="L17" s="78" t="s">
        <v>164</v>
      </c>
      <c r="M17" s="77" t="str">
        <f>'10号'!$T31</f>
        <v/>
      </c>
      <c r="N17" s="77" t="str">
        <f>'10号'!$U31</f>
        <v/>
      </c>
      <c r="O17" s="78">
        <f t="shared" si="0"/>
        <v>0</v>
      </c>
    </row>
    <row r="18" spans="1:15" ht="71.25" customHeight="1">
      <c r="A18" s="562"/>
      <c r="B18" s="865"/>
      <c r="C18" s="866"/>
      <c r="D18" s="867"/>
      <c r="E18" s="548"/>
      <c r="F18" s="545"/>
      <c r="L18" s="78" t="s">
        <v>165</v>
      </c>
      <c r="M18" s="77" t="str">
        <f>'10号'!$T32</f>
        <v/>
      </c>
      <c r="N18" s="77" t="str">
        <f>'10号'!$U32</f>
        <v/>
      </c>
      <c r="O18" s="78">
        <f t="shared" si="0"/>
        <v>0</v>
      </c>
    </row>
    <row r="19" spans="1:15" s="15" customFormat="1" ht="48" customHeight="1" thickBot="1">
      <c r="A19" s="871" t="s">
        <v>3</v>
      </c>
      <c r="B19" s="872"/>
      <c r="C19" s="872"/>
      <c r="D19" s="872"/>
      <c r="E19" s="873"/>
      <c r="F19" s="519">
        <f>IF($O$24&gt;120000,120000,$O$24)</f>
        <v>0</v>
      </c>
      <c r="I19" s="12"/>
      <c r="J19" s="12"/>
      <c r="K19" s="12"/>
      <c r="L19" s="78" t="s">
        <v>166</v>
      </c>
      <c r="M19" s="77" t="str">
        <f>'10号'!$T33</f>
        <v/>
      </c>
      <c r="N19" s="77" t="str">
        <f>'10号'!$U33</f>
        <v/>
      </c>
      <c r="O19" s="78">
        <f t="shared" si="0"/>
        <v>0</v>
      </c>
    </row>
    <row r="20" spans="1:15">
      <c r="A20" s="23"/>
      <c r="L20" s="78" t="s">
        <v>167</v>
      </c>
      <c r="M20" s="77" t="str">
        <f>'10号'!$T34</f>
        <v/>
      </c>
      <c r="N20" s="77" t="str">
        <f>'10号'!$U34</f>
        <v/>
      </c>
      <c r="O20" s="78">
        <f t="shared" si="0"/>
        <v>0</v>
      </c>
    </row>
    <row r="21" spans="1:15">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〈平成３０年度第１回〉</v>
      </c>
      <c r="I2" s="897"/>
      <c r="J2" s="897"/>
      <c r="O2" s="621"/>
      <c r="P2" s="621"/>
      <c r="Q2" s="621"/>
      <c r="R2" s="621"/>
    </row>
    <row r="3" spans="1:18" ht="28.5" customHeight="1">
      <c r="A3" s="87" t="s">
        <v>139</v>
      </c>
      <c r="B3" s="85"/>
      <c r="C3" s="85"/>
      <c r="D3" s="85"/>
      <c r="E3" s="85"/>
      <c r="F3" s="88"/>
      <c r="I3" s="898"/>
      <c r="J3" s="898"/>
      <c r="K3" s="898"/>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0" t="str">
        <f>IF('10号'!$G$10="","",'10号'!$G$10)</f>
        <v/>
      </c>
      <c r="D6" s="870"/>
      <c r="E6" s="870"/>
      <c r="F6" s="870"/>
      <c r="H6" s="18"/>
      <c r="I6" s="18"/>
      <c r="J6" s="18"/>
      <c r="O6" s="4"/>
    </row>
    <row r="7" spans="1:18" ht="27.75" customHeight="1">
      <c r="A7" s="95" t="s">
        <v>19</v>
      </c>
      <c r="B7" s="96"/>
      <c r="C7" s="870" t="str">
        <f>IF('10号'!$E$18="","",'10号'!$E$18)</f>
        <v/>
      </c>
      <c r="D7" s="870"/>
      <c r="E7" s="870"/>
      <c r="F7" s="870"/>
      <c r="G7" s="18"/>
      <c r="H7" s="18"/>
      <c r="J7" s="18"/>
      <c r="O7" s="4"/>
    </row>
    <row r="8" spans="1:18" ht="27.75" customHeight="1">
      <c r="A8" s="95"/>
      <c r="B8" s="85"/>
      <c r="C8" s="85"/>
      <c r="D8" s="85"/>
      <c r="E8" s="85"/>
      <c r="F8" s="92"/>
      <c r="G8" s="15"/>
      <c r="H8" s="15"/>
      <c r="J8" s="15"/>
      <c r="K8" s="15"/>
      <c r="L8" s="862" t="str">
        <f>'10号'!$E$6</f>
        <v/>
      </c>
      <c r="M8" s="862"/>
      <c r="N8" s="24" t="s">
        <v>18</v>
      </c>
      <c r="O8" s="883" t="str">
        <f>'10号'!G6</f>
        <v/>
      </c>
      <c r="P8" s="883"/>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4" t="s">
        <v>8</v>
      </c>
      <c r="C10" s="905"/>
      <c r="D10" s="906"/>
      <c r="E10" s="25" t="s">
        <v>11</v>
      </c>
      <c r="F10" s="16" t="s">
        <v>7</v>
      </c>
      <c r="G10" s="14"/>
      <c r="H10" s="14"/>
      <c r="I10" s="14"/>
      <c r="J10" s="14"/>
      <c r="K10" s="14"/>
    </row>
    <row r="11" spans="1:18" ht="71.25" customHeight="1">
      <c r="A11" s="562"/>
      <c r="B11" s="907"/>
      <c r="C11" s="907"/>
      <c r="D11" s="907"/>
      <c r="E11" s="547"/>
      <c r="F11" s="545"/>
      <c r="L11" s="78" t="s">
        <v>146</v>
      </c>
      <c r="M11" s="77" t="str">
        <f>'10号'!$T$25</f>
        <v/>
      </c>
      <c r="N11" s="77" t="str">
        <f>'10号'!$U$25</f>
        <v/>
      </c>
      <c r="O11" s="78">
        <f t="shared" ref="O11:O22" si="0">SUMPRODUCT(($A$11:$A$18&gt;=$M11)*($A$11:$A$18&lt;=$N11)*$F$11:$F$18)</f>
        <v>0</v>
      </c>
      <c r="P11" s="78"/>
    </row>
    <row r="12" spans="1:18" ht="71.25" customHeight="1">
      <c r="A12" s="562"/>
      <c r="B12" s="907"/>
      <c r="C12" s="907"/>
      <c r="D12" s="907"/>
      <c r="E12" s="547"/>
      <c r="F12" s="545"/>
      <c r="L12" s="78" t="s">
        <v>147</v>
      </c>
      <c r="M12" s="77" t="str">
        <f>'10号'!$T$26</f>
        <v/>
      </c>
      <c r="N12" s="77" t="str">
        <f>'10号'!$U$26</f>
        <v/>
      </c>
      <c r="O12" s="78">
        <f t="shared" si="0"/>
        <v>0</v>
      </c>
      <c r="P12" s="78"/>
    </row>
    <row r="13" spans="1:18" ht="71.25" customHeight="1">
      <c r="A13" s="562"/>
      <c r="B13" s="907"/>
      <c r="C13" s="907"/>
      <c r="D13" s="907"/>
      <c r="E13" s="547"/>
      <c r="F13" s="545"/>
      <c r="L13" s="78" t="s">
        <v>148</v>
      </c>
      <c r="M13" s="77" t="str">
        <f>'10号'!$T$27</f>
        <v/>
      </c>
      <c r="N13" s="77" t="str">
        <f>'10号'!$U$27</f>
        <v/>
      </c>
      <c r="O13" s="78">
        <f t="shared" si="0"/>
        <v>0</v>
      </c>
      <c r="P13" s="78"/>
    </row>
    <row r="14" spans="1:18" ht="71.25" customHeight="1">
      <c r="A14" s="562"/>
      <c r="B14" s="907"/>
      <c r="C14" s="907"/>
      <c r="D14" s="907"/>
      <c r="E14" s="547"/>
      <c r="F14" s="545"/>
      <c r="L14" s="78" t="s">
        <v>149</v>
      </c>
      <c r="M14" s="77" t="str">
        <f>'10号'!$T28</f>
        <v/>
      </c>
      <c r="N14" s="77" t="str">
        <f>'10号'!$U28</f>
        <v/>
      </c>
      <c r="O14" s="78">
        <f t="shared" si="0"/>
        <v>0</v>
      </c>
      <c r="P14" s="78">
        <f>SUM(O11:O14)</f>
        <v>0</v>
      </c>
    </row>
    <row r="15" spans="1:18" ht="71.25" customHeight="1">
      <c r="A15" s="562"/>
      <c r="B15" s="907"/>
      <c r="C15" s="907"/>
      <c r="D15" s="907"/>
      <c r="E15" s="547"/>
      <c r="F15" s="545"/>
      <c r="L15" s="78" t="s">
        <v>162</v>
      </c>
      <c r="M15" s="77" t="str">
        <f>'10号'!$T29</f>
        <v/>
      </c>
      <c r="N15" s="77" t="str">
        <f>'10号'!$U29</f>
        <v/>
      </c>
      <c r="O15" s="78">
        <f t="shared" si="0"/>
        <v>0</v>
      </c>
    </row>
    <row r="16" spans="1:18" ht="71.25" customHeight="1">
      <c r="A16" s="562"/>
      <c r="B16" s="907"/>
      <c r="C16" s="907"/>
      <c r="D16" s="907"/>
      <c r="E16" s="547"/>
      <c r="F16" s="545"/>
      <c r="I16" s="14"/>
      <c r="J16" s="14"/>
      <c r="K16" s="14"/>
      <c r="L16" s="78" t="s">
        <v>163</v>
      </c>
      <c r="M16" s="77" t="str">
        <f>'10号'!$T30</f>
        <v/>
      </c>
      <c r="N16" s="77" t="str">
        <f>'10号'!$U30</f>
        <v/>
      </c>
      <c r="O16" s="78">
        <f t="shared" si="0"/>
        <v>0</v>
      </c>
    </row>
    <row r="17" spans="1:15" ht="71.25" customHeight="1">
      <c r="A17" s="562"/>
      <c r="B17" s="907"/>
      <c r="C17" s="907"/>
      <c r="D17" s="907"/>
      <c r="E17" s="547"/>
      <c r="F17" s="545"/>
      <c r="L17" s="78" t="s">
        <v>164</v>
      </c>
      <c r="M17" s="77" t="str">
        <f>'10号'!$T31</f>
        <v/>
      </c>
      <c r="N17" s="77" t="str">
        <f>'10号'!$U31</f>
        <v/>
      </c>
      <c r="O17" s="78">
        <f t="shared" si="0"/>
        <v>0</v>
      </c>
    </row>
    <row r="18" spans="1:15" ht="71.25" customHeight="1">
      <c r="A18" s="562"/>
      <c r="B18" s="907"/>
      <c r="C18" s="907"/>
      <c r="D18" s="907"/>
      <c r="E18" s="547"/>
      <c r="F18" s="545"/>
      <c r="L18" s="78" t="s">
        <v>165</v>
      </c>
      <c r="M18" s="77" t="str">
        <f>'10号'!$T32</f>
        <v/>
      </c>
      <c r="N18" s="77" t="str">
        <f>'10号'!$U32</f>
        <v/>
      </c>
      <c r="O18" s="78">
        <f t="shared" si="0"/>
        <v>0</v>
      </c>
    </row>
    <row r="19" spans="1:15" s="15" customFormat="1" ht="48" customHeight="1" thickBot="1">
      <c r="A19" s="871" t="s">
        <v>3</v>
      </c>
      <c r="B19" s="872"/>
      <c r="C19" s="872"/>
      <c r="D19" s="872"/>
      <c r="E19" s="873"/>
      <c r="F19" s="65">
        <f>SUMPRODUCT(($A$11:$A$18&gt;=$L$8)*($A$11:$A$18&lt;=$O$8)*F11:F18)</f>
        <v>0</v>
      </c>
      <c r="I19" s="12"/>
      <c r="J19" s="12"/>
      <c r="K19" s="12"/>
      <c r="L19" s="78" t="s">
        <v>166</v>
      </c>
      <c r="M19" s="77" t="str">
        <f>'10号'!$T33</f>
        <v/>
      </c>
      <c r="N19" s="77" t="str">
        <f>'10号'!$U33</f>
        <v/>
      </c>
      <c r="O19" s="78">
        <f t="shared" si="0"/>
        <v>0</v>
      </c>
    </row>
    <row r="20" spans="1:15" ht="51.75" customHeight="1">
      <c r="A20" s="23"/>
      <c r="L20" s="78" t="s">
        <v>167</v>
      </c>
      <c r="M20" s="77" t="str">
        <f>'10号'!$T34</f>
        <v/>
      </c>
      <c r="N20" s="77" t="str">
        <f>'10号'!$U34</f>
        <v/>
      </c>
      <c r="O20" s="78">
        <f t="shared" si="0"/>
        <v>0</v>
      </c>
    </row>
    <row r="21" spans="1:15" ht="18.75" customHeight="1">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621"/>
      <c r="C1" s="621"/>
      <c r="D1" s="621"/>
      <c r="E1" s="4"/>
      <c r="R1" s="186"/>
      <c r="X1" s="397" t="s">
        <v>258</v>
      </c>
      <c r="Y1" s="398"/>
      <c r="Z1" s="399"/>
      <c r="AA1" s="197"/>
      <c r="AL1" s="186"/>
    </row>
    <row r="2" spans="1:38" ht="39" customHeight="1" thickTop="1" thickBot="1">
      <c r="B2" s="84"/>
      <c r="C2" s="84"/>
      <c r="D2" s="84"/>
      <c r="E2" s="5"/>
      <c r="R2" s="186"/>
      <c r="X2" s="568" t="s">
        <v>307</v>
      </c>
      <c r="Y2" s="569"/>
      <c r="Z2" s="570"/>
      <c r="AA2" s="386" t="s">
        <v>306</v>
      </c>
      <c r="AL2" s="186"/>
    </row>
    <row r="3" spans="1:38" ht="24" customHeight="1" thickTop="1">
      <c r="A3" s="174" t="s">
        <v>141</v>
      </c>
      <c r="B3" s="10"/>
      <c r="C3" s="174"/>
      <c r="D3" s="10"/>
      <c r="E3" s="10"/>
      <c r="F3" s="10"/>
      <c r="G3" s="10"/>
      <c r="H3" s="10"/>
      <c r="I3" s="10"/>
      <c r="J3" s="10"/>
      <c r="K3" s="10"/>
      <c r="L3" s="10"/>
      <c r="M3" s="10"/>
      <c r="N3" s="10"/>
      <c r="O3" s="10"/>
      <c r="P3" s="183" t="str">
        <f>X2</f>
        <v>〈平成３０年度第１回〉</v>
      </c>
      <c r="R3" s="638" t="s">
        <v>175</v>
      </c>
      <c r="S3" s="638"/>
      <c r="T3" s="638"/>
      <c r="U3" s="638"/>
      <c r="V3" s="638"/>
      <c r="W3" s="297"/>
      <c r="Y3" s="198"/>
      <c r="Z3" s="391" t="s">
        <v>259</v>
      </c>
    </row>
    <row r="4" spans="1:38" ht="22.5" customHeight="1">
      <c r="A4" s="10"/>
      <c r="B4" s="165"/>
      <c r="C4" s="7"/>
      <c r="D4" s="166"/>
      <c r="E4" s="166"/>
      <c r="F4" s="166"/>
      <c r="G4" s="166"/>
      <c r="H4" s="10"/>
      <c r="I4" s="167" t="s">
        <v>129</v>
      </c>
      <c r="J4" s="275"/>
      <c r="K4" s="168" t="s">
        <v>172</v>
      </c>
      <c r="L4" s="143"/>
      <c r="M4" s="143"/>
      <c r="N4" s="143"/>
      <c r="O4" s="10"/>
      <c r="P4" s="166"/>
      <c r="R4" s="638"/>
      <c r="S4" s="638"/>
      <c r="T4" s="638"/>
      <c r="U4" s="638"/>
      <c r="V4" s="638"/>
      <c r="W4" s="297"/>
      <c r="X4" s="388"/>
      <c r="Y4" s="389" t="s">
        <v>159</v>
      </c>
      <c r="Z4" s="393" t="str">
        <f>DBCS(CONCATENATE("〈平成",LEFT(AA2,2),"年度第",RIGHT(AA2,1),"回〉"))</f>
        <v>〈平成３０年度第１回〉</v>
      </c>
      <c r="AA4" s="394"/>
    </row>
    <row r="5" spans="1:38" ht="12" customHeight="1">
      <c r="A5" s="10"/>
      <c r="B5" s="169"/>
      <c r="C5" s="170"/>
      <c r="D5" s="10"/>
      <c r="E5" s="10"/>
      <c r="F5" s="10"/>
      <c r="G5" s="10"/>
      <c r="H5" s="10"/>
      <c r="I5" s="10"/>
      <c r="J5" s="10"/>
      <c r="K5" s="10"/>
      <c r="L5" s="10"/>
      <c r="M5" s="10"/>
      <c r="N5" s="10"/>
      <c r="O5" s="10"/>
      <c r="P5" s="10"/>
      <c r="R5" s="638"/>
      <c r="S5" s="638"/>
      <c r="T5" s="638"/>
      <c r="U5" s="638"/>
      <c r="V5" s="638"/>
      <c r="W5" s="297"/>
      <c r="X5" s="387"/>
      <c r="Y5" s="390" t="s">
        <v>160</v>
      </c>
      <c r="Z5" s="395" t="str">
        <f>CONCATENATE(LEFT(Z4,LEN(Z4)-1)," 新法人設立支援タイプ〉")</f>
        <v>〈平成３０年度第１回 新法人設立支援タイプ〉</v>
      </c>
      <c r="AA5" s="396"/>
    </row>
    <row r="6" spans="1:38" ht="24.75" customHeight="1" thickBot="1">
      <c r="A6" s="10"/>
      <c r="B6" s="10"/>
      <c r="C6" s="10"/>
      <c r="D6" s="171" t="s">
        <v>42</v>
      </c>
      <c r="E6" s="549" t="str">
        <f>IF(J4="","",INDEX($T$7:$T$18,MATCH($J$4,$S$7:$S$18,0)))</f>
        <v/>
      </c>
      <c r="F6" s="172" t="s">
        <v>16</v>
      </c>
      <c r="G6" s="622" t="str">
        <f>IF(J4="","",INDEX($U$7:$U$18,MATCH($J$4,$S$7:$S$18,0)))</f>
        <v/>
      </c>
      <c r="H6" s="622"/>
      <c r="I6" s="622"/>
      <c r="J6" s="172" t="s">
        <v>41</v>
      </c>
      <c r="K6" s="172"/>
      <c r="L6" s="172"/>
      <c r="M6" s="172"/>
      <c r="N6" s="172"/>
      <c r="O6" s="10"/>
      <c r="P6" s="10"/>
      <c r="R6" s="190"/>
      <c r="S6" s="190"/>
      <c r="T6" s="190"/>
      <c r="U6" s="190"/>
      <c r="V6" s="190"/>
      <c r="Y6" s="278"/>
      <c r="Z6" s="278"/>
    </row>
    <row r="7" spans="1:38" ht="21" customHeight="1" thickBot="1">
      <c r="A7" s="10"/>
      <c r="B7" s="165"/>
      <c r="C7" s="10"/>
      <c r="D7" s="10"/>
      <c r="E7" s="10"/>
      <c r="F7" s="10"/>
      <c r="G7" s="10"/>
      <c r="H7" s="10"/>
      <c r="I7" s="10"/>
      <c r="J7" s="908"/>
      <c r="K7" s="908"/>
      <c r="L7" s="173" t="s">
        <v>104</v>
      </c>
      <c r="M7" s="276"/>
      <c r="N7" s="173" t="s">
        <v>105</v>
      </c>
      <c r="O7" s="276"/>
      <c r="P7" s="173" t="s">
        <v>106</v>
      </c>
      <c r="R7" s="292" t="s">
        <v>215</v>
      </c>
      <c r="S7" s="293" t="s">
        <v>216</v>
      </c>
      <c r="T7" s="293" t="s">
        <v>217</v>
      </c>
      <c r="U7" s="334" t="s">
        <v>218</v>
      </c>
      <c r="V7" s="335" t="s">
        <v>171</v>
      </c>
      <c r="W7" s="336"/>
      <c r="X7" s="199" t="s">
        <v>179</v>
      </c>
      <c r="Y7" s="278"/>
      <c r="Z7" s="278"/>
      <c r="AA7" s="210"/>
      <c r="AC7" s="278"/>
    </row>
    <row r="8" spans="1:38" ht="22.5">
      <c r="A8" s="10"/>
      <c r="B8" s="174" t="s">
        <v>248</v>
      </c>
      <c r="C8" s="175"/>
      <c r="D8" s="10"/>
      <c r="E8" s="10"/>
      <c r="F8" s="10"/>
      <c r="G8" s="10"/>
      <c r="H8" s="10"/>
      <c r="I8" s="10"/>
      <c r="J8" s="10"/>
      <c r="K8" s="10"/>
      <c r="L8" s="10"/>
      <c r="M8" s="10"/>
      <c r="N8" s="10"/>
      <c r="O8" s="10"/>
      <c r="P8" s="10"/>
      <c r="R8" s="550">
        <f>EOMONTH(U8,1)</f>
        <v>43404</v>
      </c>
      <c r="S8" s="350" t="s">
        <v>174</v>
      </c>
      <c r="T8" s="553">
        <v>43252</v>
      </c>
      <c r="U8" s="554">
        <f>EOMONTH(T8,X8-1)</f>
        <v>43373</v>
      </c>
      <c r="V8" s="333" t="str">
        <f>VLOOKUP(X8,$Y$8:$Z$11,2,0)</f>
        <v>①～④</v>
      </c>
      <c r="W8" s="337"/>
      <c r="X8" s="351">
        <v>4</v>
      </c>
      <c r="Y8" s="375">
        <v>1</v>
      </c>
      <c r="Z8" s="376" t="s">
        <v>254</v>
      </c>
      <c r="AA8" s="211"/>
      <c r="AC8" s="278"/>
    </row>
    <row r="9" spans="1:38" ht="22.5">
      <c r="A9" s="10"/>
      <c r="B9" s="174"/>
      <c r="C9" s="175"/>
      <c r="D9" s="10"/>
      <c r="E9" s="10"/>
      <c r="F9" s="10"/>
      <c r="G9" s="10"/>
      <c r="H9" s="10"/>
      <c r="I9" s="10"/>
      <c r="J9" s="10"/>
      <c r="K9" s="10"/>
      <c r="L9" s="10"/>
      <c r="M9" s="10"/>
      <c r="N9" s="10"/>
      <c r="O9" s="10"/>
      <c r="P9" s="10"/>
      <c r="R9" s="550">
        <f>EOMONTH(U9,1)</f>
        <v>43524</v>
      </c>
      <c r="S9" s="347" t="s">
        <v>176</v>
      </c>
      <c r="T9" s="555">
        <f>U8+1</f>
        <v>43374</v>
      </c>
      <c r="U9" s="556">
        <f>EOMONTH(T9,X9-1)</f>
        <v>43496</v>
      </c>
      <c r="V9" s="298" t="str">
        <f t="shared" ref="V9:V13" si="0">VLOOKUP(X9,$Y$8:$Z$11,2,0)</f>
        <v>①～④</v>
      </c>
      <c r="W9" s="337"/>
      <c r="X9" s="351">
        <f>IF(MONTH(EOMONTH(T9,3))=4,3,IF(MONTH(EOMONTH(T9,3))=5,2,IF(MONTH(EOMONTH(T9,3))=6,1,4)))</f>
        <v>4</v>
      </c>
      <c r="Y9" s="377">
        <v>2</v>
      </c>
      <c r="Z9" s="378" t="s">
        <v>255</v>
      </c>
      <c r="AA9" s="212"/>
      <c r="AC9" s="278"/>
    </row>
    <row r="10" spans="1:38" ht="29.25" customHeight="1">
      <c r="A10" s="10"/>
      <c r="B10" s="165"/>
      <c r="C10" s="10"/>
      <c r="D10" s="10"/>
      <c r="E10" s="131"/>
      <c r="F10" s="176" t="s">
        <v>308</v>
      </c>
      <c r="G10" s="576"/>
      <c r="H10" s="576"/>
      <c r="I10" s="576"/>
      <c r="J10" s="576"/>
      <c r="K10" s="576"/>
      <c r="L10" s="576"/>
      <c r="M10" s="576"/>
      <c r="N10" s="576"/>
      <c r="O10" s="576"/>
      <c r="P10" s="80" t="s">
        <v>43</v>
      </c>
      <c r="R10" s="550">
        <f>EOMONTH(U10,1)-4</f>
        <v>43581</v>
      </c>
      <c r="S10" s="347" t="s">
        <v>177</v>
      </c>
      <c r="T10" s="555">
        <f t="shared" ref="T10:T12" si="1">U9+1</f>
        <v>43497</v>
      </c>
      <c r="U10" s="556">
        <f>EOMONTH(T10,X10-1)</f>
        <v>43555</v>
      </c>
      <c r="V10" s="298" t="str">
        <f t="shared" si="0"/>
        <v>①～②</v>
      </c>
      <c r="W10" s="337"/>
      <c r="X10" s="351">
        <v>2</v>
      </c>
      <c r="Y10" s="377">
        <v>3</v>
      </c>
      <c r="Z10" s="378" t="s">
        <v>256</v>
      </c>
      <c r="AC10" s="278"/>
    </row>
    <row r="11" spans="1:38" ht="21" customHeight="1" thickBot="1">
      <c r="A11" s="10"/>
      <c r="B11" s="165"/>
      <c r="C11" s="10"/>
      <c r="D11" s="10"/>
      <c r="E11" s="131"/>
      <c r="F11" s="176"/>
      <c r="G11" s="1" t="s">
        <v>161</v>
      </c>
      <c r="H11" s="274"/>
      <c r="I11" s="2"/>
      <c r="J11" s="2"/>
      <c r="K11" s="2"/>
      <c r="L11" s="2"/>
      <c r="M11" s="2"/>
      <c r="N11" s="2"/>
      <c r="O11" s="2"/>
      <c r="P11" s="158"/>
      <c r="R11" s="550">
        <v>43707</v>
      </c>
      <c r="S11" s="347" t="s">
        <v>178</v>
      </c>
      <c r="T11" s="555">
        <f t="shared" si="1"/>
        <v>43556</v>
      </c>
      <c r="U11" s="556">
        <f t="shared" ref="U11:U12" si="2">EOMONTH(T11,X11-1)</f>
        <v>43677</v>
      </c>
      <c r="V11" s="298" t="str">
        <f t="shared" si="0"/>
        <v>①～④</v>
      </c>
      <c r="W11" s="337"/>
      <c r="X11" s="351">
        <f t="shared" ref="X11:X12" si="3">IF(MONTH(EOMONTH(T11,3))=4,3,IF(MONTH(EOMONTH(T11,3))=5,2,IF(MONTH(EOMONTH(T11,3))=6,1,4)))</f>
        <v>4</v>
      </c>
      <c r="Y11" s="379">
        <v>4</v>
      </c>
      <c r="Z11" s="380" t="s">
        <v>246</v>
      </c>
      <c r="AC11" s="278"/>
    </row>
    <row r="12" spans="1:38" ht="29.25" customHeight="1">
      <c r="A12" s="10"/>
      <c r="B12" s="165"/>
      <c r="C12" s="10"/>
      <c r="D12" s="10"/>
      <c r="E12" s="10"/>
      <c r="F12" s="176" t="s">
        <v>32</v>
      </c>
      <c r="G12" s="645"/>
      <c r="H12" s="645"/>
      <c r="I12" s="645"/>
      <c r="J12" s="645"/>
      <c r="K12" s="645"/>
      <c r="L12" s="645"/>
      <c r="M12" s="645"/>
      <c r="N12" s="645"/>
      <c r="O12" s="645"/>
      <c r="P12" s="159"/>
      <c r="R12" s="550">
        <v>43826</v>
      </c>
      <c r="S12" s="347" t="s">
        <v>245</v>
      </c>
      <c r="T12" s="555">
        <f t="shared" si="1"/>
        <v>43678</v>
      </c>
      <c r="U12" s="556">
        <f t="shared" si="2"/>
        <v>43799</v>
      </c>
      <c r="V12" s="298" t="str">
        <f t="shared" si="0"/>
        <v>①～④</v>
      </c>
      <c r="W12" s="338"/>
      <c r="X12" s="351">
        <f t="shared" si="3"/>
        <v>4</v>
      </c>
      <c r="Y12" s="200"/>
      <c r="Z12" s="392" t="s">
        <v>257</v>
      </c>
      <c r="AC12" s="278"/>
    </row>
    <row r="13" spans="1:38" ht="29.25" customHeight="1" thickBot="1">
      <c r="A13" s="10"/>
      <c r="B13" s="165"/>
      <c r="C13" s="10"/>
      <c r="D13" s="10"/>
      <c r="E13" s="131"/>
      <c r="F13" s="176" t="s">
        <v>313</v>
      </c>
      <c r="G13" s="646"/>
      <c r="H13" s="646"/>
      <c r="I13" s="646"/>
      <c r="J13" s="646"/>
      <c r="K13" s="646"/>
      <c r="L13" s="646"/>
      <c r="M13" s="646"/>
      <c r="N13" s="646"/>
      <c r="O13" s="646"/>
      <c r="P13" s="83"/>
      <c r="R13" s="551">
        <f t="shared" ref="R10:R14" si="4">EOMONTH(U13,1)</f>
        <v>43951</v>
      </c>
      <c r="S13" s="348" t="s">
        <v>249</v>
      </c>
      <c r="T13" s="557">
        <f>U12+1</f>
        <v>43800</v>
      </c>
      <c r="U13" s="558">
        <f>EOMONTH(T13,X13-1)</f>
        <v>43921</v>
      </c>
      <c r="V13" s="349" t="str">
        <f t="shared" si="0"/>
        <v>①～④</v>
      </c>
      <c r="W13" s="339"/>
      <c r="X13" s="351">
        <v>4</v>
      </c>
      <c r="Y13" s="201"/>
      <c r="AC13" s="278"/>
    </row>
    <row r="14" spans="1:38" ht="24" customHeight="1" thickBot="1">
      <c r="A14" s="10"/>
      <c r="B14" s="174"/>
      <c r="C14" s="175"/>
      <c r="D14" s="10"/>
      <c r="E14" s="10"/>
      <c r="F14" s="10"/>
      <c r="G14" s="10"/>
      <c r="H14" s="10"/>
      <c r="I14" s="10"/>
      <c r="J14" s="10"/>
      <c r="K14" s="10"/>
      <c r="L14" s="10"/>
      <c r="M14" s="10"/>
      <c r="N14" s="10"/>
      <c r="O14" s="10"/>
      <c r="P14" s="10"/>
      <c r="R14" s="552">
        <f t="shared" si="4"/>
        <v>44012</v>
      </c>
      <c r="S14" s="381" t="str">
        <f>IF(X14="","","7回")</f>
        <v>7回</v>
      </c>
      <c r="T14" s="559">
        <f>IF(X14="","",U13+1)</f>
        <v>43922</v>
      </c>
      <c r="U14" s="560">
        <f>IF(X14="","",EOMONTH(T14,X14-1))</f>
        <v>43982</v>
      </c>
      <c r="V14" s="368" t="str">
        <f>IF(X14="","",VLOOKUP(X14,$Y$8:$Z$11,2,0))</f>
        <v>①～②</v>
      </c>
      <c r="W14" s="19"/>
      <c r="X14" s="352">
        <f>IF(24-SUM(X8:X13)=0,"",24-SUM(X8:X13))</f>
        <v>2</v>
      </c>
      <c r="Y14" s="200"/>
      <c r="AC14" s="278"/>
    </row>
    <row r="15" spans="1:38" ht="30" customHeight="1">
      <c r="A15" s="10"/>
      <c r="B15" s="583" t="s">
        <v>44</v>
      </c>
      <c r="C15" s="583"/>
      <c r="D15" s="583"/>
      <c r="E15" s="583"/>
      <c r="F15" s="583"/>
      <c r="G15" s="583"/>
      <c r="H15" s="583"/>
      <c r="I15" s="583"/>
      <c r="J15" s="583"/>
      <c r="K15" s="583"/>
      <c r="L15" s="583"/>
      <c r="M15" s="583"/>
      <c r="N15" s="583"/>
      <c r="O15" s="583"/>
      <c r="P15" s="10"/>
      <c r="W15" s="19"/>
    </row>
    <row r="16" spans="1:38" ht="18" customHeight="1" thickBot="1">
      <c r="A16" s="184" t="s">
        <v>33</v>
      </c>
      <c r="B16" s="177"/>
      <c r="C16" s="178"/>
      <c r="D16" s="177"/>
      <c r="E16" s="177"/>
      <c r="F16" s="177"/>
      <c r="G16" s="177"/>
      <c r="H16" s="177"/>
      <c r="I16" s="177"/>
      <c r="J16" s="177"/>
      <c r="K16" s="177"/>
      <c r="L16" s="177"/>
      <c r="M16" s="177"/>
      <c r="N16" s="177"/>
      <c r="O16" s="177"/>
      <c r="P16" s="177"/>
      <c r="W16" s="19"/>
    </row>
    <row r="17" spans="1:47" ht="26.25" customHeight="1">
      <c r="A17" s="10"/>
      <c r="B17" s="630" t="s">
        <v>287</v>
      </c>
      <c r="C17" s="631"/>
      <c r="D17" s="632"/>
      <c r="E17" s="634"/>
      <c r="F17" s="635"/>
      <c r="G17" s="635"/>
      <c r="H17" s="635"/>
      <c r="I17" s="635"/>
      <c r="J17" s="635"/>
      <c r="K17" s="635"/>
      <c r="L17" s="635"/>
      <c r="M17" s="635"/>
      <c r="N17" s="635"/>
      <c r="O17" s="636"/>
      <c r="P17" s="10"/>
      <c r="W17" s="19"/>
    </row>
    <row r="18" spans="1:47" ht="26.25" customHeight="1" thickBot="1">
      <c r="A18" s="10"/>
      <c r="B18" s="641" t="s">
        <v>19</v>
      </c>
      <c r="C18" s="642"/>
      <c r="D18" s="643"/>
      <c r="E18" s="596"/>
      <c r="F18" s="597"/>
      <c r="G18" s="597"/>
      <c r="H18" s="597"/>
      <c r="I18" s="597"/>
      <c r="J18" s="597"/>
      <c r="K18" s="597"/>
      <c r="L18" s="597"/>
      <c r="M18" s="597"/>
      <c r="N18" s="597"/>
      <c r="O18" s="598"/>
      <c r="P18" s="10"/>
      <c r="W18" s="19"/>
    </row>
    <row r="19" spans="1:47" ht="21" customHeight="1" thickBot="1">
      <c r="A19" s="169" t="s">
        <v>34</v>
      </c>
      <c r="B19" s="10"/>
      <c r="C19" s="179"/>
      <c r="D19" s="10"/>
      <c r="E19" s="10"/>
      <c r="F19" s="10"/>
      <c r="G19" s="10"/>
      <c r="H19" s="10"/>
      <c r="I19" s="10"/>
      <c r="J19" s="10"/>
      <c r="K19" s="10"/>
      <c r="L19" s="10"/>
      <c r="M19" s="10"/>
      <c r="N19" s="10"/>
      <c r="O19" s="10"/>
      <c r="P19" s="10"/>
    </row>
    <row r="20" spans="1:47" s="11" customFormat="1" ht="24" customHeight="1" thickBot="1">
      <c r="A20" s="131"/>
      <c r="B20" s="623" t="s">
        <v>108</v>
      </c>
      <c r="C20" s="624"/>
      <c r="D20" s="625"/>
      <c r="E20" s="633" t="s">
        <v>109</v>
      </c>
      <c r="F20" s="625"/>
      <c r="G20" s="633" t="s">
        <v>110</v>
      </c>
      <c r="H20" s="624"/>
      <c r="I20" s="624"/>
      <c r="J20" s="624"/>
      <c r="K20" s="624"/>
      <c r="L20" s="624"/>
      <c r="M20" s="624"/>
      <c r="N20" s="624"/>
      <c r="O20" s="644"/>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6" t="s">
        <v>45</v>
      </c>
      <c r="C21" s="627"/>
      <c r="D21" s="627"/>
      <c r="E21" s="611">
        <f>IF($J$4="",0,'11号-1'!D46)</f>
        <v>0</v>
      </c>
      <c r="F21" s="611"/>
      <c r="G21" s="577" t="s">
        <v>170</v>
      </c>
      <c r="H21" s="577"/>
      <c r="I21" s="577"/>
      <c r="J21" s="577"/>
      <c r="K21" s="577"/>
      <c r="L21" s="577"/>
      <c r="M21" s="577"/>
      <c r="N21" s="577"/>
      <c r="O21" s="578"/>
      <c r="P21" s="10"/>
    </row>
    <row r="22" spans="1:47" ht="29.25" customHeight="1">
      <c r="A22" s="10"/>
      <c r="B22" s="628" t="s">
        <v>46</v>
      </c>
      <c r="C22" s="629"/>
      <c r="D22" s="629"/>
      <c r="E22" s="579">
        <f>IF($J$4="",0,'11号-1'!D47)</f>
        <v>0</v>
      </c>
      <c r="F22" s="579"/>
      <c r="G22" s="612" t="s">
        <v>111</v>
      </c>
      <c r="H22" s="612"/>
      <c r="I22" s="612"/>
      <c r="J22" s="612"/>
      <c r="K22" s="612"/>
      <c r="L22" s="612"/>
      <c r="M22" s="612"/>
      <c r="N22" s="612"/>
      <c r="O22" s="613"/>
      <c r="P22" s="10"/>
      <c r="Q22" s="17"/>
    </row>
    <row r="23" spans="1:47" ht="29.25" customHeight="1">
      <c r="A23" s="10"/>
      <c r="B23" s="628" t="s">
        <v>47</v>
      </c>
      <c r="C23" s="629"/>
      <c r="D23" s="629"/>
      <c r="E23" s="579">
        <f>IF($J$4="",0,'11号-1'!D48)</f>
        <v>0</v>
      </c>
      <c r="F23" s="579"/>
      <c r="G23" s="612" t="s">
        <v>111</v>
      </c>
      <c r="H23" s="612"/>
      <c r="I23" s="612"/>
      <c r="J23" s="612"/>
      <c r="K23" s="612"/>
      <c r="L23" s="612"/>
      <c r="M23" s="612"/>
      <c r="N23" s="612"/>
      <c r="O23" s="613"/>
      <c r="P23" s="10"/>
      <c r="R23" s="639" t="s">
        <v>180</v>
      </c>
      <c r="S23" s="640"/>
      <c r="T23" s="640"/>
      <c r="U23" s="640"/>
      <c r="V23" s="640"/>
      <c r="W23" s="213"/>
    </row>
    <row r="24" spans="1:47" ht="29.25" customHeight="1">
      <c r="A24" s="10"/>
      <c r="B24" s="619" t="s">
        <v>51</v>
      </c>
      <c r="C24" s="620"/>
      <c r="D24" s="620"/>
      <c r="E24" s="579">
        <f>IF($J$4="",0,'11号-1'!D49)</f>
        <v>0</v>
      </c>
      <c r="F24" s="579"/>
      <c r="G24" s="612"/>
      <c r="H24" s="612"/>
      <c r="I24" s="612"/>
      <c r="J24" s="612"/>
      <c r="K24" s="612"/>
      <c r="L24" s="612"/>
      <c r="M24" s="612"/>
      <c r="N24" s="612"/>
      <c r="O24" s="613"/>
      <c r="P24" s="10"/>
      <c r="R24" s="192" t="s">
        <v>182</v>
      </c>
      <c r="S24" s="193"/>
      <c r="T24" s="194" t="s">
        <v>142</v>
      </c>
      <c r="U24" s="194" t="s">
        <v>143</v>
      </c>
      <c r="V24" s="195" t="s">
        <v>171</v>
      </c>
      <c r="W24" s="191"/>
    </row>
    <row r="25" spans="1:47" ht="29.25" customHeight="1" thickBot="1">
      <c r="A25" s="10"/>
      <c r="B25" s="637" t="s">
        <v>48</v>
      </c>
      <c r="C25" s="593"/>
      <c r="D25" s="593"/>
      <c r="E25" s="610">
        <f>IF($J$4="",0,SUM(E21:F24))</f>
        <v>0</v>
      </c>
      <c r="F25" s="610"/>
      <c r="G25" s="590"/>
      <c r="H25" s="590"/>
      <c r="I25" s="590"/>
      <c r="J25" s="590"/>
      <c r="K25" s="590"/>
      <c r="L25" s="590"/>
      <c r="M25" s="590"/>
      <c r="N25" s="590"/>
      <c r="O25" s="591"/>
      <c r="P25" s="10"/>
      <c r="R25" s="258" t="str">
        <f>IF($J$4="","",$J$4)</f>
        <v/>
      </c>
      <c r="S25" s="257" t="str">
        <f>IF($J$4="","","1ヶ月目")</f>
        <v/>
      </c>
      <c r="T25" s="561" t="str">
        <f>IF($J$4="","",VLOOKUP($R$25,$S$7:$U$18,2,0))</f>
        <v/>
      </c>
      <c r="U25" s="561" t="str">
        <f>IF(T25="","",EOMONTH(T25,0))</f>
        <v/>
      </c>
      <c r="V25" s="279" t="str">
        <f>IF(T25="","","①")</f>
        <v/>
      </c>
      <c r="W25" s="280"/>
    </row>
    <row r="26" spans="1:47" ht="29.25" customHeight="1">
      <c r="A26" s="10"/>
      <c r="B26" s="626" t="s">
        <v>112</v>
      </c>
      <c r="C26" s="627"/>
      <c r="D26" s="627"/>
      <c r="E26" s="611">
        <f>IF($J$4="",0,'11号-1'!D51)</f>
        <v>0</v>
      </c>
      <c r="F26" s="611"/>
      <c r="G26" s="577" t="s">
        <v>111</v>
      </c>
      <c r="H26" s="577"/>
      <c r="I26" s="577"/>
      <c r="J26" s="577"/>
      <c r="K26" s="577"/>
      <c r="L26" s="577"/>
      <c r="M26" s="577"/>
      <c r="N26" s="577"/>
      <c r="O26" s="578"/>
      <c r="P26" s="10"/>
      <c r="R26" s="196"/>
      <c r="S26" s="257" t="str">
        <f>IF(T26="","","2ヶ月目")</f>
        <v/>
      </c>
      <c r="T26" s="561" t="str">
        <f t="shared" ref="T26:T36" si="5">IF(U25="","",IF(U25=VLOOKUP($R$25,$S$8:$U$18,3,0),"",U25+1))</f>
        <v/>
      </c>
      <c r="U26" s="561" t="str">
        <f t="shared" ref="U26:U36" si="6">IF(T26="","",EOMONTH(T26,0))</f>
        <v/>
      </c>
      <c r="V26" s="279" t="str">
        <f>IF(T26="","","②")</f>
        <v/>
      </c>
      <c r="W26" s="280"/>
    </row>
    <row r="27" spans="1:47" ht="29.25" customHeight="1" thickBot="1">
      <c r="A27" s="10"/>
      <c r="B27" s="592" t="s">
        <v>50</v>
      </c>
      <c r="C27" s="593"/>
      <c r="D27" s="593"/>
      <c r="E27" s="610">
        <f>IF($J$4="",0,'11号-1'!D52)</f>
        <v>0</v>
      </c>
      <c r="F27" s="610"/>
      <c r="G27" s="590" t="s">
        <v>111</v>
      </c>
      <c r="H27" s="590"/>
      <c r="I27" s="590"/>
      <c r="J27" s="590"/>
      <c r="K27" s="590"/>
      <c r="L27" s="590"/>
      <c r="M27" s="590"/>
      <c r="N27" s="590"/>
      <c r="O27" s="591"/>
      <c r="P27" s="10"/>
      <c r="R27" s="196"/>
      <c r="S27" s="257" t="str">
        <f>IF(T27="","","3ヶ月目")</f>
        <v/>
      </c>
      <c r="T27" s="561" t="str">
        <f t="shared" si="5"/>
        <v/>
      </c>
      <c r="U27" s="561" t="str">
        <f t="shared" si="6"/>
        <v/>
      </c>
      <c r="V27" s="279" t="str">
        <f>IF(T27="","","③")</f>
        <v/>
      </c>
      <c r="W27" s="280"/>
    </row>
    <row r="28" spans="1:47" ht="29.25" customHeight="1" thickBot="1">
      <c r="A28" s="10"/>
      <c r="B28" s="623" t="s">
        <v>49</v>
      </c>
      <c r="C28" s="624"/>
      <c r="D28" s="625"/>
      <c r="E28" s="614">
        <f>E25+E26+E27</f>
        <v>0</v>
      </c>
      <c r="F28" s="615"/>
      <c r="G28" s="616"/>
      <c r="H28" s="617"/>
      <c r="I28" s="617"/>
      <c r="J28" s="617"/>
      <c r="K28" s="617"/>
      <c r="L28" s="617"/>
      <c r="M28" s="617"/>
      <c r="N28" s="617"/>
      <c r="O28" s="618"/>
      <c r="P28" s="10"/>
      <c r="R28" s="196"/>
      <c r="S28" s="257" t="str">
        <f>IF(T28="","","4ヶ月目")</f>
        <v/>
      </c>
      <c r="T28" s="561" t="str">
        <f t="shared" si="5"/>
        <v/>
      </c>
      <c r="U28" s="561" t="str">
        <f t="shared" si="6"/>
        <v/>
      </c>
      <c r="V28" s="279" t="str">
        <f>IF(T28="","","④")</f>
        <v/>
      </c>
      <c r="W28" s="281"/>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25"/>
      <c r="S29" s="326" t="str">
        <f>IF(T29="","","5ヶ月目")</f>
        <v/>
      </c>
      <c r="T29" s="327" t="str">
        <f t="shared" si="5"/>
        <v/>
      </c>
      <c r="U29" s="327" t="str">
        <f t="shared" si="6"/>
        <v/>
      </c>
      <c r="V29" s="328" t="str">
        <f>IF(T29="","","⑤")</f>
        <v/>
      </c>
      <c r="W29" s="280"/>
      <c r="Z29" s="188"/>
    </row>
    <row r="30" spans="1:47" ht="21" customHeight="1">
      <c r="A30" s="169" t="s">
        <v>150</v>
      </c>
      <c r="B30" s="165"/>
      <c r="C30" s="179"/>
      <c r="D30" s="10"/>
      <c r="E30" s="10"/>
      <c r="F30" s="10"/>
      <c r="G30" s="10"/>
      <c r="H30" s="10"/>
      <c r="I30" s="10"/>
      <c r="J30" s="10"/>
      <c r="K30" s="10"/>
      <c r="L30" s="10"/>
      <c r="M30" s="10"/>
      <c r="N30" s="10"/>
      <c r="O30" s="10"/>
      <c r="P30" s="10"/>
      <c r="Q30" s="188"/>
      <c r="R30" s="325"/>
      <c r="S30" s="329" t="str">
        <f>IF(T30="","","6ヶ月目")</f>
        <v/>
      </c>
      <c r="T30" s="330" t="str">
        <f t="shared" si="5"/>
        <v/>
      </c>
      <c r="U30" s="330" t="str">
        <f t="shared" si="6"/>
        <v/>
      </c>
      <c r="V30" s="331" t="str">
        <f>IF(T30="","","⑥")</f>
        <v/>
      </c>
      <c r="W30" s="280"/>
      <c r="X30" s="332"/>
      <c r="Y30" s="188"/>
      <c r="Z30" s="188"/>
    </row>
    <row r="31" spans="1:47" ht="6" customHeight="1">
      <c r="A31" s="10"/>
      <c r="B31" s="174"/>
      <c r="C31" s="179"/>
      <c r="D31" s="10"/>
      <c r="E31" s="10"/>
      <c r="F31" s="10"/>
      <c r="G31" s="10"/>
      <c r="H31" s="10"/>
      <c r="I31" s="10"/>
      <c r="J31" s="10"/>
      <c r="K31" s="10"/>
      <c r="L31" s="10"/>
      <c r="M31" s="10"/>
      <c r="N31" s="10"/>
      <c r="O31" s="10"/>
      <c r="P31" s="10"/>
      <c r="Q31" s="188"/>
      <c r="R31" s="325"/>
      <c r="S31" s="329" t="str">
        <f>IF(T31="","","7ヶ月目")</f>
        <v/>
      </c>
      <c r="T31" s="330" t="str">
        <f t="shared" si="5"/>
        <v/>
      </c>
      <c r="U31" s="330" t="str">
        <f t="shared" si="6"/>
        <v/>
      </c>
      <c r="V31" s="331" t="str">
        <f>IF(T31="","","⑦")</f>
        <v/>
      </c>
      <c r="W31" s="280"/>
      <c r="X31" s="332"/>
      <c r="Y31" s="188"/>
      <c r="Z31" s="188"/>
    </row>
    <row r="32" spans="1:47" ht="15" customHeight="1">
      <c r="A32" s="10"/>
      <c r="B32" s="165"/>
      <c r="C32" s="584" t="s">
        <v>35</v>
      </c>
      <c r="D32" s="585"/>
      <c r="E32" s="580" t="str">
        <f>PHONETIC(E33)</f>
        <v/>
      </c>
      <c r="F32" s="581"/>
      <c r="G32" s="581"/>
      <c r="H32" s="581"/>
      <c r="I32" s="581"/>
      <c r="J32" s="581"/>
      <c r="K32" s="581"/>
      <c r="L32" s="581"/>
      <c r="M32" s="581"/>
      <c r="N32" s="582"/>
      <c r="O32" s="10"/>
      <c r="P32" s="10"/>
      <c r="Q32" s="188"/>
      <c r="R32" s="325"/>
      <c r="S32" s="329" t="str">
        <f>IF(T32="","","8ヶ月目")</f>
        <v/>
      </c>
      <c r="T32" s="330" t="str">
        <f t="shared" si="5"/>
        <v/>
      </c>
      <c r="U32" s="330" t="str">
        <f t="shared" si="6"/>
        <v/>
      </c>
      <c r="V32" s="331" t="str">
        <f>IF(T32="","","⑧")</f>
        <v/>
      </c>
      <c r="W32" s="280"/>
      <c r="X32" s="332"/>
      <c r="Y32" s="188"/>
      <c r="Z32" s="188"/>
    </row>
    <row r="33" spans="1:26" ht="28.5" customHeight="1">
      <c r="A33" s="10"/>
      <c r="B33" s="165"/>
      <c r="C33" s="571" t="s">
        <v>36</v>
      </c>
      <c r="D33" s="572"/>
      <c r="E33" s="587"/>
      <c r="F33" s="588"/>
      <c r="G33" s="588"/>
      <c r="H33" s="588"/>
      <c r="I33" s="588"/>
      <c r="J33" s="588"/>
      <c r="K33" s="588"/>
      <c r="L33" s="588"/>
      <c r="M33" s="588"/>
      <c r="N33" s="589"/>
      <c r="O33" s="10"/>
      <c r="P33" s="10"/>
      <c r="Q33" s="188"/>
      <c r="R33" s="325"/>
      <c r="S33" s="329" t="str">
        <f>IF(T33="","","9ヶ月目")</f>
        <v/>
      </c>
      <c r="T33" s="330" t="str">
        <f t="shared" si="5"/>
        <v/>
      </c>
      <c r="U33" s="330" t="str">
        <f t="shared" si="6"/>
        <v/>
      </c>
      <c r="V33" s="331" t="str">
        <f>IF(T33="","","⑨")</f>
        <v/>
      </c>
      <c r="W33" s="280"/>
      <c r="X33" s="332"/>
      <c r="Y33" s="188"/>
      <c r="Z33" s="188"/>
    </row>
    <row r="34" spans="1:26" ht="15" customHeight="1">
      <c r="A34" s="10"/>
      <c r="B34" s="165"/>
      <c r="C34" s="594" t="s">
        <v>37</v>
      </c>
      <c r="D34" s="595"/>
      <c r="E34" s="599"/>
      <c r="F34" s="604" t="s">
        <v>35</v>
      </c>
      <c r="G34" s="605"/>
      <c r="H34" s="606"/>
      <c r="I34" s="580" t="str">
        <f>PHONETIC(I35)</f>
        <v/>
      </c>
      <c r="J34" s="581"/>
      <c r="K34" s="581"/>
      <c r="L34" s="581"/>
      <c r="M34" s="581"/>
      <c r="N34" s="582"/>
      <c r="O34" s="10"/>
      <c r="P34" s="10"/>
      <c r="Q34" s="188"/>
      <c r="R34" s="325"/>
      <c r="S34" s="329" t="str">
        <f>IF(T34="","","10ヶ月目")</f>
        <v/>
      </c>
      <c r="T34" s="330" t="str">
        <f t="shared" si="5"/>
        <v/>
      </c>
      <c r="U34" s="330" t="str">
        <f t="shared" si="6"/>
        <v/>
      </c>
      <c r="V34" s="331" t="str">
        <f>IF(T34="","","⑩")</f>
        <v/>
      </c>
      <c r="W34" s="280"/>
      <c r="X34" s="332"/>
      <c r="Y34" s="188"/>
      <c r="Z34" s="188"/>
    </row>
    <row r="35" spans="1:26" ht="28.5" customHeight="1">
      <c r="A35" s="10"/>
      <c r="B35" s="165"/>
      <c r="C35" s="571"/>
      <c r="D35" s="572"/>
      <c r="E35" s="600"/>
      <c r="F35" s="601" t="s">
        <v>38</v>
      </c>
      <c r="G35" s="602"/>
      <c r="H35" s="603"/>
      <c r="I35" s="587"/>
      <c r="J35" s="588"/>
      <c r="K35" s="588"/>
      <c r="L35" s="588"/>
      <c r="M35" s="588"/>
      <c r="N35" s="589"/>
      <c r="O35" s="10"/>
      <c r="P35" s="10"/>
      <c r="Q35" s="188"/>
      <c r="R35" s="325"/>
      <c r="S35" s="329" t="str">
        <f>IF(T35="","","11ヶ月目")</f>
        <v/>
      </c>
      <c r="T35" s="330" t="str">
        <f t="shared" si="5"/>
        <v/>
      </c>
      <c r="U35" s="330" t="str">
        <f t="shared" si="6"/>
        <v/>
      </c>
      <c r="V35" s="331" t="str">
        <f>IF(T35="","","⑪")</f>
        <v/>
      </c>
      <c r="W35" s="280"/>
      <c r="X35" s="332"/>
      <c r="Y35" s="188"/>
      <c r="Z35" s="188"/>
    </row>
    <row r="36" spans="1:26" ht="30.75" customHeight="1">
      <c r="A36" s="10"/>
      <c r="B36" s="165"/>
      <c r="C36" s="586" t="s">
        <v>107</v>
      </c>
      <c r="D36" s="575"/>
      <c r="E36" s="277"/>
      <c r="F36" s="573" t="s">
        <v>39</v>
      </c>
      <c r="G36" s="574"/>
      <c r="H36" s="575"/>
      <c r="I36" s="607"/>
      <c r="J36" s="608"/>
      <c r="K36" s="608"/>
      <c r="L36" s="608"/>
      <c r="M36" s="608"/>
      <c r="N36" s="609"/>
      <c r="O36" s="10"/>
      <c r="P36" s="10"/>
      <c r="Q36" s="188"/>
      <c r="R36" s="325"/>
      <c r="S36" s="329" t="str">
        <f>IF(T36="","","12ヶ月目")</f>
        <v/>
      </c>
      <c r="T36" s="330" t="str">
        <f t="shared" si="5"/>
        <v/>
      </c>
      <c r="U36" s="330" t="str">
        <f t="shared" si="6"/>
        <v/>
      </c>
      <c r="V36" s="331" t="str">
        <f>IF(T36="","","⑫")</f>
        <v/>
      </c>
      <c r="W36" s="280"/>
      <c r="X36" s="332"/>
      <c r="Y36" s="188"/>
      <c r="Z36" s="188"/>
    </row>
    <row r="37" spans="1:26" ht="15" customHeight="1">
      <c r="A37" s="10"/>
      <c r="B37" s="165"/>
      <c r="C37" s="584" t="s">
        <v>35</v>
      </c>
      <c r="D37" s="585"/>
      <c r="E37" s="580" t="str">
        <f>PHONETIC(E38)</f>
        <v/>
      </c>
      <c r="F37" s="581"/>
      <c r="G37" s="581"/>
      <c r="H37" s="581"/>
      <c r="I37" s="581"/>
      <c r="J37" s="581"/>
      <c r="K37" s="581"/>
      <c r="L37" s="581"/>
      <c r="M37" s="581"/>
      <c r="N37" s="582"/>
      <c r="O37" s="10"/>
      <c r="P37" s="10"/>
      <c r="Q37" s="188"/>
      <c r="R37" s="188"/>
      <c r="S37" s="188"/>
      <c r="T37" s="188"/>
      <c r="U37" s="188"/>
      <c r="V37" s="188"/>
      <c r="X37" s="188"/>
      <c r="Y37" s="188"/>
      <c r="Z37" s="188"/>
    </row>
    <row r="38" spans="1:26" ht="28.5" customHeight="1">
      <c r="A38" s="10"/>
      <c r="B38" s="165"/>
      <c r="C38" s="571" t="s">
        <v>40</v>
      </c>
      <c r="D38" s="572"/>
      <c r="E38" s="587"/>
      <c r="F38" s="588"/>
      <c r="G38" s="588"/>
      <c r="H38" s="588"/>
      <c r="I38" s="588"/>
      <c r="J38" s="588"/>
      <c r="K38" s="588"/>
      <c r="L38" s="588"/>
      <c r="M38" s="588"/>
      <c r="N38" s="589"/>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153</v>
      </c>
      <c r="C40" s="182" t="s">
        <v>154</v>
      </c>
      <c r="D40" s="180"/>
      <c r="E40" s="10"/>
      <c r="F40" s="10"/>
      <c r="G40" s="10"/>
      <c r="H40" s="10"/>
      <c r="I40" s="10"/>
      <c r="J40" s="10"/>
      <c r="K40" s="10"/>
      <c r="L40" s="10"/>
      <c r="M40" s="10"/>
      <c r="N40" s="10"/>
      <c r="O40" s="10"/>
      <c r="P40" s="10"/>
      <c r="R40" s="188"/>
      <c r="S40" s="187"/>
      <c r="T40" s="188"/>
    </row>
    <row r="41" spans="1:26" ht="13.5" customHeight="1">
      <c r="A41" s="10"/>
      <c r="B41" s="10"/>
      <c r="C41" s="182" t="s">
        <v>155</v>
      </c>
      <c r="D41" s="180"/>
      <c r="E41" s="10"/>
      <c r="F41" s="10"/>
      <c r="G41" s="10"/>
      <c r="H41" s="10"/>
      <c r="I41" s="10"/>
      <c r="J41" s="10"/>
      <c r="K41" s="10"/>
      <c r="L41" s="10"/>
      <c r="M41" s="10"/>
      <c r="N41" s="10"/>
      <c r="O41" s="10"/>
      <c r="P41" s="10"/>
      <c r="S41" s="187"/>
    </row>
    <row r="42" spans="1:26" ht="18.75">
      <c r="A42" s="10"/>
      <c r="B42" s="10"/>
      <c r="C42" s="182" t="s">
        <v>156</v>
      </c>
      <c r="D42" s="180"/>
      <c r="E42" s="10"/>
      <c r="F42" s="10"/>
      <c r="G42" s="10"/>
      <c r="H42" s="10"/>
      <c r="I42" s="10"/>
      <c r="J42" s="10"/>
      <c r="K42" s="10"/>
      <c r="L42" s="10"/>
      <c r="M42" s="10"/>
      <c r="N42" s="10"/>
      <c r="O42" s="10"/>
      <c r="P42" s="10"/>
      <c r="S42" s="187"/>
    </row>
    <row r="43" spans="1:26" ht="18.75">
      <c r="A43" s="10"/>
      <c r="B43" s="10"/>
      <c r="C43" s="182" t="s">
        <v>157</v>
      </c>
      <c r="D43" s="180"/>
      <c r="E43" s="10"/>
      <c r="F43" s="10"/>
      <c r="G43" s="10"/>
      <c r="H43" s="10"/>
      <c r="I43" s="10"/>
      <c r="J43" s="10"/>
      <c r="K43" s="10"/>
      <c r="L43" s="10"/>
      <c r="M43" s="10"/>
      <c r="N43" s="10"/>
      <c r="O43" s="10"/>
      <c r="P43" s="10"/>
      <c r="S43" s="187"/>
    </row>
    <row r="44" spans="1:26" ht="18.75">
      <c r="A44" s="10"/>
      <c r="B44" s="10"/>
      <c r="C44" s="182" t="s">
        <v>158</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J7:K7"/>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$S$8:$S$15</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85" zoomScaleNormal="70" zoomScaleSheetLayoutView="85" workbookViewId="0">
      <selection activeCell="AA9" sqref="AA9"/>
    </sheetView>
  </sheetViews>
  <sheetFormatPr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294" customWidth="1"/>
    <col min="12" max="12" width="10.5" style="288" hidden="1" customWidth="1"/>
    <col min="13" max="13" width="12.5" style="288" hidden="1" customWidth="1"/>
    <col min="14" max="14" width="6.375" style="402" hidden="1" customWidth="1"/>
    <col min="15" max="15" width="9.25" style="403" hidden="1" customWidth="1"/>
    <col min="16" max="16" width="10.25" style="414" hidden="1" customWidth="1"/>
    <col min="17" max="17" width="9" style="415" hidden="1" customWidth="1"/>
    <col min="18" max="18" width="8.625" style="288" hidden="1" customWidth="1"/>
    <col min="19" max="19" width="6" style="288" hidden="1" customWidth="1"/>
    <col min="20" max="20" width="4.625" style="288" hidden="1" customWidth="1"/>
    <col min="21" max="21" width="9" style="289" customWidth="1"/>
    <col min="22" max="24" width="9" style="289"/>
    <col min="25" max="16384" width="9" style="12"/>
  </cols>
  <sheetData>
    <row r="1" spans="1:24" ht="56.25" customHeight="1" thickBot="1">
      <c r="A1" s="152"/>
      <c r="B1" s="106"/>
      <c r="C1" s="106"/>
      <c r="D1" s="107"/>
      <c r="E1" s="161"/>
      <c r="F1" s="106"/>
      <c r="G1" s="106"/>
      <c r="H1" s="106"/>
      <c r="I1" s="106"/>
      <c r="J1" s="106"/>
      <c r="P1" s="404"/>
      <c r="Q1" s="405"/>
    </row>
    <row r="2" spans="1:24" ht="33" customHeight="1" thickTop="1" thickBot="1">
      <c r="A2" s="105"/>
      <c r="B2" s="106"/>
      <c r="C2" s="106"/>
      <c r="D2" s="107"/>
      <c r="E2" s="161"/>
      <c r="F2" s="108"/>
      <c r="G2" s="108"/>
      <c r="H2" s="108"/>
      <c r="I2" s="108"/>
      <c r="J2" s="109" t="str">
        <f>'10号'!P3</f>
        <v>〈平成３０年度第１回〉</v>
      </c>
      <c r="L2" s="471">
        <f>EOMONTH('10号'!$T$8,13)</f>
        <v>43677</v>
      </c>
      <c r="M2" s="406" t="s">
        <v>247</v>
      </c>
      <c r="N2" s="407"/>
      <c r="O2" s="408"/>
      <c r="P2" s="409"/>
      <c r="Q2" s="410"/>
      <c r="R2" s="355"/>
      <c r="S2" s="355"/>
      <c r="T2" s="356"/>
    </row>
    <row r="3" spans="1:24" ht="24.75" thickTop="1">
      <c r="A3" s="110" t="s">
        <v>130</v>
      </c>
      <c r="B3" s="106"/>
      <c r="C3" s="106"/>
      <c r="D3" s="107"/>
      <c r="E3" s="161"/>
      <c r="F3" s="111"/>
      <c r="G3" s="111"/>
      <c r="H3" s="111"/>
      <c r="I3" s="111"/>
      <c r="J3" s="111"/>
      <c r="L3" s="411"/>
      <c r="M3" s="411"/>
      <c r="N3" s="412"/>
      <c r="O3" s="413"/>
    </row>
    <row r="4" spans="1:24" ht="27" customHeight="1">
      <c r="A4" s="112" t="str">
        <f>"農の雇用事業助成金交付申請書（内訳） （ 第"&amp;'10号'!$J$4&amp;" ）"</f>
        <v>農の雇用事業助成金交付申請書（内訳） （ 第 ）</v>
      </c>
      <c r="B4" s="113"/>
      <c r="C4" s="113"/>
      <c r="D4" s="282"/>
      <c r="E4" s="162"/>
      <c r="F4" s="113"/>
      <c r="G4" s="113"/>
      <c r="H4" s="113"/>
      <c r="I4" s="113"/>
      <c r="J4" s="113"/>
    </row>
    <row r="5" spans="1:24" s="14" customFormat="1" ht="25.5" customHeight="1">
      <c r="A5" s="114"/>
      <c r="B5" s="115" t="s">
        <v>17</v>
      </c>
      <c r="C5" s="690" t="str">
        <f>IF('10号'!$G$10="","",'10号'!$G$10)</f>
        <v/>
      </c>
      <c r="D5" s="690"/>
      <c r="E5" s="690"/>
      <c r="F5" s="690"/>
      <c r="G5" s="690"/>
      <c r="H5" s="690"/>
      <c r="I5" s="690"/>
      <c r="J5" s="690"/>
      <c r="K5" s="295"/>
      <c r="L5" s="290"/>
      <c r="M5" s="290"/>
      <c r="N5" s="416"/>
      <c r="O5" s="417"/>
      <c r="P5" s="418"/>
      <c r="Q5" s="419"/>
      <c r="R5" s="290"/>
      <c r="S5" s="290"/>
      <c r="T5" s="290"/>
      <c r="U5" s="291"/>
      <c r="V5" s="291"/>
      <c r="W5" s="291"/>
      <c r="X5" s="291"/>
    </row>
    <row r="6" spans="1:24" s="14" customFormat="1" ht="25.5" customHeight="1">
      <c r="A6" s="114"/>
      <c r="B6" s="115" t="s">
        <v>15</v>
      </c>
      <c r="C6" s="690" t="str">
        <f>IF('10号'!$E$18="","",'10号'!$E$18)</f>
        <v/>
      </c>
      <c r="D6" s="690"/>
      <c r="E6" s="690"/>
      <c r="F6" s="690"/>
      <c r="G6" s="690"/>
      <c r="H6" s="690"/>
      <c r="I6" s="690"/>
      <c r="J6" s="690"/>
      <c r="K6" s="295"/>
      <c r="L6" s="420"/>
      <c r="M6" s="420"/>
      <c r="N6" s="416"/>
      <c r="O6" s="417"/>
      <c r="P6" s="418"/>
      <c r="Q6" s="419"/>
      <c r="R6" s="290"/>
      <c r="S6" s="290"/>
      <c r="T6" s="290"/>
      <c r="U6" s="291"/>
      <c r="V6" s="291"/>
      <c r="W6" s="291"/>
      <c r="X6" s="291"/>
    </row>
    <row r="7" spans="1:24" ht="6" customHeight="1">
      <c r="A7" s="105"/>
      <c r="B7" s="116"/>
      <c r="C7" s="694"/>
      <c r="D7" s="694"/>
      <c r="E7" s="163"/>
      <c r="F7" s="693"/>
      <c r="G7" s="693"/>
      <c r="H7" s="283"/>
      <c r="I7" s="370"/>
      <c r="J7" s="106"/>
      <c r="K7" s="296"/>
    </row>
    <row r="8" spans="1:24" ht="6.75" customHeight="1" thickBot="1">
      <c r="A8" s="105"/>
      <c r="B8" s="117"/>
      <c r="C8" s="117"/>
      <c r="D8" s="107"/>
      <c r="E8" s="161"/>
      <c r="F8" s="106"/>
      <c r="G8" s="106"/>
      <c r="H8" s="106"/>
      <c r="I8" s="106"/>
      <c r="J8" s="144"/>
    </row>
    <row r="9" spans="1:24" ht="29.25" customHeight="1" thickBot="1">
      <c r="A9" s="118"/>
      <c r="B9" s="695" t="s">
        <v>29</v>
      </c>
      <c r="C9" s="696"/>
      <c r="D9" s="691" t="s">
        <v>28</v>
      </c>
      <c r="E9" s="692"/>
      <c r="F9" s="695" t="s">
        <v>151</v>
      </c>
      <c r="G9" s="697"/>
      <c r="H9" s="697"/>
      <c r="I9" s="697"/>
      <c r="J9" s="698"/>
      <c r="L9" s="463" t="s">
        <v>250</v>
      </c>
      <c r="M9" s="464" t="s">
        <v>181</v>
      </c>
      <c r="N9" s="465" t="s">
        <v>212</v>
      </c>
      <c r="O9" s="466" t="s">
        <v>213</v>
      </c>
      <c r="P9" s="467" t="s">
        <v>219</v>
      </c>
      <c r="Q9" s="468" t="s">
        <v>220</v>
      </c>
      <c r="R9" s="468" t="s">
        <v>221</v>
      </c>
      <c r="S9" s="469"/>
      <c r="T9" s="470" t="s">
        <v>251</v>
      </c>
    </row>
    <row r="10" spans="1:24" ht="21" customHeight="1">
      <c r="A10" s="118"/>
      <c r="B10" s="119" t="s">
        <v>1</v>
      </c>
      <c r="C10" s="120"/>
      <c r="D10" s="671">
        <f>IF(A14="",0,O10)</f>
        <v>0</v>
      </c>
      <c r="E10" s="672"/>
      <c r="F10" s="119" t="s">
        <v>131</v>
      </c>
      <c r="G10" s="121"/>
      <c r="H10" s="121"/>
      <c r="I10" s="121"/>
      <c r="J10" s="122"/>
      <c r="L10" s="421"/>
      <c r="M10" s="358"/>
      <c r="N10" s="401"/>
      <c r="O10" s="422" t="str">
        <f>①!$M$162</f>
        <v/>
      </c>
      <c r="P10" s="473">
        <f>①!$M$166</f>
        <v>0</v>
      </c>
      <c r="Q10" s="474" t="s">
        <v>260</v>
      </c>
      <c r="R10" s="358"/>
      <c r="S10" s="358"/>
      <c r="T10" s="361"/>
    </row>
    <row r="11" spans="1:24" ht="21" customHeight="1">
      <c r="A11" s="123"/>
      <c r="B11" s="124" t="s">
        <v>4</v>
      </c>
      <c r="C11" s="125"/>
      <c r="D11" s="673">
        <f>IF(OR(A14="",D10=MIN(L14,$P$10)),0,IF(O11+SUM($D$10:D10)&gt;=MIN(L14,$P$10),MIN(L14,$P$10)-SUM($D$10:D10),O11))</f>
        <v>0</v>
      </c>
      <c r="E11" s="674"/>
      <c r="F11" s="124" t="s">
        <v>132</v>
      </c>
      <c r="G11" s="126"/>
      <c r="H11" s="126"/>
      <c r="I11" s="126"/>
      <c r="J11" s="127"/>
      <c r="L11" s="423">
        <f>IF($D10&gt;D14,0,IF($D10+D11&lt;D14,D11,D14-$D10))</f>
        <v>0</v>
      </c>
      <c r="M11" s="358"/>
      <c r="N11" s="401"/>
      <c r="O11" s="424">
        <f>'11号-3'!$Q$11</f>
        <v>0</v>
      </c>
      <c r="P11" s="425"/>
      <c r="R11" s="358"/>
      <c r="S11" s="358"/>
      <c r="T11" s="361"/>
    </row>
    <row r="12" spans="1:24" ht="21" customHeight="1">
      <c r="A12" s="123"/>
      <c r="B12" s="124" t="s">
        <v>5</v>
      </c>
      <c r="C12" s="125"/>
      <c r="D12" s="673">
        <f>IF(OR(A14="",SUM($D$10:D11)=MIN(L14,$P$10)),0,IF(O12+SUM($D$10:D11)&gt;=MIN(L14,$P$10),MIN(L14,$P$10)-SUM($D$10:D11),O12))</f>
        <v>0</v>
      </c>
      <c r="E12" s="674"/>
      <c r="F12" s="124" t="s">
        <v>133</v>
      </c>
      <c r="G12" s="126"/>
      <c r="H12" s="126"/>
      <c r="I12" s="126"/>
      <c r="J12" s="127"/>
      <c r="L12" s="423">
        <f>IF($D10+$D11&gt;D14,0,IF($D10+$D11+D12&lt;D14,D12,D14-$D10-$D11))</f>
        <v>0</v>
      </c>
      <c r="M12" s="358"/>
      <c r="N12" s="401"/>
      <c r="O12" s="424">
        <f>'11号-4'!$O$11</f>
        <v>0</v>
      </c>
      <c r="P12" s="425"/>
      <c r="R12" s="358"/>
      <c r="S12" s="358"/>
      <c r="T12" s="361"/>
    </row>
    <row r="13" spans="1:24" ht="21" customHeight="1">
      <c r="A13" s="128"/>
      <c r="B13" s="124" t="s">
        <v>2</v>
      </c>
      <c r="C13" s="125"/>
      <c r="D13" s="673">
        <f>IF(OR(A14="",SUM($D$10:D12)=MIN(L14,$P$10)),0,IF(O13+SUM($D$10:D12)&gt;=MIN(L14,$P$10),MIN(L14,$P$10)-SUM($D$10:D12),O13))</f>
        <v>0</v>
      </c>
      <c r="E13" s="674"/>
      <c r="F13" s="124" t="s">
        <v>134</v>
      </c>
      <c r="G13" s="126"/>
      <c r="H13" s="126"/>
      <c r="I13" s="126"/>
      <c r="J13" s="127"/>
      <c r="L13" s="423">
        <f>IF($D10+$D11+$D12&gt;D14,0,IF($D10+$D11+$D12+D13&lt;D14,D13,D14-$D10-$D11-$D12))</f>
        <v>0</v>
      </c>
      <c r="M13" s="358"/>
      <c r="N13" s="401"/>
      <c r="O13" s="424">
        <f>'11号-5'!$I$14</f>
        <v>0</v>
      </c>
      <c r="P13" s="426"/>
      <c r="R13" s="358"/>
      <c r="S13" s="358"/>
      <c r="T13" s="361"/>
    </row>
    <row r="14" spans="1:24" ht="15" customHeight="1" thickBot="1">
      <c r="A14" s="670" t="str">
        <f>IF(ISERROR(IF('10号'!T25="","",MONTH('10号'!T25))),"",IF('10号'!T25="","",MONTH('10号'!T25)))</f>
        <v/>
      </c>
      <c r="B14" s="664" t="s">
        <v>27</v>
      </c>
      <c r="C14" s="665"/>
      <c r="D14" s="653">
        <f>IF($A14="",0,IF(SUM(D10:E13)&lt;=MIN(L14,①!M$166+0),SUM(D10:E13),MIN(L14,①!M$166+0)))</f>
        <v>0</v>
      </c>
      <c r="E14" s="654"/>
      <c r="F14" s="660" t="s">
        <v>252</v>
      </c>
      <c r="G14" s="661"/>
      <c r="H14" s="661"/>
      <c r="I14" s="662" t="str">
        <f>IF(COUNTIF($J$2,"*法*"),"(3年目以降は48,000円)","")</f>
        <v/>
      </c>
      <c r="J14" s="663"/>
      <c r="L14" s="427">
        <f>IF(COUNTIF($J$2,"*法*"),48000,97000)</f>
        <v>97000</v>
      </c>
      <c r="T14" s="361"/>
    </row>
    <row r="15" spans="1:24" ht="30" customHeight="1" thickBot="1">
      <c r="A15" s="670"/>
      <c r="B15" s="666"/>
      <c r="C15" s="667"/>
      <c r="D15" s="655"/>
      <c r="E15" s="656"/>
      <c r="F15" s="657" t="str">
        <f>CONCATENATE("（但し、当月給与総支給額が97,000円",IF(COUNTIF($J$2,"*法*"),"(3年目以降は48,000円)",""),"以下の場合は給与総支給額が上限）")</f>
        <v>（但し、当月給与総支給額が97,000円以下の場合は給与総支給額が上限）</v>
      </c>
      <c r="G15" s="658"/>
      <c r="H15" s="658"/>
      <c r="I15" s="658"/>
      <c r="J15" s="659"/>
      <c r="L15" s="428">
        <f>①!$M$166</f>
        <v>0</v>
      </c>
      <c r="M15" s="384" t="str">
        <f>'10号'!T25</f>
        <v/>
      </c>
      <c r="N15" s="353"/>
      <c r="O15" s="424"/>
      <c r="P15" s="425"/>
      <c r="R15" s="358"/>
      <c r="S15" s="358"/>
      <c r="T15" s="366"/>
    </row>
    <row r="16" spans="1:24" ht="21" customHeight="1" thickBot="1">
      <c r="A16" s="123"/>
      <c r="B16" s="124" t="s">
        <v>30</v>
      </c>
      <c r="C16" s="299"/>
      <c r="D16" s="684">
        <f>IF($A14="",0,P16)</f>
        <v>0</v>
      </c>
      <c r="E16" s="685"/>
      <c r="F16" s="709" t="s">
        <v>288</v>
      </c>
      <c r="G16" s="710"/>
      <c r="H16" s="710"/>
      <c r="I16" s="647" t="str">
        <f>IF(COUNTIF($J$2,"*法*"),"(3年目以降は24,000円)","")</f>
        <v/>
      </c>
      <c r="J16" s="648"/>
      <c r="L16" s="429"/>
      <c r="M16" s="430"/>
      <c r="N16" s="400"/>
      <c r="O16" s="431"/>
      <c r="P16" s="432">
        <f>IF($A14="",0,Q16)</f>
        <v>0</v>
      </c>
      <c r="Q16" s="433">
        <f>MIN('11号-6'!$O11,R16)</f>
        <v>0</v>
      </c>
      <c r="R16" s="385">
        <f>IF(COUNTIF($J$2,"*法*"),24000,120000)</f>
        <v>120000</v>
      </c>
      <c r="S16" s="359" t="str">
        <f>A14</f>
        <v/>
      </c>
      <c r="T16" s="354" t="str">
        <f>IFERROR(DATEDIF('10号'!$T$8,M15,"M")+1,"")</f>
        <v/>
      </c>
    </row>
    <row r="17" spans="1:20" ht="21" customHeight="1">
      <c r="A17" s="123"/>
      <c r="B17" s="124" t="s">
        <v>20</v>
      </c>
      <c r="C17" s="129"/>
      <c r="D17" s="684">
        <f>IF(A14="",0,N17)</f>
        <v>0</v>
      </c>
      <c r="E17" s="685"/>
      <c r="F17" s="371" t="s">
        <v>53</v>
      </c>
      <c r="G17" s="372"/>
      <c r="H17" s="372"/>
      <c r="I17" s="372"/>
      <c r="J17" s="373"/>
      <c r="L17" s="434"/>
      <c r="M17" s="358">
        <f>COUNTIF($N$17,"&gt;1")</f>
        <v>0</v>
      </c>
      <c r="N17" s="400">
        <f>MIN(30000,'11号-7'!O11+0)</f>
        <v>0</v>
      </c>
      <c r="O17" s="431"/>
      <c r="P17" s="425"/>
      <c r="R17" s="358"/>
      <c r="S17" s="358"/>
      <c r="T17" s="367"/>
    </row>
    <row r="18" spans="1:20" ht="21" customHeight="1" thickBot="1">
      <c r="A18" s="130"/>
      <c r="B18" s="686" t="str">
        <f>A14&amp;"月計"</f>
        <v>月計</v>
      </c>
      <c r="C18" s="687"/>
      <c r="D18" s="708">
        <f>SUM(D14:E17)</f>
        <v>0</v>
      </c>
      <c r="E18" s="679"/>
      <c r="F18" s="705"/>
      <c r="G18" s="706"/>
      <c r="H18" s="706"/>
      <c r="I18" s="706"/>
      <c r="J18" s="707"/>
      <c r="L18" s="435"/>
      <c r="M18" s="360"/>
      <c r="N18" s="436"/>
      <c r="O18" s="437"/>
      <c r="P18" s="425"/>
      <c r="R18" s="360"/>
      <c r="S18" s="360"/>
      <c r="T18" s="362"/>
    </row>
    <row r="19" spans="1:20" ht="21" customHeight="1">
      <c r="A19" s="118"/>
      <c r="B19" s="119" t="s">
        <v>1</v>
      </c>
      <c r="C19" s="120"/>
      <c r="D19" s="671">
        <f>IF(A23="",0,O19)</f>
        <v>0</v>
      </c>
      <c r="E19" s="672"/>
      <c r="F19" s="119" t="s">
        <v>131</v>
      </c>
      <c r="G19" s="121"/>
      <c r="H19" s="121"/>
      <c r="I19" s="121"/>
      <c r="J19" s="122"/>
      <c r="L19" s="440"/>
      <c r="M19" s="357"/>
      <c r="N19" s="441"/>
      <c r="O19" s="442" t="str">
        <f>②!$M$162</f>
        <v/>
      </c>
      <c r="P19" s="475">
        <f>②!$M$166</f>
        <v>0</v>
      </c>
      <c r="Q19" s="476" t="s">
        <v>261</v>
      </c>
      <c r="R19" s="357"/>
      <c r="S19" s="357"/>
      <c r="T19" s="363"/>
    </row>
    <row r="20" spans="1:20" ht="21" customHeight="1">
      <c r="A20" s="123"/>
      <c r="B20" s="124" t="s">
        <v>4</v>
      </c>
      <c r="C20" s="125"/>
      <c r="D20" s="673">
        <f>IF(OR(A23="",D19=MIN(L23,$P$19)),0,IF((O20+SUM($D$19:D19))&gt;=MIN(L23,$P$19),MIN(L23,$P$19)-SUM($D$19:D19),O20))</f>
        <v>0</v>
      </c>
      <c r="E20" s="674"/>
      <c r="F20" s="124" t="s">
        <v>132</v>
      </c>
      <c r="G20" s="126"/>
      <c r="H20" s="126"/>
      <c r="I20" s="126"/>
      <c r="J20" s="127"/>
      <c r="L20" s="434">
        <f>IF($D19&gt;D23,0,IF($D19+D20&lt;D23,D20,D23-$D19))</f>
        <v>0</v>
      </c>
      <c r="M20" s="358"/>
      <c r="N20" s="443"/>
      <c r="O20" s="424">
        <f>'11号-3'!$Q$12</f>
        <v>0</v>
      </c>
      <c r="P20" s="425"/>
      <c r="R20" s="358"/>
      <c r="S20" s="358"/>
      <c r="T20" s="364"/>
    </row>
    <row r="21" spans="1:20" ht="21" customHeight="1">
      <c r="A21" s="123"/>
      <c r="B21" s="124" t="s">
        <v>5</v>
      </c>
      <c r="C21" s="125"/>
      <c r="D21" s="673">
        <f>IF(OR(A23="",SUM(D19:D20)=MIN(L23,$P$19)),0,IF((O21+SUM($D$19:D20))&gt;=MIN(L23,$P$19),MIN(L23,$P$19)-SUM($D$19:D20),O21))</f>
        <v>0</v>
      </c>
      <c r="E21" s="674"/>
      <c r="F21" s="124" t="s">
        <v>133</v>
      </c>
      <c r="G21" s="126"/>
      <c r="H21" s="126"/>
      <c r="I21" s="126"/>
      <c r="J21" s="127"/>
      <c r="L21" s="434">
        <f>IF($D19+$D20&gt;D23,0,IF($D19+$D20+D21&lt;D23,D21,D23-$D19-$D20))</f>
        <v>0</v>
      </c>
      <c r="M21" s="358"/>
      <c r="N21" s="443"/>
      <c r="O21" s="424">
        <f>'11号-4'!$O$12</f>
        <v>0</v>
      </c>
      <c r="P21" s="425"/>
      <c r="R21" s="480" t="s">
        <v>273</v>
      </c>
      <c r="S21" s="358"/>
      <c r="T21" s="364"/>
    </row>
    <row r="22" spans="1:20" ht="21" customHeight="1">
      <c r="A22" s="128"/>
      <c r="B22" s="124" t="s">
        <v>2</v>
      </c>
      <c r="C22" s="125"/>
      <c r="D22" s="673">
        <f>IF(OR(A23="",SUM(D19:D21)=MIN(L23,$P$19+0)),0,IF((O22+SUM($D$19:D21))&gt;=MIN(L23,$P$19+0),MIN(L23,$P$19+0)-SUM($D$19:D21),O22))</f>
        <v>0</v>
      </c>
      <c r="E22" s="674"/>
      <c r="F22" s="124" t="s">
        <v>134</v>
      </c>
      <c r="G22" s="126"/>
      <c r="H22" s="126"/>
      <c r="I22" s="126"/>
      <c r="J22" s="127"/>
      <c r="L22" s="434">
        <f>IF($D19+$D20+$D21&gt;D23,0,IF($D19+$D20+$D21+D22&lt;D23,D22,D23-$D19-$D20-$D21))</f>
        <v>0</v>
      </c>
      <c r="M22" s="358"/>
      <c r="N22" s="444"/>
      <c r="O22" s="424">
        <f>'11号-5'!$I$17</f>
        <v>0</v>
      </c>
      <c r="P22" s="425"/>
      <c r="R22" s="477" t="s">
        <v>264</v>
      </c>
      <c r="S22" s="358"/>
      <c r="T22" s="364"/>
    </row>
    <row r="23" spans="1:20" ht="15" customHeight="1" thickBot="1">
      <c r="A23" s="670" t="str">
        <f>IF(ISERROR(IF('10号'!T26="","",MONTH('10号'!T26))),"",IF('10号'!T26="","",MONTH('10号'!T26)))</f>
        <v/>
      </c>
      <c r="B23" s="664" t="s">
        <v>27</v>
      </c>
      <c r="C23" s="665"/>
      <c r="D23" s="653">
        <f>IF(A23="",0,IF(SUM(D19:E22)&lt;=MIN(L23,P19+0),SUM(D19:E22),MIN(L23,P19+0)))</f>
        <v>0</v>
      </c>
      <c r="E23" s="654"/>
      <c r="F23" s="660" t="s">
        <v>252</v>
      </c>
      <c r="G23" s="661"/>
      <c r="H23" s="661"/>
      <c r="I23" s="662" t="str">
        <f>IF(COUNTIF($J$2,"*法*"),"(3年目以降は48,000円)","")</f>
        <v/>
      </c>
      <c r="J23" s="663"/>
      <c r="L23" s="427">
        <f>IF(COUNTIF($J$2,"*法*"),48000,97000)</f>
        <v>97000</v>
      </c>
      <c r="M23" s="358"/>
      <c r="N23" s="444"/>
      <c r="O23" s="445"/>
      <c r="P23" s="425"/>
      <c r="R23" s="478" t="s">
        <v>265</v>
      </c>
      <c r="S23" s="358"/>
      <c r="T23" s="361"/>
    </row>
    <row r="24" spans="1:20" ht="30" customHeight="1" thickBot="1">
      <c r="A24" s="670"/>
      <c r="B24" s="666"/>
      <c r="C24" s="667"/>
      <c r="D24" s="655"/>
      <c r="E24" s="656"/>
      <c r="F24" s="657" t="str">
        <f>CONCATENATE("（但し、当月給与総支給額が97,000円",IF(COUNTIF($J$2,"*法*"),"(3年目以降は48,000円)",""),"以下の場合は給与総支給額が上限）")</f>
        <v>（但し、当月給与総支給額が97,000円以下の場合は給与総支給額が上限）</v>
      </c>
      <c r="G24" s="658"/>
      <c r="H24" s="658"/>
      <c r="I24" s="658"/>
      <c r="J24" s="659"/>
      <c r="L24" s="428">
        <f>②!$M$166</f>
        <v>0</v>
      </c>
      <c r="M24" s="384" t="str">
        <f>'10号'!T26</f>
        <v/>
      </c>
      <c r="N24" s="353"/>
      <c r="O24" s="446"/>
      <c r="P24" s="425"/>
      <c r="R24" s="479" t="s">
        <v>266</v>
      </c>
      <c r="S24" s="358"/>
      <c r="T24" s="366"/>
    </row>
    <row r="25" spans="1:20" ht="21" customHeight="1" thickBot="1">
      <c r="A25" s="123"/>
      <c r="B25" s="124" t="s">
        <v>30</v>
      </c>
      <c r="C25" s="299"/>
      <c r="D25" s="684">
        <f>IF($A23="",0,P25)</f>
        <v>0</v>
      </c>
      <c r="E25" s="685"/>
      <c r="F25" s="709" t="s">
        <v>288</v>
      </c>
      <c r="G25" s="710"/>
      <c r="H25" s="710"/>
      <c r="I25" s="647" t="str">
        <f>IF(COUNTIF($J$2,"*法*"),"(3年目以降は24,000円)","")</f>
        <v/>
      </c>
      <c r="J25" s="648"/>
      <c r="L25" s="429"/>
      <c r="M25" s="430"/>
      <c r="N25" s="443"/>
      <c r="O25" s="446"/>
      <c r="P25" s="432">
        <f>IF($A23="",0,IF(T25=13,Q25,MAX(IF((P$16+Q25)&gt;=R25,R25-P$16,Q25),0)))</f>
        <v>0</v>
      </c>
      <c r="Q25" s="433">
        <f>MIN('11号-6'!$O12,R25)</f>
        <v>0</v>
      </c>
      <c r="R25" s="385">
        <f>IF(COUNTIF($J$2,"*法*"),24000,120000)</f>
        <v>120000</v>
      </c>
      <c r="S25" s="359" t="str">
        <f>A23</f>
        <v/>
      </c>
      <c r="T25" s="354" t="str">
        <f>IFERROR(DATEDIF('10号'!$T$8,M24,"M")+1,"")</f>
        <v/>
      </c>
    </row>
    <row r="26" spans="1:20" ht="21" customHeight="1">
      <c r="A26" s="123"/>
      <c r="B26" s="124" t="s">
        <v>20</v>
      </c>
      <c r="C26" s="129"/>
      <c r="D26" s="684">
        <f>IF(A23="",0,N26)</f>
        <v>0</v>
      </c>
      <c r="E26" s="685"/>
      <c r="F26" s="371" t="s">
        <v>53</v>
      </c>
      <c r="G26" s="372"/>
      <c r="H26" s="372"/>
      <c r="I26" s="372"/>
      <c r="J26" s="373"/>
      <c r="L26" s="434"/>
      <c r="M26" s="358">
        <f>COUNTIF($N$17:N26,"&gt;1")</f>
        <v>0</v>
      </c>
      <c r="N26" s="400">
        <f>MIN(30000,'11号-7'!O12+0)</f>
        <v>0</v>
      </c>
      <c r="O26" s="431"/>
      <c r="P26" s="447" t="s">
        <v>214</v>
      </c>
      <c r="Q26" s="448">
        <f>P16+P25</f>
        <v>0</v>
      </c>
      <c r="R26" s="358"/>
      <c r="S26" s="358"/>
      <c r="T26" s="367"/>
    </row>
    <row r="27" spans="1:20" ht="21" customHeight="1" thickBot="1">
      <c r="A27" s="130"/>
      <c r="B27" s="686" t="str">
        <f>A23&amp;"月計"</f>
        <v>月計</v>
      </c>
      <c r="C27" s="687"/>
      <c r="D27" s="678">
        <f>SUM(D23:E26)</f>
        <v>0</v>
      </c>
      <c r="E27" s="679"/>
      <c r="F27" s="705"/>
      <c r="G27" s="706"/>
      <c r="H27" s="706"/>
      <c r="I27" s="706"/>
      <c r="J27" s="707"/>
      <c r="L27" s="435"/>
      <c r="M27" s="360"/>
      <c r="N27" s="449"/>
      <c r="O27" s="450"/>
      <c r="P27" s="425"/>
      <c r="R27" s="360"/>
      <c r="S27" s="360"/>
      <c r="T27" s="362"/>
    </row>
    <row r="28" spans="1:20" ht="21" customHeight="1">
      <c r="A28" s="118"/>
      <c r="B28" s="119" t="s">
        <v>1</v>
      </c>
      <c r="C28" s="120"/>
      <c r="D28" s="671">
        <f>IF(A32="",0,O28)</f>
        <v>0</v>
      </c>
      <c r="E28" s="672"/>
      <c r="F28" s="119" t="s">
        <v>131</v>
      </c>
      <c r="G28" s="121"/>
      <c r="H28" s="121"/>
      <c r="I28" s="121"/>
      <c r="J28" s="122"/>
      <c r="L28" s="440"/>
      <c r="M28" s="357"/>
      <c r="N28" s="451"/>
      <c r="O28" s="442" t="str">
        <f>③!$M$162</f>
        <v/>
      </c>
      <c r="P28" s="475">
        <f>③!$M$166</f>
        <v>0</v>
      </c>
      <c r="Q28" s="476" t="s">
        <v>262</v>
      </c>
      <c r="R28" s="357"/>
      <c r="S28" s="357"/>
      <c r="T28" s="363"/>
    </row>
    <row r="29" spans="1:20" ht="21" customHeight="1">
      <c r="A29" s="123"/>
      <c r="B29" s="124" t="s">
        <v>4</v>
      </c>
      <c r="C29" s="125"/>
      <c r="D29" s="673">
        <f>IF(OR(A32="",D28=MIN(L32,P28)),0,IF(O29+SUM(D28:D28)&gt;=MIN(L32,P28),MIN(97000,P28)-SUM(D28:D28),O29))</f>
        <v>0</v>
      </c>
      <c r="E29" s="685"/>
      <c r="F29" s="124" t="s">
        <v>132</v>
      </c>
      <c r="G29" s="126"/>
      <c r="H29" s="126"/>
      <c r="I29" s="126"/>
      <c r="J29" s="127"/>
      <c r="L29" s="434">
        <f>IF($D28&gt;D32,0,IF($D28+D29&lt;D32,D29,D32-$D28))</f>
        <v>0</v>
      </c>
      <c r="M29" s="358"/>
      <c r="N29" s="401"/>
      <c r="O29" s="424">
        <f>'11号-3'!$Q$13</f>
        <v>0</v>
      </c>
      <c r="P29" s="425"/>
      <c r="R29" s="358"/>
      <c r="S29" s="358"/>
      <c r="T29" s="364"/>
    </row>
    <row r="30" spans="1:20" ht="21" customHeight="1">
      <c r="A30" s="123"/>
      <c r="B30" s="124" t="s">
        <v>5</v>
      </c>
      <c r="C30" s="125"/>
      <c r="D30" s="673">
        <f>IF(OR(A32="",SUM(D28:D29)=MIN(L32,P28)),0,IF(O30+SUM(D28:D29)&gt;=MIN(L32,P28),MIN(L32,P28)-SUM(D28:D29),O30))</f>
        <v>0</v>
      </c>
      <c r="E30" s="685"/>
      <c r="F30" s="124" t="s">
        <v>133</v>
      </c>
      <c r="G30" s="126"/>
      <c r="H30" s="126"/>
      <c r="I30" s="126"/>
      <c r="J30" s="127"/>
      <c r="L30" s="434">
        <f>IF($D28+$D29&gt;D32,0,IF($D28+$D29+D30&lt;D32,D30,D32-$D28-$D29))</f>
        <v>0</v>
      </c>
      <c r="M30" s="358"/>
      <c r="N30" s="401"/>
      <c r="O30" s="424">
        <f>'11号-4'!$O$13</f>
        <v>0</v>
      </c>
      <c r="P30" s="425"/>
      <c r="R30" s="480" t="s">
        <v>273</v>
      </c>
      <c r="S30" s="358"/>
      <c r="T30" s="364"/>
    </row>
    <row r="31" spans="1:20" ht="21" customHeight="1">
      <c r="A31" s="128"/>
      <c r="B31" s="124" t="s">
        <v>2</v>
      </c>
      <c r="C31" s="125"/>
      <c r="D31" s="673">
        <f>IF(OR(A32="",SUM(D28:D30)=MIN(L32,P28)),0,IF(O31+SUM(D28:D30)&gt;=MIN(L32,P28),MIN(L32,P28)-SUM(D28:D30),O31))</f>
        <v>0</v>
      </c>
      <c r="E31" s="685"/>
      <c r="F31" s="124" t="s">
        <v>134</v>
      </c>
      <c r="G31" s="126"/>
      <c r="H31" s="126"/>
      <c r="I31" s="126"/>
      <c r="J31" s="127"/>
      <c r="L31" s="434">
        <f>IF($D28+$D29+$D30&gt;D32,0,IF($D28+$D29+$D30+D31&lt;D32,D31,D32-$D28-$D29-$D30))</f>
        <v>0</v>
      </c>
      <c r="M31" s="358"/>
      <c r="N31" s="401"/>
      <c r="O31" s="424">
        <f>'11号-5'!$I$20</f>
        <v>0</v>
      </c>
      <c r="P31" s="425"/>
      <c r="R31" s="477" t="s">
        <v>267</v>
      </c>
      <c r="S31" s="358"/>
      <c r="T31" s="364"/>
    </row>
    <row r="32" spans="1:20" ht="15" customHeight="1" thickBot="1">
      <c r="A32" s="670" t="str">
        <f>IF(ISERROR(IF('10号'!T27="","",MONTH('10号'!T27))),"",IF('10号'!T27="","",MONTH('10号'!T27)))</f>
        <v/>
      </c>
      <c r="B32" s="664" t="s">
        <v>27</v>
      </c>
      <c r="C32" s="665"/>
      <c r="D32" s="653">
        <f>IF(A32="",0,IF(SUM(D28:E31)&lt;=MIN(L32,P28),SUM(D28:E31),MIN(L32,P28)))</f>
        <v>0</v>
      </c>
      <c r="E32" s="654"/>
      <c r="F32" s="660" t="s">
        <v>252</v>
      </c>
      <c r="G32" s="661"/>
      <c r="H32" s="661"/>
      <c r="I32" s="662" t="str">
        <f>IF(COUNTIF($J$2,"*法*"),"(3年目以降は48,000円)","")</f>
        <v/>
      </c>
      <c r="J32" s="663"/>
      <c r="L32" s="427">
        <f>IF(COUNTIF($J$2,"*法*"),48000,97000)</f>
        <v>97000</v>
      </c>
      <c r="R32" s="478" t="s">
        <v>268</v>
      </c>
      <c r="T32" s="361"/>
    </row>
    <row r="33" spans="1:20" ht="30" customHeight="1" thickBot="1">
      <c r="A33" s="670"/>
      <c r="B33" s="666"/>
      <c r="C33" s="667"/>
      <c r="D33" s="655"/>
      <c r="E33" s="656"/>
      <c r="F33" s="657" t="str">
        <f>CONCATENATE("（但し、当月給与総支給額が97,000円",IF(COUNTIF($J$2,"*法*"),"(3年目以降は48,000円)",""),"以下の場合は給与総支給額が上限）")</f>
        <v>（但し、当月給与総支給額が97,000円以下の場合は給与総支給額が上限）</v>
      </c>
      <c r="G33" s="658"/>
      <c r="H33" s="658"/>
      <c r="I33" s="658"/>
      <c r="J33" s="659"/>
      <c r="L33" s="428">
        <f>③!$M$166</f>
        <v>0</v>
      </c>
      <c r="M33" s="384" t="str">
        <f>'10号'!T27</f>
        <v/>
      </c>
      <c r="N33" s="401"/>
      <c r="O33" s="424"/>
      <c r="P33" s="425"/>
      <c r="R33" s="479" t="s">
        <v>269</v>
      </c>
      <c r="S33" s="365"/>
      <c r="T33" s="366"/>
    </row>
    <row r="34" spans="1:20" ht="21" customHeight="1" thickBot="1">
      <c r="A34" s="123"/>
      <c r="B34" s="124" t="s">
        <v>30</v>
      </c>
      <c r="C34" s="299"/>
      <c r="D34" s="684">
        <f>IF($A32="",0,P34)</f>
        <v>0</v>
      </c>
      <c r="E34" s="685"/>
      <c r="F34" s="709" t="s">
        <v>288</v>
      </c>
      <c r="G34" s="710"/>
      <c r="H34" s="710"/>
      <c r="I34" s="647" t="str">
        <f>IF(COUNTIF($J$2,"*法*"),"(3年目以降は24,000円)","")</f>
        <v/>
      </c>
      <c r="J34" s="648"/>
      <c r="L34" s="452"/>
      <c r="M34" s="453"/>
      <c r="N34" s="401"/>
      <c r="O34" s="424"/>
      <c r="P34" s="432">
        <f>IF($A32="",0,IF(T25=13,MIN(Q34,R34-P25),IF(T34=13,Q34,MAX(IF((P$16+P$25+Q34)&gt;=R34,R34-P$16-P$25,Q34),0))))</f>
        <v>0</v>
      </c>
      <c r="Q34" s="433">
        <f>MIN('11号-6'!$O13,R34)</f>
        <v>0</v>
      </c>
      <c r="R34" s="385">
        <f>IF(COUNTIF($J$2,"*法*"),24000,120000)</f>
        <v>120000</v>
      </c>
      <c r="S34" s="359" t="str">
        <f>A32</f>
        <v/>
      </c>
      <c r="T34" s="354" t="str">
        <f>IFERROR(DATEDIF('10号'!$T$8,M33,"M")+1,"")</f>
        <v/>
      </c>
    </row>
    <row r="35" spans="1:20" ht="21" customHeight="1">
      <c r="A35" s="123"/>
      <c r="B35" s="124" t="s">
        <v>20</v>
      </c>
      <c r="C35" s="129"/>
      <c r="D35" s="684">
        <f>IF(A32="",0,N35)</f>
        <v>0</v>
      </c>
      <c r="E35" s="685"/>
      <c r="F35" s="371" t="s">
        <v>53</v>
      </c>
      <c r="G35" s="372"/>
      <c r="H35" s="372"/>
      <c r="I35" s="372"/>
      <c r="J35" s="373"/>
      <c r="L35" s="434"/>
      <c r="M35" s="358">
        <f>COUNTIF($N$17:N35,"&gt;1")</f>
        <v>0</v>
      </c>
      <c r="N35" s="400">
        <f>MIN(30000,'11号-7'!O13+0)</f>
        <v>0</v>
      </c>
      <c r="O35" s="431"/>
      <c r="P35" s="447" t="s">
        <v>214</v>
      </c>
      <c r="Q35" s="448">
        <f>Q26+P34</f>
        <v>0</v>
      </c>
      <c r="R35" s="358"/>
      <c r="S35" s="358"/>
      <c r="T35" s="367"/>
    </row>
    <row r="36" spans="1:20" ht="21" customHeight="1" thickBot="1">
      <c r="A36" s="130"/>
      <c r="B36" s="686" t="str">
        <f>A32&amp;"月計"</f>
        <v>月計</v>
      </c>
      <c r="C36" s="687"/>
      <c r="D36" s="678">
        <f>SUM(D32:E35)</f>
        <v>0</v>
      </c>
      <c r="E36" s="679"/>
      <c r="F36" s="705"/>
      <c r="G36" s="706"/>
      <c r="H36" s="706"/>
      <c r="I36" s="706"/>
      <c r="J36" s="707"/>
      <c r="L36" s="435"/>
      <c r="M36" s="360"/>
      <c r="N36" s="454"/>
      <c r="O36" s="455"/>
      <c r="P36" s="425"/>
      <c r="R36" s="360"/>
      <c r="S36" s="360"/>
      <c r="T36" s="362"/>
    </row>
    <row r="37" spans="1:20" ht="21" customHeight="1">
      <c r="A37" s="118"/>
      <c r="B37" s="119" t="s">
        <v>1</v>
      </c>
      <c r="C37" s="120"/>
      <c r="D37" s="671">
        <f>IF(A41="",0,O37)</f>
        <v>0</v>
      </c>
      <c r="E37" s="672"/>
      <c r="F37" s="119" t="s">
        <v>131</v>
      </c>
      <c r="G37" s="121"/>
      <c r="H37" s="121"/>
      <c r="I37" s="121"/>
      <c r="J37" s="122"/>
      <c r="L37" s="440"/>
      <c r="M37" s="357"/>
      <c r="N37" s="456"/>
      <c r="O37" s="442" t="str">
        <f>④!$M$162</f>
        <v/>
      </c>
      <c r="P37" s="475">
        <f>④!$M$166</f>
        <v>0</v>
      </c>
      <c r="Q37" s="476" t="s">
        <v>263</v>
      </c>
      <c r="R37" s="357"/>
      <c r="S37" s="357"/>
      <c r="T37" s="363"/>
    </row>
    <row r="38" spans="1:20" ht="21" customHeight="1">
      <c r="A38" s="123"/>
      <c r="B38" s="124" t="s">
        <v>4</v>
      </c>
      <c r="C38" s="125"/>
      <c r="D38" s="673">
        <f>IF(OR(A41="",D37=MIN(L41,P37)),0,IF(O38+SUM(D37:D37)&gt;=MIN(L41,P37),MIN(L41,P37)-SUM(D37:D37),O38))</f>
        <v>0</v>
      </c>
      <c r="E38" s="685"/>
      <c r="F38" s="124" t="s">
        <v>132</v>
      </c>
      <c r="G38" s="126"/>
      <c r="H38" s="126"/>
      <c r="I38" s="126"/>
      <c r="J38" s="127"/>
      <c r="L38" s="434">
        <f>IF($D37&gt;D41,0,IF($D37+D38&lt;D41,D38,D41-$D37))</f>
        <v>0</v>
      </c>
      <c r="M38" s="358"/>
      <c r="N38" s="401"/>
      <c r="O38" s="424">
        <f>'11号-3'!$Q$14</f>
        <v>0</v>
      </c>
      <c r="P38" s="425"/>
      <c r="R38" s="358"/>
      <c r="S38" s="358"/>
      <c r="T38" s="364"/>
    </row>
    <row r="39" spans="1:20" ht="21" customHeight="1">
      <c r="A39" s="123"/>
      <c r="B39" s="124" t="s">
        <v>5</v>
      </c>
      <c r="C39" s="125"/>
      <c r="D39" s="673">
        <f>IF(OR(A41="",SUM(D37:D38)=MIN(L41,P37)),0,IF(O39+SUM(D37:D38)&gt;=MIN(L41,P37),MIN(L41,P37)-SUM(D37:D38),O39))</f>
        <v>0</v>
      </c>
      <c r="E39" s="685"/>
      <c r="F39" s="124" t="s">
        <v>133</v>
      </c>
      <c r="G39" s="126"/>
      <c r="H39" s="126"/>
      <c r="I39" s="126"/>
      <c r="J39" s="127"/>
      <c r="L39" s="434">
        <f>IF($D37+$D38&gt;D41,0,IF($D37+$D38+D39&lt;D41,D39,D41-$D37-$D38))</f>
        <v>0</v>
      </c>
      <c r="M39" s="358"/>
      <c r="N39" s="401"/>
      <c r="O39" s="424">
        <f>'11号-4'!$O$14</f>
        <v>0</v>
      </c>
      <c r="P39" s="425"/>
      <c r="R39" s="480" t="s">
        <v>273</v>
      </c>
      <c r="S39" s="358"/>
      <c r="T39" s="364"/>
    </row>
    <row r="40" spans="1:20" ht="21" customHeight="1">
      <c r="A40" s="128"/>
      <c r="B40" s="124" t="s">
        <v>2</v>
      </c>
      <c r="C40" s="125"/>
      <c r="D40" s="673">
        <f>IF(OR(A41="",P37=O37,SUM(D37:D39)=MIN(L41,P37)),0,IF(O40+SUM(D37:D39)&gt;=MIN(L41,P37),MIN(L41,P37)-SUM(D37:D39),O40))</f>
        <v>0</v>
      </c>
      <c r="E40" s="674"/>
      <c r="F40" s="124" t="s">
        <v>134</v>
      </c>
      <c r="G40" s="126"/>
      <c r="H40" s="126"/>
      <c r="I40" s="126"/>
      <c r="J40" s="127"/>
      <c r="L40" s="434">
        <f>IF($D37+$D38+$D39&gt;D41,0,IF($D37+$D38+$D39+D40&lt;D41,D40,D41-$D37-$D38-$D39))</f>
        <v>0</v>
      </c>
      <c r="M40" s="358"/>
      <c r="N40" s="401"/>
      <c r="O40" s="424">
        <f>'11号-5'!$I$23</f>
        <v>0</v>
      </c>
      <c r="P40" s="425"/>
      <c r="R40" s="477" t="s">
        <v>270</v>
      </c>
      <c r="S40" s="358"/>
      <c r="T40" s="364"/>
    </row>
    <row r="41" spans="1:20" ht="15" customHeight="1" thickBot="1">
      <c r="A41" s="670" t="str">
        <f>IF(ISERROR(IF('10号'!T28="","",MONTH('10号'!T28))),"",IF('10号'!T28="","",MONTH('10号'!T28)))</f>
        <v/>
      </c>
      <c r="B41" s="664" t="s">
        <v>27</v>
      </c>
      <c r="C41" s="665"/>
      <c r="D41" s="653">
        <f>IF(A41="",0,IF(SUM(D37:E40)&lt;=MIN(L41,P37),SUM(D37:E40),MIN(L41,P37)))</f>
        <v>0</v>
      </c>
      <c r="E41" s="654"/>
      <c r="F41" s="660" t="s">
        <v>252</v>
      </c>
      <c r="G41" s="661"/>
      <c r="H41" s="661"/>
      <c r="I41" s="662" t="str">
        <f>IF(COUNTIF($J$2,"*法*"),"(3年目以降は48,000円)","")</f>
        <v/>
      </c>
      <c r="J41" s="663"/>
      <c r="L41" s="427">
        <f>IF(COUNTIF($J$2,"*法*"),48000,97000)</f>
        <v>97000</v>
      </c>
      <c r="M41" s="358"/>
      <c r="N41" s="401"/>
      <c r="O41" s="424"/>
      <c r="P41" s="425"/>
      <c r="R41" s="478" t="s">
        <v>271</v>
      </c>
      <c r="S41" s="358"/>
      <c r="T41" s="361"/>
    </row>
    <row r="42" spans="1:20" ht="30" customHeight="1" thickBot="1">
      <c r="A42" s="670"/>
      <c r="B42" s="666"/>
      <c r="C42" s="667"/>
      <c r="D42" s="655"/>
      <c r="E42" s="656"/>
      <c r="F42" s="657" t="str">
        <f>CONCATENATE("（但し、当月給与総支給額が97,000円",IF(COUNTIF($J$2,"*法*"),"(3年目以降は48,000円)",""),"以下の場合は給与総支給額が上限）")</f>
        <v>（但し、当月給与総支給額が97,000円以下の場合は給与総支給額が上限）</v>
      </c>
      <c r="G42" s="658"/>
      <c r="H42" s="658"/>
      <c r="I42" s="658"/>
      <c r="J42" s="659"/>
      <c r="L42" s="428">
        <f>④!$M$166</f>
        <v>0</v>
      </c>
      <c r="M42" s="384" t="str">
        <f>'10号'!T28</f>
        <v/>
      </c>
      <c r="N42" s="401"/>
      <c r="O42" s="424"/>
      <c r="P42" s="425"/>
      <c r="R42" s="479" t="s">
        <v>272</v>
      </c>
      <c r="S42" s="358"/>
      <c r="T42" s="366"/>
    </row>
    <row r="43" spans="1:20" ht="21" customHeight="1" thickBot="1">
      <c r="A43" s="123"/>
      <c r="B43" s="124" t="s">
        <v>30</v>
      </c>
      <c r="C43" s="307"/>
      <c r="D43" s="684">
        <f>IF($A41="",0,P43)</f>
        <v>0</v>
      </c>
      <c r="E43" s="685"/>
      <c r="F43" s="709" t="s">
        <v>288</v>
      </c>
      <c r="G43" s="710"/>
      <c r="H43" s="710"/>
      <c r="I43" s="647" t="str">
        <f>IF(COUNTIF($J$2,"*法*"),"(3年目以降は24,000円)","")</f>
        <v/>
      </c>
      <c r="J43" s="648"/>
      <c r="L43" s="457"/>
      <c r="M43" s="453"/>
      <c r="N43" s="401"/>
      <c r="O43" s="424"/>
      <c r="P43" s="432">
        <f>IF($A41="",0,IF(T25=13,MAX(0,MIN(Q43,R43-P34-P25)),IF(T34=13,MIN(Q43,R43-P34),IF(T43=13,Q43,MAX(IF((P$16+P$25+P$34+Q43)&gt;=R43,R43-P$16-P$25-P$34,Q43),0)))))</f>
        <v>0</v>
      </c>
      <c r="Q43" s="433">
        <f>MIN('11号-6'!$O14,R43)</f>
        <v>0</v>
      </c>
      <c r="R43" s="385">
        <f>IF(COUNTIF($J$2,"*法*"),24000,120000)</f>
        <v>120000</v>
      </c>
      <c r="S43" s="359" t="str">
        <f>A41</f>
        <v/>
      </c>
      <c r="T43" s="354" t="str">
        <f>IFERROR(DATEDIF('10号'!$T$8,M42,"M")+1,"")</f>
        <v/>
      </c>
    </row>
    <row r="44" spans="1:20" ht="21" customHeight="1">
      <c r="A44" s="123"/>
      <c r="B44" s="124" t="s">
        <v>20</v>
      </c>
      <c r="C44" s="129"/>
      <c r="D44" s="684">
        <f>IF(A41="",0,N44)</f>
        <v>0</v>
      </c>
      <c r="E44" s="685"/>
      <c r="F44" s="371" t="s">
        <v>53</v>
      </c>
      <c r="G44" s="372"/>
      <c r="H44" s="372"/>
      <c r="I44" s="372"/>
      <c r="J44" s="373"/>
      <c r="L44" s="458"/>
      <c r="M44" s="358">
        <f>COUNTIF($N$17:N44,"&gt;1")</f>
        <v>0</v>
      </c>
      <c r="N44" s="400">
        <f>MIN(30000,'11号-7'!O14+0)</f>
        <v>0</v>
      </c>
      <c r="O44" s="431"/>
      <c r="P44" s="447" t="s">
        <v>214</v>
      </c>
      <c r="Q44" s="448">
        <f>Q35+P43</f>
        <v>0</v>
      </c>
      <c r="R44" s="358"/>
      <c r="S44" s="358"/>
      <c r="T44" s="367"/>
    </row>
    <row r="45" spans="1:20" ht="21" customHeight="1" thickBot="1">
      <c r="A45" s="130"/>
      <c r="B45" s="686" t="str">
        <f>A41&amp;"月計"</f>
        <v>月計</v>
      </c>
      <c r="C45" s="687"/>
      <c r="D45" s="678">
        <f>SUM(D41:E44)</f>
        <v>0</v>
      </c>
      <c r="E45" s="679"/>
      <c r="F45" s="705"/>
      <c r="G45" s="706"/>
      <c r="H45" s="706"/>
      <c r="I45" s="706"/>
      <c r="J45" s="707"/>
      <c r="L45" s="459"/>
      <c r="M45" s="360"/>
      <c r="N45" s="454"/>
      <c r="O45" s="455"/>
      <c r="P45" s="438"/>
      <c r="Q45" s="439"/>
      <c r="R45" s="360"/>
      <c r="S45" s="360"/>
      <c r="T45" s="362"/>
    </row>
    <row r="46" spans="1:20" ht="21" customHeight="1">
      <c r="A46" s="675" t="s">
        <v>173</v>
      </c>
      <c r="B46" s="119" t="s">
        <v>1</v>
      </c>
      <c r="C46" s="120"/>
      <c r="D46" s="688">
        <f>SUM(D37,D28,D19,D10)</f>
        <v>0</v>
      </c>
      <c r="E46" s="689"/>
      <c r="F46" s="699"/>
      <c r="G46" s="700"/>
      <c r="H46" s="700"/>
      <c r="I46" s="700"/>
      <c r="J46" s="701"/>
      <c r="L46" s="358"/>
      <c r="M46" s="358"/>
      <c r="N46" s="401"/>
      <c r="O46" s="424"/>
    </row>
    <row r="47" spans="1:20" ht="21" customHeight="1">
      <c r="A47" s="676"/>
      <c r="B47" s="124" t="s">
        <v>4</v>
      </c>
      <c r="C47" s="125"/>
      <c r="D47" s="680">
        <f>L11+L20+L29+L38</f>
        <v>0</v>
      </c>
      <c r="E47" s="681"/>
      <c r="F47" s="702"/>
      <c r="G47" s="703"/>
      <c r="H47" s="703"/>
      <c r="I47" s="703"/>
      <c r="J47" s="704"/>
      <c r="N47" s="401"/>
      <c r="O47" s="424"/>
    </row>
    <row r="48" spans="1:20" ht="21" customHeight="1">
      <c r="A48" s="676"/>
      <c r="B48" s="124" t="s">
        <v>5</v>
      </c>
      <c r="C48" s="125"/>
      <c r="D48" s="680">
        <f>L12+L21+L30+L39</f>
        <v>0</v>
      </c>
      <c r="E48" s="681"/>
      <c r="F48" s="702"/>
      <c r="G48" s="703"/>
      <c r="H48" s="703"/>
      <c r="I48" s="703"/>
      <c r="J48" s="704"/>
    </row>
    <row r="49" spans="1:19" ht="21" customHeight="1">
      <c r="A49" s="676"/>
      <c r="B49" s="124" t="s">
        <v>2</v>
      </c>
      <c r="C49" s="125"/>
      <c r="D49" s="680">
        <f>L13+L22+L31+L40</f>
        <v>0</v>
      </c>
      <c r="E49" s="681"/>
      <c r="F49" s="702"/>
      <c r="G49" s="703"/>
      <c r="H49" s="703"/>
      <c r="I49" s="703"/>
      <c r="J49" s="704"/>
      <c r="N49" s="415"/>
      <c r="O49" s="415"/>
      <c r="P49" s="460"/>
    </row>
    <row r="50" spans="1:19" ht="21" customHeight="1">
      <c r="A50" s="676"/>
      <c r="B50" s="668" t="s">
        <v>27</v>
      </c>
      <c r="C50" s="669"/>
      <c r="D50" s="682">
        <f>D14+D23+D32+D41</f>
        <v>0</v>
      </c>
      <c r="E50" s="683"/>
      <c r="F50" s="649" t="s">
        <v>309</v>
      </c>
      <c r="G50" s="650"/>
      <c r="H50" s="650"/>
      <c r="I50" s="650"/>
      <c r="J50" s="651"/>
      <c r="L50" s="461" t="str">
        <f>IF('10号'!$J$4="","",IF(OR(COUNTIF('10号'!$J$4,"*1回*"),COUNTIF('10号'!$J$4,"*2回*"),COUNTIF('10号'!$J$4,"*3回*"),COUNTIF('10号'!$J$4,"*4回*"),COUNTIF('10号'!$J$4,"*5回*"),COUNTIF('10号'!$J$4,"*6回*")),97000,48000))</f>
        <v/>
      </c>
      <c r="N50" s="415"/>
      <c r="O50" s="415"/>
      <c r="P50" s="460"/>
    </row>
    <row r="51" spans="1:19" ht="21" customHeight="1">
      <c r="A51" s="676"/>
      <c r="B51" s="124" t="s">
        <v>30</v>
      </c>
      <c r="C51" s="129"/>
      <c r="D51" s="680">
        <f>IF(A14="",0,SUM(D16,D25,D34,D43))</f>
        <v>0</v>
      </c>
      <c r="E51" s="681"/>
      <c r="F51" s="649" t="s">
        <v>310</v>
      </c>
      <c r="G51" s="650"/>
      <c r="H51" s="650"/>
      <c r="I51" s="650"/>
      <c r="J51" s="651"/>
      <c r="N51" s="415"/>
      <c r="O51" s="415"/>
      <c r="P51" s="460"/>
      <c r="S51" s="308"/>
    </row>
    <row r="52" spans="1:19" ht="21" customHeight="1">
      <c r="A52" s="676"/>
      <c r="B52" s="124" t="s">
        <v>20</v>
      </c>
      <c r="C52" s="129"/>
      <c r="D52" s="680">
        <f>SUM(D44,D35,D26,D17)</f>
        <v>0</v>
      </c>
      <c r="E52" s="681"/>
      <c r="F52" s="374" t="s">
        <v>253</v>
      </c>
      <c r="G52" s="301"/>
      <c r="H52" s="301"/>
      <c r="I52" s="369"/>
      <c r="J52" s="302"/>
      <c r="M52" s="358"/>
      <c r="N52" s="415"/>
      <c r="O52" s="415"/>
      <c r="P52" s="460"/>
      <c r="R52" s="462" t="str">
        <f>IF('10号'!$J$4="","",IF(OR(COUNTIF('10号'!$J$4,"*1回*"),COUNTIF('10号'!$J$4,"*2回*"),COUNTIF('10号'!$J$4,"*3回*"),COUNTIF('10号'!$J$4,"*4回*"),COUNTIF('10号'!$J$4,"*5回*"),COUNTIF('10号'!$J$4,"*6回*")),36000,24000))</f>
        <v/>
      </c>
    </row>
    <row r="53" spans="1:19" ht="21.75" customHeight="1" thickBot="1">
      <c r="A53" s="677"/>
      <c r="B53" s="686" t="s">
        <v>31</v>
      </c>
      <c r="C53" s="687"/>
      <c r="D53" s="678">
        <f>SUM(D50:E52)</f>
        <v>0</v>
      </c>
      <c r="E53" s="679"/>
      <c r="F53" s="303"/>
      <c r="G53" s="304"/>
      <c r="H53" s="304"/>
      <c r="I53" s="304"/>
      <c r="J53" s="305"/>
    </row>
    <row r="54" spans="1:19" ht="21.75" customHeight="1">
      <c r="A54" s="340"/>
      <c r="B54" s="342"/>
      <c r="C54" s="342"/>
      <c r="D54" s="343"/>
      <c r="E54" s="343"/>
      <c r="F54" s="342"/>
      <c r="G54" s="284"/>
      <c r="H54" s="284"/>
      <c r="I54" s="284"/>
      <c r="J54" s="344"/>
      <c r="N54" s="288"/>
    </row>
    <row r="55" spans="1:19" ht="21.95" customHeight="1">
      <c r="A55" s="652" t="s">
        <v>311</v>
      </c>
      <c r="B55" s="652"/>
      <c r="C55" s="652"/>
      <c r="D55" s="652"/>
      <c r="E55" s="652"/>
      <c r="F55" s="652"/>
      <c r="G55" s="652"/>
      <c r="H55" s="652"/>
      <c r="I55" s="652"/>
      <c r="J55" s="652"/>
      <c r="K55" s="346"/>
      <c r="N55" s="288"/>
    </row>
    <row r="56" spans="1:19" ht="21.95" customHeight="1">
      <c r="A56" s="652" t="s">
        <v>312</v>
      </c>
      <c r="B56" s="652"/>
      <c r="C56" s="652"/>
      <c r="D56" s="652"/>
      <c r="E56" s="652"/>
      <c r="F56" s="652"/>
      <c r="G56" s="652"/>
      <c r="H56" s="652"/>
      <c r="I56" s="652"/>
      <c r="J56" s="652"/>
      <c r="N56" s="288"/>
    </row>
    <row r="57" spans="1:19" ht="21.95" customHeight="1">
      <c r="A57" s="341"/>
      <c r="B57" s="341"/>
      <c r="C57" s="341"/>
      <c r="D57" s="341"/>
      <c r="E57" s="341"/>
      <c r="F57" s="341"/>
      <c r="G57" s="341"/>
      <c r="H57" s="345"/>
      <c r="I57" s="345"/>
      <c r="J57" s="309"/>
      <c r="N57" s="288"/>
    </row>
  </sheetData>
  <sheetProtection password="ECA8" sheet="1" objects="1" scenarios="1" selectLockedCells="1" selectUnlockedCells="1"/>
  <mergeCells count="91">
    <mergeCell ref="I14:J14"/>
    <mergeCell ref="F45:J45"/>
    <mergeCell ref="F51:J51"/>
    <mergeCell ref="F15:J15"/>
    <mergeCell ref="F16:H16"/>
    <mergeCell ref="I16:J16"/>
    <mergeCell ref="F18:J18"/>
    <mergeCell ref="F34:H34"/>
    <mergeCell ref="I34:J34"/>
    <mergeCell ref="F33:J33"/>
    <mergeCell ref="F36:J36"/>
    <mergeCell ref="F41:H41"/>
    <mergeCell ref="I41:J41"/>
    <mergeCell ref="F43:H43"/>
    <mergeCell ref="I43:J43"/>
    <mergeCell ref="I23:J23"/>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I25:J25"/>
    <mergeCell ref="F50:J50"/>
    <mergeCell ref="A56:J56"/>
    <mergeCell ref="D32:E33"/>
    <mergeCell ref="F24:J24"/>
    <mergeCell ref="F32:H32"/>
    <mergeCell ref="I32:J32"/>
    <mergeCell ref="A55:J55"/>
    <mergeCell ref="B41:C42"/>
    <mergeCell ref="B50:C50"/>
    <mergeCell ref="A41:A42"/>
    <mergeCell ref="D37:E37"/>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8" hidden="1" customWidth="1"/>
    <col min="34" max="35" width="9.25" style="219" hidden="1" customWidth="1"/>
    <col min="36" max="36" width="15.625" style="219" hidden="1" customWidth="1"/>
    <col min="37" max="37" width="9.7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〈平成３０年度第１回〉</v>
      </c>
      <c r="AG3" s="490" t="str">
        <f>IF('10号'!$J$4="","",INDEX('10号'!$T$7:'10号'!$T$18,MATCH('10号'!$J$4,'10号'!$S$7:'10号'!$S$18,0)))</f>
        <v/>
      </c>
      <c r="AH3" s="496" t="e">
        <f>YEAR(L5)</f>
        <v>#VALUE!</v>
      </c>
      <c r="AI3" s="496"/>
      <c r="AJ3" s="17" t="e">
        <f>MONTH(AG3)</f>
        <v>#VALUE!</v>
      </c>
      <c r="AK3" s="506"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293</v>
      </c>
    </row>
    <row r="5" spans="1:48" ht="17.25" customHeight="1">
      <c r="A5" s="164"/>
      <c r="B5" s="164"/>
      <c r="C5" s="203" t="s">
        <v>294</v>
      </c>
      <c r="D5" s="204"/>
      <c r="E5" s="204"/>
      <c r="F5" s="204"/>
      <c r="G5" s="204"/>
      <c r="H5" s="208"/>
      <c r="I5" s="484"/>
      <c r="J5" s="484"/>
      <c r="K5" s="484"/>
      <c r="L5" s="740" t="str">
        <f>IF(AG3="","（ 平成　　年　　月 ）",AG3)</f>
        <v>（ 平成　　年　　月 ）</v>
      </c>
      <c r="M5" s="740"/>
      <c r="N5" s="740"/>
      <c r="O5" s="740"/>
      <c r="P5" s="740"/>
      <c r="Q5" s="740"/>
      <c r="R5" s="528" t="s">
        <v>295</v>
      </c>
      <c r="S5" s="524"/>
      <c r="T5" s="524"/>
      <c r="U5" s="524"/>
      <c r="V5" s="741" t="str">
        <f>IF('10号'!E18="","",'10号'!E18)</f>
        <v/>
      </c>
      <c r="W5" s="741"/>
      <c r="X5" s="741"/>
      <c r="Y5" s="741"/>
      <c r="Z5" s="741"/>
      <c r="AA5" s="741"/>
      <c r="AF5" s="17" t="s">
        <v>315</v>
      </c>
      <c r="AG5" s="529" t="s">
        <v>296</v>
      </c>
      <c r="AH5" s="523" t="s">
        <v>297</v>
      </c>
      <c r="AI5" s="523" t="s">
        <v>298</v>
      </c>
      <c r="AJ5" s="523"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3">
        <f>IF(AG3="",1,AG3)</f>
        <v>1</v>
      </c>
      <c r="B7" s="714"/>
      <c r="C7" s="744" t="s">
        <v>276</v>
      </c>
      <c r="D7" s="508"/>
      <c r="E7" s="742" t="s">
        <v>222</v>
      </c>
      <c r="F7" s="508"/>
      <c r="G7" s="742" t="s">
        <v>279</v>
      </c>
      <c r="H7" s="508"/>
      <c r="I7" s="742" t="s">
        <v>222</v>
      </c>
      <c r="J7" s="508"/>
      <c r="K7" s="721" t="s">
        <v>280</v>
      </c>
      <c r="L7" s="736" t="s">
        <v>223</v>
      </c>
      <c r="M7" s="509"/>
      <c r="N7" s="738" t="s">
        <v>281</v>
      </c>
      <c r="O7" s="508"/>
      <c r="P7" s="738" t="s">
        <v>280</v>
      </c>
      <c r="Q7" s="736" t="s">
        <v>282</v>
      </c>
      <c r="R7" s="521" t="str">
        <f>IF(OR(D7="",A7=""),"",HOUR(AJ7))</f>
        <v/>
      </c>
      <c r="S7" s="738" t="s">
        <v>281</v>
      </c>
      <c r="T7" s="511" t="str">
        <f>IF(OR(D7="",A7=""),"",MINUTE(AJ7))</f>
        <v/>
      </c>
      <c r="U7" s="738" t="s">
        <v>280</v>
      </c>
      <c r="V7" s="727" t="s">
        <v>299</v>
      </c>
      <c r="W7" s="512"/>
      <c r="X7" s="719" t="s">
        <v>144</v>
      </c>
      <c r="Y7" s="725" t="s">
        <v>283</v>
      </c>
      <c r="Z7" s="729"/>
      <c r="AA7" s="730"/>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5"/>
      <c r="B8" s="716"/>
      <c r="C8" s="745"/>
      <c r="D8" s="513"/>
      <c r="E8" s="743"/>
      <c r="F8" s="513"/>
      <c r="G8" s="743"/>
      <c r="H8" s="513"/>
      <c r="I8" s="743"/>
      <c r="J8" s="513"/>
      <c r="K8" s="722"/>
      <c r="L8" s="737"/>
      <c r="M8" s="514"/>
      <c r="N8" s="739"/>
      <c r="O8" s="513"/>
      <c r="P8" s="739"/>
      <c r="Q8" s="737"/>
      <c r="R8" s="520" t="str">
        <f>IF(OR(D8="",A7=""),"",HOUR(AJ8))</f>
        <v/>
      </c>
      <c r="S8" s="739"/>
      <c r="T8" s="515" t="str">
        <f>IF(OR(D8="",A7=""),"",MINUTE(AJ8))</f>
        <v/>
      </c>
      <c r="U8" s="739"/>
      <c r="V8" s="728"/>
      <c r="W8" s="516"/>
      <c r="X8" s="720"/>
      <c r="Y8" s="726"/>
      <c r="Z8" s="731"/>
      <c r="AA8" s="732"/>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07"/>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07"/>
      <c r="AO10" s="225"/>
      <c r="AP10" s="226"/>
      <c r="AQ10" s="225"/>
      <c r="AS10" s="227"/>
    </row>
    <row r="11" spans="1:48" ht="15.75" customHeight="1">
      <c r="A11" s="713">
        <f>IF($AG$3="",A7+1,AF11)</f>
        <v>2</v>
      </c>
      <c r="B11" s="714"/>
      <c r="C11" s="744" t="s">
        <v>276</v>
      </c>
      <c r="D11" s="508"/>
      <c r="E11" s="742" t="s">
        <v>222</v>
      </c>
      <c r="F11" s="508"/>
      <c r="G11" s="742" t="s">
        <v>279</v>
      </c>
      <c r="H11" s="508"/>
      <c r="I11" s="742" t="s">
        <v>222</v>
      </c>
      <c r="J11" s="508"/>
      <c r="K11" s="721" t="s">
        <v>280</v>
      </c>
      <c r="L11" s="736" t="s">
        <v>223</v>
      </c>
      <c r="M11" s="509"/>
      <c r="N11" s="738" t="s">
        <v>281</v>
      </c>
      <c r="O11" s="508"/>
      <c r="P11" s="738" t="s">
        <v>280</v>
      </c>
      <c r="Q11" s="736" t="s">
        <v>282</v>
      </c>
      <c r="R11" s="521" t="str">
        <f>IF(OR(D11="",A11=""),"",HOUR(AJ11))</f>
        <v/>
      </c>
      <c r="S11" s="738" t="s">
        <v>281</v>
      </c>
      <c r="T11" s="511" t="str">
        <f>IF(OR(D11="",A11=""),"",MINUTE(AJ11))</f>
        <v/>
      </c>
      <c r="U11" s="738" t="s">
        <v>280</v>
      </c>
      <c r="V11" s="727" t="s">
        <v>299</v>
      </c>
      <c r="W11" s="512"/>
      <c r="X11" s="719" t="s">
        <v>144</v>
      </c>
      <c r="Y11" s="725" t="s">
        <v>283</v>
      </c>
      <c r="Z11" s="729"/>
      <c r="AA11" s="730"/>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5"/>
      <c r="B12" s="716"/>
      <c r="C12" s="745"/>
      <c r="D12" s="513"/>
      <c r="E12" s="743"/>
      <c r="F12" s="513"/>
      <c r="G12" s="743"/>
      <c r="H12" s="513"/>
      <c r="I12" s="743"/>
      <c r="J12" s="513"/>
      <c r="K12" s="722"/>
      <c r="L12" s="737"/>
      <c r="M12" s="514"/>
      <c r="N12" s="739"/>
      <c r="O12" s="513"/>
      <c r="P12" s="739"/>
      <c r="Q12" s="737"/>
      <c r="R12" s="520" t="str">
        <f>IF(OR(D12="",A11=""),"",HOUR(AJ12))</f>
        <v/>
      </c>
      <c r="S12" s="739"/>
      <c r="T12" s="515" t="str">
        <f>IF(OR(D12="",A11=""),"",MINUTE(AJ12))</f>
        <v/>
      </c>
      <c r="U12" s="739"/>
      <c r="V12" s="728"/>
      <c r="W12" s="516"/>
      <c r="X12" s="720"/>
      <c r="Y12" s="726"/>
      <c r="Z12" s="731"/>
      <c r="AA12" s="732"/>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07"/>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07"/>
      <c r="AO14" s="225"/>
      <c r="AP14" s="226"/>
      <c r="AQ14" s="225"/>
      <c r="AS14" s="227"/>
    </row>
    <row r="15" spans="1:48" ht="15.75" customHeight="1">
      <c r="A15" s="713">
        <f>IF($AG$3="",A11+1,AF15)</f>
        <v>3</v>
      </c>
      <c r="B15" s="714"/>
      <c r="C15" s="744" t="s">
        <v>276</v>
      </c>
      <c r="D15" s="508"/>
      <c r="E15" s="742" t="s">
        <v>222</v>
      </c>
      <c r="F15" s="508"/>
      <c r="G15" s="742" t="s">
        <v>279</v>
      </c>
      <c r="H15" s="508"/>
      <c r="I15" s="742" t="s">
        <v>222</v>
      </c>
      <c r="J15" s="508"/>
      <c r="K15" s="721" t="s">
        <v>280</v>
      </c>
      <c r="L15" s="736" t="s">
        <v>223</v>
      </c>
      <c r="M15" s="509"/>
      <c r="N15" s="738" t="s">
        <v>281</v>
      </c>
      <c r="O15" s="508"/>
      <c r="P15" s="738" t="s">
        <v>280</v>
      </c>
      <c r="Q15" s="736" t="s">
        <v>282</v>
      </c>
      <c r="R15" s="521" t="str">
        <f>IF(OR(D15="",A15=""),"",HOUR(AJ15))</f>
        <v/>
      </c>
      <c r="S15" s="738" t="s">
        <v>281</v>
      </c>
      <c r="T15" s="511" t="str">
        <f>IF(OR(D15="",A15=""),"",MINUTE(AJ15))</f>
        <v/>
      </c>
      <c r="U15" s="738" t="s">
        <v>280</v>
      </c>
      <c r="V15" s="727" t="s">
        <v>299</v>
      </c>
      <c r="W15" s="512"/>
      <c r="X15" s="719" t="s">
        <v>144</v>
      </c>
      <c r="Y15" s="725" t="s">
        <v>283</v>
      </c>
      <c r="Z15" s="729"/>
      <c r="AA15" s="730"/>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5"/>
      <c r="B16" s="716"/>
      <c r="C16" s="745"/>
      <c r="D16" s="513"/>
      <c r="E16" s="743"/>
      <c r="F16" s="513"/>
      <c r="G16" s="743"/>
      <c r="H16" s="513"/>
      <c r="I16" s="743"/>
      <c r="J16" s="513"/>
      <c r="K16" s="722"/>
      <c r="L16" s="737"/>
      <c r="M16" s="514"/>
      <c r="N16" s="739"/>
      <c r="O16" s="513"/>
      <c r="P16" s="739"/>
      <c r="Q16" s="737"/>
      <c r="R16" s="520" t="str">
        <f>IF(OR(D16="",A15=""),"",HOUR(AJ16))</f>
        <v/>
      </c>
      <c r="S16" s="739"/>
      <c r="T16" s="515" t="str">
        <f>IF(OR(D16="",A15=""),"",MINUTE(AJ16))</f>
        <v/>
      </c>
      <c r="U16" s="739"/>
      <c r="V16" s="728"/>
      <c r="W16" s="516"/>
      <c r="X16" s="720"/>
      <c r="Y16" s="726"/>
      <c r="Z16" s="731"/>
      <c r="AA16" s="732"/>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07"/>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07"/>
      <c r="AO18" s="225"/>
      <c r="AP18" s="226"/>
      <c r="AQ18" s="225"/>
      <c r="AS18" s="227"/>
    </row>
    <row r="19" spans="1:45" ht="15.75" customHeight="1">
      <c r="A19" s="713">
        <f>IF($AG$3="",A15+1,AF19)</f>
        <v>4</v>
      </c>
      <c r="B19" s="714"/>
      <c r="C19" s="744" t="s">
        <v>276</v>
      </c>
      <c r="D19" s="508"/>
      <c r="E19" s="742" t="s">
        <v>222</v>
      </c>
      <c r="F19" s="508"/>
      <c r="G19" s="742" t="s">
        <v>279</v>
      </c>
      <c r="H19" s="508"/>
      <c r="I19" s="742" t="s">
        <v>222</v>
      </c>
      <c r="J19" s="508"/>
      <c r="K19" s="721" t="s">
        <v>280</v>
      </c>
      <c r="L19" s="736" t="s">
        <v>223</v>
      </c>
      <c r="M19" s="509"/>
      <c r="N19" s="738" t="s">
        <v>281</v>
      </c>
      <c r="O19" s="508"/>
      <c r="P19" s="738" t="s">
        <v>280</v>
      </c>
      <c r="Q19" s="736" t="s">
        <v>282</v>
      </c>
      <c r="R19" s="521" t="str">
        <f>IF(OR(D19="",A19=""),"",HOUR(AJ19))</f>
        <v/>
      </c>
      <c r="S19" s="738" t="s">
        <v>281</v>
      </c>
      <c r="T19" s="511" t="str">
        <f>IF(OR(D19="",A19=""),"",MINUTE(AJ19))</f>
        <v/>
      </c>
      <c r="U19" s="738" t="s">
        <v>280</v>
      </c>
      <c r="V19" s="727" t="s">
        <v>299</v>
      </c>
      <c r="W19" s="512"/>
      <c r="X19" s="719" t="s">
        <v>144</v>
      </c>
      <c r="Y19" s="725" t="s">
        <v>283</v>
      </c>
      <c r="Z19" s="729"/>
      <c r="AA19" s="730"/>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5"/>
      <c r="B20" s="716"/>
      <c r="C20" s="745"/>
      <c r="D20" s="513"/>
      <c r="E20" s="743"/>
      <c r="F20" s="513"/>
      <c r="G20" s="743"/>
      <c r="H20" s="513"/>
      <c r="I20" s="743"/>
      <c r="J20" s="513"/>
      <c r="K20" s="722"/>
      <c r="L20" s="737"/>
      <c r="M20" s="514"/>
      <c r="N20" s="739"/>
      <c r="O20" s="513"/>
      <c r="P20" s="739"/>
      <c r="Q20" s="737"/>
      <c r="R20" s="520" t="str">
        <f>IF(OR(D20="",A19=""),"",HOUR(AJ20))</f>
        <v/>
      </c>
      <c r="S20" s="739"/>
      <c r="T20" s="515" t="str">
        <f>IF(OR(D20="",A19=""),"",MINUTE(AJ20))</f>
        <v/>
      </c>
      <c r="U20" s="739"/>
      <c r="V20" s="728"/>
      <c r="W20" s="516"/>
      <c r="X20" s="720"/>
      <c r="Y20" s="726"/>
      <c r="Z20" s="731"/>
      <c r="AA20" s="732"/>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07"/>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07"/>
      <c r="AO22" s="225"/>
      <c r="AP22" s="226"/>
      <c r="AQ22" s="225"/>
      <c r="AS22" s="227"/>
    </row>
    <row r="23" spans="1:45" ht="15.75" customHeight="1">
      <c r="A23" s="713">
        <f>IF($AG$3="",A19+1,AF23)</f>
        <v>5</v>
      </c>
      <c r="B23" s="714"/>
      <c r="C23" s="744" t="s">
        <v>276</v>
      </c>
      <c r="D23" s="508"/>
      <c r="E23" s="742" t="s">
        <v>222</v>
      </c>
      <c r="F23" s="508"/>
      <c r="G23" s="742" t="s">
        <v>279</v>
      </c>
      <c r="H23" s="508"/>
      <c r="I23" s="742" t="s">
        <v>222</v>
      </c>
      <c r="J23" s="508"/>
      <c r="K23" s="721" t="s">
        <v>280</v>
      </c>
      <c r="L23" s="736" t="s">
        <v>223</v>
      </c>
      <c r="M23" s="509"/>
      <c r="N23" s="738" t="s">
        <v>281</v>
      </c>
      <c r="O23" s="508"/>
      <c r="P23" s="738" t="s">
        <v>280</v>
      </c>
      <c r="Q23" s="736" t="s">
        <v>282</v>
      </c>
      <c r="R23" s="521" t="str">
        <f>IF(OR(D23="",A23=""),"",HOUR(AJ23))</f>
        <v/>
      </c>
      <c r="S23" s="738" t="s">
        <v>281</v>
      </c>
      <c r="T23" s="511" t="str">
        <f>IF(OR(D23="",A23=""),"",MINUTE(AJ23))</f>
        <v/>
      </c>
      <c r="U23" s="738" t="s">
        <v>280</v>
      </c>
      <c r="V23" s="727" t="s">
        <v>299</v>
      </c>
      <c r="W23" s="512"/>
      <c r="X23" s="719" t="s">
        <v>144</v>
      </c>
      <c r="Y23" s="725" t="s">
        <v>283</v>
      </c>
      <c r="Z23" s="729"/>
      <c r="AA23" s="730"/>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5"/>
      <c r="B24" s="716"/>
      <c r="C24" s="745"/>
      <c r="D24" s="513"/>
      <c r="E24" s="743"/>
      <c r="F24" s="513"/>
      <c r="G24" s="743"/>
      <c r="H24" s="513"/>
      <c r="I24" s="743"/>
      <c r="J24" s="513"/>
      <c r="K24" s="722"/>
      <c r="L24" s="737"/>
      <c r="M24" s="514"/>
      <c r="N24" s="739"/>
      <c r="O24" s="513"/>
      <c r="P24" s="739"/>
      <c r="Q24" s="737"/>
      <c r="R24" s="520" t="str">
        <f>IF(OR(D24="",A23=""),"",HOUR(AJ24))</f>
        <v/>
      </c>
      <c r="S24" s="739"/>
      <c r="T24" s="515" t="str">
        <f>IF(OR(D24="",A23=""),"",MINUTE(AJ24))</f>
        <v/>
      </c>
      <c r="U24" s="739"/>
      <c r="V24" s="728"/>
      <c r="W24" s="516"/>
      <c r="X24" s="720"/>
      <c r="Y24" s="726"/>
      <c r="Z24" s="731"/>
      <c r="AA24" s="732"/>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07"/>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07"/>
      <c r="AO26" s="225"/>
      <c r="AP26" s="226"/>
      <c r="AQ26" s="225"/>
      <c r="AS26" s="227"/>
    </row>
    <row r="27" spans="1:45" ht="15.75" customHeight="1">
      <c r="A27" s="713">
        <f>IF($AG$3="",A23+1,AF27)</f>
        <v>6</v>
      </c>
      <c r="B27" s="714"/>
      <c r="C27" s="744" t="s">
        <v>276</v>
      </c>
      <c r="D27" s="508"/>
      <c r="E27" s="742" t="s">
        <v>222</v>
      </c>
      <c r="F27" s="508"/>
      <c r="G27" s="742" t="s">
        <v>279</v>
      </c>
      <c r="H27" s="508"/>
      <c r="I27" s="742" t="s">
        <v>222</v>
      </c>
      <c r="J27" s="508"/>
      <c r="K27" s="721" t="s">
        <v>280</v>
      </c>
      <c r="L27" s="736" t="s">
        <v>223</v>
      </c>
      <c r="M27" s="509"/>
      <c r="N27" s="738" t="s">
        <v>281</v>
      </c>
      <c r="O27" s="508"/>
      <c r="P27" s="738" t="s">
        <v>280</v>
      </c>
      <c r="Q27" s="736" t="s">
        <v>282</v>
      </c>
      <c r="R27" s="521" t="str">
        <f>IF(OR(D27="",A27=""),"",HOUR(AJ27))</f>
        <v/>
      </c>
      <c r="S27" s="738" t="s">
        <v>281</v>
      </c>
      <c r="T27" s="511" t="str">
        <f>IF(OR(D27="",A27=""),"",MINUTE(AJ27))</f>
        <v/>
      </c>
      <c r="U27" s="738" t="s">
        <v>280</v>
      </c>
      <c r="V27" s="727" t="s">
        <v>299</v>
      </c>
      <c r="W27" s="512"/>
      <c r="X27" s="719" t="s">
        <v>144</v>
      </c>
      <c r="Y27" s="725" t="s">
        <v>283</v>
      </c>
      <c r="Z27" s="729"/>
      <c r="AA27" s="730"/>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5"/>
      <c r="B28" s="716"/>
      <c r="C28" s="745"/>
      <c r="D28" s="513"/>
      <c r="E28" s="743"/>
      <c r="F28" s="513"/>
      <c r="G28" s="743"/>
      <c r="H28" s="513"/>
      <c r="I28" s="743"/>
      <c r="J28" s="513"/>
      <c r="K28" s="722"/>
      <c r="L28" s="737"/>
      <c r="M28" s="514"/>
      <c r="N28" s="739"/>
      <c r="O28" s="513"/>
      <c r="P28" s="739"/>
      <c r="Q28" s="737"/>
      <c r="R28" s="520" t="str">
        <f>IF(OR(D28="",A27=""),"",HOUR(AJ28))</f>
        <v/>
      </c>
      <c r="S28" s="739"/>
      <c r="T28" s="515" t="str">
        <f>IF(OR(D28="",A27=""),"",MINUTE(AJ28))</f>
        <v/>
      </c>
      <c r="U28" s="739"/>
      <c r="V28" s="728"/>
      <c r="W28" s="516"/>
      <c r="X28" s="720"/>
      <c r="Y28" s="726"/>
      <c r="Z28" s="731"/>
      <c r="AA28" s="732"/>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07"/>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07"/>
      <c r="AO30" s="225"/>
      <c r="AP30" s="226"/>
      <c r="AQ30" s="225"/>
      <c r="AS30" s="227"/>
    </row>
    <row r="31" spans="1:45" ht="15.75" customHeight="1">
      <c r="A31" s="713">
        <f>IF($AG$3="",A27+1,AF31)</f>
        <v>7</v>
      </c>
      <c r="B31" s="714"/>
      <c r="C31" s="744" t="s">
        <v>276</v>
      </c>
      <c r="D31" s="508"/>
      <c r="E31" s="742" t="s">
        <v>222</v>
      </c>
      <c r="F31" s="508"/>
      <c r="G31" s="742" t="s">
        <v>279</v>
      </c>
      <c r="H31" s="508"/>
      <c r="I31" s="742" t="s">
        <v>222</v>
      </c>
      <c r="J31" s="508"/>
      <c r="K31" s="721" t="s">
        <v>280</v>
      </c>
      <c r="L31" s="736" t="s">
        <v>223</v>
      </c>
      <c r="M31" s="509"/>
      <c r="N31" s="738" t="s">
        <v>281</v>
      </c>
      <c r="O31" s="508"/>
      <c r="P31" s="738" t="s">
        <v>280</v>
      </c>
      <c r="Q31" s="736" t="s">
        <v>282</v>
      </c>
      <c r="R31" s="521" t="str">
        <f>IF(OR(D31="",A31=""),"",HOUR(AJ31))</f>
        <v/>
      </c>
      <c r="S31" s="738" t="s">
        <v>281</v>
      </c>
      <c r="T31" s="511" t="str">
        <f>IF(OR(D31="",A31=""),"",MINUTE(AJ31))</f>
        <v/>
      </c>
      <c r="U31" s="738" t="s">
        <v>280</v>
      </c>
      <c r="V31" s="727" t="s">
        <v>299</v>
      </c>
      <c r="W31" s="512"/>
      <c r="X31" s="719" t="s">
        <v>144</v>
      </c>
      <c r="Y31" s="725" t="s">
        <v>283</v>
      </c>
      <c r="Z31" s="729"/>
      <c r="AA31" s="730"/>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5"/>
      <c r="B32" s="716"/>
      <c r="C32" s="745"/>
      <c r="D32" s="513"/>
      <c r="E32" s="743"/>
      <c r="F32" s="513"/>
      <c r="G32" s="743"/>
      <c r="H32" s="513"/>
      <c r="I32" s="743"/>
      <c r="J32" s="513"/>
      <c r="K32" s="722"/>
      <c r="L32" s="737"/>
      <c r="M32" s="514"/>
      <c r="N32" s="739"/>
      <c r="O32" s="513"/>
      <c r="P32" s="739"/>
      <c r="Q32" s="737"/>
      <c r="R32" s="520" t="str">
        <f>IF(OR(D32="",A31=""),"",HOUR(AJ32))</f>
        <v/>
      </c>
      <c r="S32" s="739"/>
      <c r="T32" s="515" t="str">
        <f>IF(OR(D32="",A31=""),"",MINUTE(AJ32))</f>
        <v/>
      </c>
      <c r="U32" s="739"/>
      <c r="V32" s="728"/>
      <c r="W32" s="516"/>
      <c r="X32" s="720"/>
      <c r="Y32" s="726"/>
      <c r="Z32" s="731"/>
      <c r="AA32" s="732"/>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07"/>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07"/>
      <c r="AO34" s="225"/>
      <c r="AP34" s="226"/>
      <c r="AQ34" s="225"/>
      <c r="AS34" s="227"/>
    </row>
    <row r="35" spans="1:45" ht="15.75" customHeight="1">
      <c r="A35" s="713">
        <f>IF($AG$3="",A31+1,AF35)</f>
        <v>8</v>
      </c>
      <c r="B35" s="714"/>
      <c r="C35" s="744" t="s">
        <v>276</v>
      </c>
      <c r="D35" s="508"/>
      <c r="E35" s="742" t="s">
        <v>222</v>
      </c>
      <c r="F35" s="508"/>
      <c r="G35" s="742" t="s">
        <v>279</v>
      </c>
      <c r="H35" s="508"/>
      <c r="I35" s="742" t="s">
        <v>222</v>
      </c>
      <c r="J35" s="508"/>
      <c r="K35" s="721" t="s">
        <v>280</v>
      </c>
      <c r="L35" s="736" t="s">
        <v>223</v>
      </c>
      <c r="M35" s="509"/>
      <c r="N35" s="738" t="s">
        <v>281</v>
      </c>
      <c r="O35" s="508"/>
      <c r="P35" s="738" t="s">
        <v>280</v>
      </c>
      <c r="Q35" s="736" t="s">
        <v>282</v>
      </c>
      <c r="R35" s="521" t="str">
        <f>IF(OR(D35="",A35=""),"",HOUR(AJ35))</f>
        <v/>
      </c>
      <c r="S35" s="738" t="s">
        <v>281</v>
      </c>
      <c r="T35" s="511" t="str">
        <f>IF(OR(D35="",A35=""),"",MINUTE(AJ35))</f>
        <v/>
      </c>
      <c r="U35" s="738" t="s">
        <v>280</v>
      </c>
      <c r="V35" s="727" t="s">
        <v>299</v>
      </c>
      <c r="W35" s="512"/>
      <c r="X35" s="719" t="s">
        <v>144</v>
      </c>
      <c r="Y35" s="725" t="s">
        <v>283</v>
      </c>
      <c r="Z35" s="729"/>
      <c r="AA35" s="730"/>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5"/>
      <c r="B36" s="716"/>
      <c r="C36" s="745"/>
      <c r="D36" s="513"/>
      <c r="E36" s="743"/>
      <c r="F36" s="513"/>
      <c r="G36" s="743"/>
      <c r="H36" s="513"/>
      <c r="I36" s="743"/>
      <c r="J36" s="513"/>
      <c r="K36" s="722"/>
      <c r="L36" s="737"/>
      <c r="M36" s="514"/>
      <c r="N36" s="739"/>
      <c r="O36" s="513"/>
      <c r="P36" s="739"/>
      <c r="Q36" s="737"/>
      <c r="R36" s="520" t="str">
        <f>IF(OR(D36="",A35=""),"",HOUR(AJ36))</f>
        <v/>
      </c>
      <c r="S36" s="739"/>
      <c r="T36" s="515" t="str">
        <f>IF(OR(D36="",A35=""),"",MINUTE(AJ36))</f>
        <v/>
      </c>
      <c r="U36" s="739"/>
      <c r="V36" s="728"/>
      <c r="W36" s="516"/>
      <c r="X36" s="720"/>
      <c r="Y36" s="726"/>
      <c r="Z36" s="731"/>
      <c r="AA36" s="732"/>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07"/>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07"/>
      <c r="AO38" s="225"/>
      <c r="AP38" s="226"/>
      <c r="AQ38" s="225"/>
      <c r="AS38" s="227"/>
    </row>
    <row r="39" spans="1:45" ht="15.75" customHeight="1">
      <c r="A39" s="713">
        <f>IF($AG$3="",A35+1,AF39)</f>
        <v>9</v>
      </c>
      <c r="B39" s="714"/>
      <c r="C39" s="744" t="s">
        <v>276</v>
      </c>
      <c r="D39" s="508"/>
      <c r="E39" s="742" t="s">
        <v>222</v>
      </c>
      <c r="F39" s="508"/>
      <c r="G39" s="742" t="s">
        <v>279</v>
      </c>
      <c r="H39" s="508"/>
      <c r="I39" s="742" t="s">
        <v>222</v>
      </c>
      <c r="J39" s="508"/>
      <c r="K39" s="721" t="s">
        <v>280</v>
      </c>
      <c r="L39" s="736" t="s">
        <v>223</v>
      </c>
      <c r="M39" s="509"/>
      <c r="N39" s="738" t="s">
        <v>281</v>
      </c>
      <c r="O39" s="508"/>
      <c r="P39" s="738" t="s">
        <v>280</v>
      </c>
      <c r="Q39" s="736" t="s">
        <v>282</v>
      </c>
      <c r="R39" s="521" t="str">
        <f>IF(OR(D39="",A39=""),"",HOUR(AJ39))</f>
        <v/>
      </c>
      <c r="S39" s="738" t="s">
        <v>281</v>
      </c>
      <c r="T39" s="511" t="str">
        <f>IF(OR(D39="",A39=""),"",MINUTE(AJ39))</f>
        <v/>
      </c>
      <c r="U39" s="738" t="s">
        <v>280</v>
      </c>
      <c r="V39" s="727" t="s">
        <v>299</v>
      </c>
      <c r="W39" s="512"/>
      <c r="X39" s="719" t="s">
        <v>144</v>
      </c>
      <c r="Y39" s="725" t="s">
        <v>283</v>
      </c>
      <c r="Z39" s="729"/>
      <c r="AA39" s="730"/>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5"/>
      <c r="B40" s="716"/>
      <c r="C40" s="745"/>
      <c r="D40" s="513"/>
      <c r="E40" s="743"/>
      <c r="F40" s="513"/>
      <c r="G40" s="743"/>
      <c r="H40" s="513"/>
      <c r="I40" s="743"/>
      <c r="J40" s="513"/>
      <c r="K40" s="722"/>
      <c r="L40" s="737"/>
      <c r="M40" s="514"/>
      <c r="N40" s="739"/>
      <c r="O40" s="513"/>
      <c r="P40" s="739"/>
      <c r="Q40" s="737"/>
      <c r="R40" s="520" t="str">
        <f>IF(OR(D40="",A39=""),"",HOUR(AJ40))</f>
        <v/>
      </c>
      <c r="S40" s="739"/>
      <c r="T40" s="515" t="str">
        <f>IF(OR(D40="",A39=""),"",MINUTE(AJ40))</f>
        <v/>
      </c>
      <c r="U40" s="739"/>
      <c r="V40" s="728"/>
      <c r="W40" s="516"/>
      <c r="X40" s="720"/>
      <c r="Y40" s="726"/>
      <c r="Z40" s="731"/>
      <c r="AA40" s="732"/>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07"/>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07"/>
      <c r="AO42" s="225"/>
      <c r="AP42" s="226"/>
      <c r="AQ42" s="225"/>
      <c r="AS42" s="227"/>
    </row>
    <row r="43" spans="1:45" ht="15.75" customHeight="1">
      <c r="A43" s="713">
        <f>IF($AG$3="",A39+1,AF43)</f>
        <v>10</v>
      </c>
      <c r="B43" s="714"/>
      <c r="C43" s="744" t="s">
        <v>276</v>
      </c>
      <c r="D43" s="508"/>
      <c r="E43" s="742" t="s">
        <v>222</v>
      </c>
      <c r="F43" s="508"/>
      <c r="G43" s="742" t="s">
        <v>279</v>
      </c>
      <c r="H43" s="508"/>
      <c r="I43" s="742" t="s">
        <v>222</v>
      </c>
      <c r="J43" s="508"/>
      <c r="K43" s="721" t="s">
        <v>280</v>
      </c>
      <c r="L43" s="736" t="s">
        <v>223</v>
      </c>
      <c r="M43" s="509"/>
      <c r="N43" s="738" t="s">
        <v>281</v>
      </c>
      <c r="O43" s="508"/>
      <c r="P43" s="738" t="s">
        <v>280</v>
      </c>
      <c r="Q43" s="736" t="s">
        <v>282</v>
      </c>
      <c r="R43" s="521" t="str">
        <f>IF(OR(D43="",A43=""),"",HOUR(AJ43))</f>
        <v/>
      </c>
      <c r="S43" s="738" t="s">
        <v>281</v>
      </c>
      <c r="T43" s="511" t="str">
        <f>IF(OR(D43="",A43=""),"",MINUTE(AJ43))</f>
        <v/>
      </c>
      <c r="U43" s="738" t="s">
        <v>280</v>
      </c>
      <c r="V43" s="727" t="s">
        <v>299</v>
      </c>
      <c r="W43" s="512"/>
      <c r="X43" s="719" t="s">
        <v>144</v>
      </c>
      <c r="Y43" s="725" t="s">
        <v>283</v>
      </c>
      <c r="Z43" s="729"/>
      <c r="AA43" s="730"/>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5"/>
      <c r="B44" s="716"/>
      <c r="C44" s="745"/>
      <c r="D44" s="513"/>
      <c r="E44" s="743"/>
      <c r="F44" s="513"/>
      <c r="G44" s="743"/>
      <c r="H44" s="513"/>
      <c r="I44" s="743"/>
      <c r="J44" s="513"/>
      <c r="K44" s="722"/>
      <c r="L44" s="737"/>
      <c r="M44" s="514"/>
      <c r="N44" s="739"/>
      <c r="O44" s="513"/>
      <c r="P44" s="739"/>
      <c r="Q44" s="737"/>
      <c r="R44" s="520" t="str">
        <f>IF(OR(D44="",A43=""),"",HOUR(AJ44))</f>
        <v/>
      </c>
      <c r="S44" s="739"/>
      <c r="T44" s="515" t="str">
        <f>IF(OR(D44="",A43=""),"",MINUTE(AJ44))</f>
        <v/>
      </c>
      <c r="U44" s="739"/>
      <c r="V44" s="728"/>
      <c r="W44" s="516"/>
      <c r="X44" s="720"/>
      <c r="Y44" s="726"/>
      <c r="Z44" s="731"/>
      <c r="AA44" s="732"/>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07"/>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07"/>
      <c r="AO46" s="225"/>
      <c r="AP46" s="226"/>
      <c r="AQ46" s="225"/>
      <c r="AS46" s="227"/>
    </row>
    <row r="47" spans="1:45" ht="14.25" customHeight="1">
      <c r="A47" s="717" t="s">
        <v>314</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2" t="s">
        <v>31</v>
      </c>
      <c r="N47" s="718">
        <f>SUM($C$47,$G$47,$K$47)</f>
        <v>0</v>
      </c>
      <c r="O47" s="718"/>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0" t="str">
        <f>$L$5</f>
        <v>（ 平成　　年　　月 ）</v>
      </c>
      <c r="M48" s="740"/>
      <c r="N48" s="740"/>
      <c r="O48" s="740"/>
      <c r="P48" s="740"/>
      <c r="Q48" s="740"/>
      <c r="R48" s="528" t="s">
        <v>295</v>
      </c>
      <c r="S48" s="533"/>
      <c r="T48" s="533"/>
      <c r="U48" s="533"/>
      <c r="V48" s="741" t="str">
        <f>$V$5</f>
        <v/>
      </c>
      <c r="W48" s="741"/>
      <c r="X48" s="741"/>
      <c r="Y48" s="741"/>
      <c r="Z48" s="741"/>
      <c r="AA48" s="741"/>
      <c r="AE48" s="215"/>
      <c r="AF48" s="222"/>
      <c r="AG48" s="224"/>
      <c r="AH48" s="224"/>
      <c r="AI48" s="224"/>
      <c r="AJ48" s="505"/>
      <c r="AK48" s="507"/>
      <c r="AO48" s="225"/>
      <c r="AP48" s="226"/>
      <c r="AQ48" s="225"/>
      <c r="AS48" s="227"/>
    </row>
    <row r="49" spans="1:45" ht="15.75" customHeight="1">
      <c r="A49" s="713">
        <f>IF($AG$3="",A43+1,AF49)</f>
        <v>11</v>
      </c>
      <c r="B49" s="714"/>
      <c r="C49" s="744" t="s">
        <v>276</v>
      </c>
      <c r="D49" s="508"/>
      <c r="E49" s="742" t="s">
        <v>222</v>
      </c>
      <c r="F49" s="508"/>
      <c r="G49" s="742" t="s">
        <v>279</v>
      </c>
      <c r="H49" s="508"/>
      <c r="I49" s="742" t="s">
        <v>222</v>
      </c>
      <c r="J49" s="508"/>
      <c r="K49" s="721" t="s">
        <v>280</v>
      </c>
      <c r="L49" s="736" t="s">
        <v>223</v>
      </c>
      <c r="M49" s="509"/>
      <c r="N49" s="738" t="s">
        <v>281</v>
      </c>
      <c r="O49" s="508"/>
      <c r="P49" s="738" t="s">
        <v>280</v>
      </c>
      <c r="Q49" s="736" t="s">
        <v>282</v>
      </c>
      <c r="R49" s="521" t="str">
        <f>IF(OR(D49="",A49=""),"",HOUR(AJ49))</f>
        <v/>
      </c>
      <c r="S49" s="738" t="s">
        <v>281</v>
      </c>
      <c r="T49" s="511" t="str">
        <f>IF(OR(D49="",A49=""),"",MINUTE(AJ49))</f>
        <v/>
      </c>
      <c r="U49" s="738" t="s">
        <v>280</v>
      </c>
      <c r="V49" s="727" t="s">
        <v>299</v>
      </c>
      <c r="W49" s="512"/>
      <c r="X49" s="719" t="s">
        <v>144</v>
      </c>
      <c r="Y49" s="725" t="s">
        <v>283</v>
      </c>
      <c r="Z49" s="729"/>
      <c r="AA49" s="730"/>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5"/>
      <c r="B50" s="716"/>
      <c r="C50" s="745"/>
      <c r="D50" s="513"/>
      <c r="E50" s="743"/>
      <c r="F50" s="513"/>
      <c r="G50" s="743"/>
      <c r="H50" s="513"/>
      <c r="I50" s="743"/>
      <c r="J50" s="513"/>
      <c r="K50" s="722"/>
      <c r="L50" s="737"/>
      <c r="M50" s="514"/>
      <c r="N50" s="739"/>
      <c r="O50" s="513"/>
      <c r="P50" s="739"/>
      <c r="Q50" s="737"/>
      <c r="R50" s="520" t="str">
        <f>IF(OR(D50="",A49=""),"",HOUR(AJ50))</f>
        <v/>
      </c>
      <c r="S50" s="739"/>
      <c r="T50" s="515" t="str">
        <f>IF(OR(D50="",A49=""),"",MINUTE(AJ50))</f>
        <v/>
      </c>
      <c r="U50" s="739"/>
      <c r="V50" s="728"/>
      <c r="W50" s="516"/>
      <c r="X50" s="720"/>
      <c r="Y50" s="726"/>
      <c r="Z50" s="731"/>
      <c r="AA50" s="732"/>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07"/>
      <c r="AM51" s="139"/>
      <c r="AO51" s="499"/>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07"/>
      <c r="AO52" s="225"/>
      <c r="AP52" s="226"/>
      <c r="AQ52" s="225"/>
      <c r="AS52" s="227"/>
    </row>
    <row r="53" spans="1:45" ht="15.75" customHeight="1">
      <c r="A53" s="713">
        <f>IF($AG$3="",A49+1,AF53)</f>
        <v>12</v>
      </c>
      <c r="B53" s="714"/>
      <c r="C53" s="744" t="s">
        <v>276</v>
      </c>
      <c r="D53" s="508"/>
      <c r="E53" s="742" t="s">
        <v>222</v>
      </c>
      <c r="F53" s="508"/>
      <c r="G53" s="742" t="s">
        <v>279</v>
      </c>
      <c r="H53" s="508"/>
      <c r="I53" s="742" t="s">
        <v>222</v>
      </c>
      <c r="J53" s="508"/>
      <c r="K53" s="721" t="s">
        <v>280</v>
      </c>
      <c r="L53" s="736" t="s">
        <v>223</v>
      </c>
      <c r="M53" s="509"/>
      <c r="N53" s="738" t="s">
        <v>281</v>
      </c>
      <c r="O53" s="508"/>
      <c r="P53" s="738" t="s">
        <v>280</v>
      </c>
      <c r="Q53" s="736" t="s">
        <v>282</v>
      </c>
      <c r="R53" s="521" t="str">
        <f>IF(OR(D53="",A53=""),"",HOUR(AJ53))</f>
        <v/>
      </c>
      <c r="S53" s="738" t="s">
        <v>281</v>
      </c>
      <c r="T53" s="511" t="str">
        <f>IF(OR(D53="",A53=""),"",MINUTE(AJ53))</f>
        <v/>
      </c>
      <c r="U53" s="738" t="s">
        <v>280</v>
      </c>
      <c r="V53" s="727" t="s">
        <v>299</v>
      </c>
      <c r="W53" s="512"/>
      <c r="X53" s="719" t="s">
        <v>144</v>
      </c>
      <c r="Y53" s="725" t="s">
        <v>283</v>
      </c>
      <c r="Z53" s="729"/>
      <c r="AA53" s="730"/>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5"/>
      <c r="B54" s="716"/>
      <c r="C54" s="745"/>
      <c r="D54" s="513"/>
      <c r="E54" s="743"/>
      <c r="F54" s="513"/>
      <c r="G54" s="743"/>
      <c r="H54" s="513"/>
      <c r="I54" s="743"/>
      <c r="J54" s="513"/>
      <c r="K54" s="722"/>
      <c r="L54" s="737"/>
      <c r="M54" s="514"/>
      <c r="N54" s="739"/>
      <c r="O54" s="513"/>
      <c r="P54" s="739"/>
      <c r="Q54" s="737"/>
      <c r="R54" s="520" t="str">
        <f>IF(OR(D54="",A53=""),"",HOUR(AJ54))</f>
        <v/>
      </c>
      <c r="S54" s="739"/>
      <c r="T54" s="515" t="str">
        <f>IF(OR(D54="",A53=""),"",MINUTE(AJ54))</f>
        <v/>
      </c>
      <c r="U54" s="739"/>
      <c r="V54" s="728"/>
      <c r="W54" s="516"/>
      <c r="X54" s="720"/>
      <c r="Y54" s="726"/>
      <c r="Z54" s="731"/>
      <c r="AA54" s="732"/>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07"/>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07"/>
      <c r="AO56" s="225"/>
      <c r="AP56" s="226"/>
      <c r="AQ56" s="225"/>
      <c r="AS56" s="227"/>
    </row>
    <row r="57" spans="1:45" ht="15.75" customHeight="1">
      <c r="A57" s="713">
        <f>IF($AG$3="",A53+1,AF57)</f>
        <v>13</v>
      </c>
      <c r="B57" s="714"/>
      <c r="C57" s="744" t="s">
        <v>276</v>
      </c>
      <c r="D57" s="508"/>
      <c r="E57" s="742" t="s">
        <v>222</v>
      </c>
      <c r="F57" s="508"/>
      <c r="G57" s="742" t="s">
        <v>279</v>
      </c>
      <c r="H57" s="508"/>
      <c r="I57" s="742" t="s">
        <v>222</v>
      </c>
      <c r="J57" s="508"/>
      <c r="K57" s="721" t="s">
        <v>280</v>
      </c>
      <c r="L57" s="736" t="s">
        <v>223</v>
      </c>
      <c r="M57" s="509"/>
      <c r="N57" s="738" t="s">
        <v>281</v>
      </c>
      <c r="O57" s="508"/>
      <c r="P57" s="738" t="s">
        <v>280</v>
      </c>
      <c r="Q57" s="736" t="s">
        <v>282</v>
      </c>
      <c r="R57" s="521" t="str">
        <f>IF(OR(D57="",A57=""),"",HOUR(AJ57))</f>
        <v/>
      </c>
      <c r="S57" s="738" t="s">
        <v>281</v>
      </c>
      <c r="T57" s="511" t="str">
        <f>IF(OR(D57="",A57=""),"",MINUTE(AJ57))</f>
        <v/>
      </c>
      <c r="U57" s="738" t="s">
        <v>280</v>
      </c>
      <c r="V57" s="727" t="s">
        <v>299</v>
      </c>
      <c r="W57" s="512"/>
      <c r="X57" s="719" t="s">
        <v>144</v>
      </c>
      <c r="Y57" s="725" t="s">
        <v>283</v>
      </c>
      <c r="Z57" s="729"/>
      <c r="AA57" s="730"/>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5"/>
      <c r="B58" s="716"/>
      <c r="C58" s="745"/>
      <c r="D58" s="513"/>
      <c r="E58" s="743"/>
      <c r="F58" s="513"/>
      <c r="G58" s="743"/>
      <c r="H58" s="513"/>
      <c r="I58" s="743"/>
      <c r="J58" s="513"/>
      <c r="K58" s="722"/>
      <c r="L58" s="737"/>
      <c r="M58" s="514"/>
      <c r="N58" s="739"/>
      <c r="O58" s="513"/>
      <c r="P58" s="739"/>
      <c r="Q58" s="737"/>
      <c r="R58" s="520" t="str">
        <f>IF(OR(D58="",A57=""),"",HOUR(AJ58))</f>
        <v/>
      </c>
      <c r="S58" s="739"/>
      <c r="T58" s="515" t="str">
        <f>IF(OR(D58="",A57=""),"",MINUTE(AJ58))</f>
        <v/>
      </c>
      <c r="U58" s="739"/>
      <c r="V58" s="728"/>
      <c r="W58" s="516"/>
      <c r="X58" s="720"/>
      <c r="Y58" s="726"/>
      <c r="Z58" s="731"/>
      <c r="AA58" s="732"/>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07"/>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07"/>
      <c r="AO60" s="225"/>
      <c r="AP60" s="226"/>
      <c r="AQ60" s="225"/>
      <c r="AS60" s="227"/>
    </row>
    <row r="61" spans="1:45" ht="15.75" customHeight="1">
      <c r="A61" s="713">
        <f>IF($AG$3="",A57+1,AF61)</f>
        <v>14</v>
      </c>
      <c r="B61" s="714"/>
      <c r="C61" s="744" t="s">
        <v>276</v>
      </c>
      <c r="D61" s="508"/>
      <c r="E61" s="742" t="s">
        <v>222</v>
      </c>
      <c r="F61" s="508"/>
      <c r="G61" s="742" t="s">
        <v>279</v>
      </c>
      <c r="H61" s="508"/>
      <c r="I61" s="742" t="s">
        <v>222</v>
      </c>
      <c r="J61" s="508"/>
      <c r="K61" s="721" t="s">
        <v>280</v>
      </c>
      <c r="L61" s="736" t="s">
        <v>223</v>
      </c>
      <c r="M61" s="509"/>
      <c r="N61" s="738" t="s">
        <v>281</v>
      </c>
      <c r="O61" s="508"/>
      <c r="P61" s="738" t="s">
        <v>280</v>
      </c>
      <c r="Q61" s="736" t="s">
        <v>282</v>
      </c>
      <c r="R61" s="521" t="str">
        <f>IF(OR(D61="",A61=""),"",HOUR(AJ61))</f>
        <v/>
      </c>
      <c r="S61" s="738" t="s">
        <v>281</v>
      </c>
      <c r="T61" s="511" t="str">
        <f>IF(OR(D61="",A61=""),"",MINUTE(AJ61))</f>
        <v/>
      </c>
      <c r="U61" s="738" t="s">
        <v>280</v>
      </c>
      <c r="V61" s="727" t="s">
        <v>299</v>
      </c>
      <c r="W61" s="512"/>
      <c r="X61" s="719" t="s">
        <v>144</v>
      </c>
      <c r="Y61" s="725" t="s">
        <v>283</v>
      </c>
      <c r="Z61" s="729"/>
      <c r="AA61" s="730"/>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5"/>
      <c r="B62" s="716"/>
      <c r="C62" s="745"/>
      <c r="D62" s="513"/>
      <c r="E62" s="743"/>
      <c r="F62" s="513"/>
      <c r="G62" s="743"/>
      <c r="H62" s="513"/>
      <c r="I62" s="743"/>
      <c r="J62" s="513"/>
      <c r="K62" s="722"/>
      <c r="L62" s="737"/>
      <c r="M62" s="514"/>
      <c r="N62" s="739"/>
      <c r="O62" s="513"/>
      <c r="P62" s="739"/>
      <c r="Q62" s="737"/>
      <c r="R62" s="520" t="str">
        <f>IF(OR(D62="",A61=""),"",HOUR(AJ62))</f>
        <v/>
      </c>
      <c r="S62" s="739"/>
      <c r="T62" s="515" t="str">
        <f>IF(OR(D62="",A61=""),"",MINUTE(AJ62))</f>
        <v/>
      </c>
      <c r="U62" s="739"/>
      <c r="V62" s="728"/>
      <c r="W62" s="516"/>
      <c r="X62" s="720"/>
      <c r="Y62" s="726"/>
      <c r="Z62" s="731"/>
      <c r="AA62" s="732"/>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07"/>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07"/>
      <c r="AO64" s="225"/>
      <c r="AP64" s="226"/>
      <c r="AQ64" s="225"/>
      <c r="AS64" s="227"/>
    </row>
    <row r="65" spans="1:45" ht="15.75" customHeight="1">
      <c r="A65" s="713">
        <f>IF($AG$3="",A61+1,AF65)</f>
        <v>15</v>
      </c>
      <c r="B65" s="714"/>
      <c r="C65" s="744" t="s">
        <v>276</v>
      </c>
      <c r="D65" s="508"/>
      <c r="E65" s="742" t="s">
        <v>222</v>
      </c>
      <c r="F65" s="508"/>
      <c r="G65" s="742" t="s">
        <v>279</v>
      </c>
      <c r="H65" s="508"/>
      <c r="I65" s="742" t="s">
        <v>222</v>
      </c>
      <c r="J65" s="508"/>
      <c r="K65" s="721" t="s">
        <v>280</v>
      </c>
      <c r="L65" s="736" t="s">
        <v>223</v>
      </c>
      <c r="M65" s="509"/>
      <c r="N65" s="738" t="s">
        <v>281</v>
      </c>
      <c r="O65" s="508"/>
      <c r="P65" s="738" t="s">
        <v>280</v>
      </c>
      <c r="Q65" s="736" t="s">
        <v>282</v>
      </c>
      <c r="R65" s="521" t="str">
        <f>IF(OR(D65="",A65=""),"",HOUR(AJ65))</f>
        <v/>
      </c>
      <c r="S65" s="738" t="s">
        <v>281</v>
      </c>
      <c r="T65" s="511" t="str">
        <f>IF(OR(D65="",A65=""),"",MINUTE(AJ65))</f>
        <v/>
      </c>
      <c r="U65" s="738" t="s">
        <v>280</v>
      </c>
      <c r="V65" s="727" t="s">
        <v>299</v>
      </c>
      <c r="W65" s="512"/>
      <c r="X65" s="719" t="s">
        <v>144</v>
      </c>
      <c r="Y65" s="725" t="s">
        <v>283</v>
      </c>
      <c r="Z65" s="729"/>
      <c r="AA65" s="730"/>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5"/>
      <c r="B66" s="716"/>
      <c r="C66" s="745"/>
      <c r="D66" s="513"/>
      <c r="E66" s="743"/>
      <c r="F66" s="513"/>
      <c r="G66" s="743"/>
      <c r="H66" s="513"/>
      <c r="I66" s="743"/>
      <c r="J66" s="513"/>
      <c r="K66" s="722"/>
      <c r="L66" s="737"/>
      <c r="M66" s="514"/>
      <c r="N66" s="739"/>
      <c r="O66" s="513"/>
      <c r="P66" s="739"/>
      <c r="Q66" s="737"/>
      <c r="R66" s="520" t="str">
        <f>IF(OR(D66="",A65=""),"",HOUR(AJ66))</f>
        <v/>
      </c>
      <c r="S66" s="739"/>
      <c r="T66" s="515" t="str">
        <f>IF(OR(D66="",A65=""),"",MINUTE(AJ66))</f>
        <v/>
      </c>
      <c r="U66" s="739"/>
      <c r="V66" s="728"/>
      <c r="W66" s="516"/>
      <c r="X66" s="720"/>
      <c r="Y66" s="726"/>
      <c r="Z66" s="731"/>
      <c r="AA66" s="732"/>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07"/>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07"/>
      <c r="AO68" s="225"/>
      <c r="AP68" s="226"/>
      <c r="AQ68" s="225"/>
      <c r="AS68" s="227"/>
    </row>
    <row r="69" spans="1:45" ht="15.75" customHeight="1">
      <c r="A69" s="713">
        <f>IF($AG$3="",A65+1,AF69)</f>
        <v>16</v>
      </c>
      <c r="B69" s="714"/>
      <c r="C69" s="744" t="s">
        <v>276</v>
      </c>
      <c r="D69" s="508"/>
      <c r="E69" s="742" t="s">
        <v>222</v>
      </c>
      <c r="F69" s="508"/>
      <c r="G69" s="742" t="s">
        <v>279</v>
      </c>
      <c r="H69" s="508"/>
      <c r="I69" s="742" t="s">
        <v>222</v>
      </c>
      <c r="J69" s="508"/>
      <c r="K69" s="721" t="s">
        <v>280</v>
      </c>
      <c r="L69" s="736" t="s">
        <v>223</v>
      </c>
      <c r="M69" s="509"/>
      <c r="N69" s="738" t="s">
        <v>281</v>
      </c>
      <c r="O69" s="508"/>
      <c r="P69" s="738" t="s">
        <v>280</v>
      </c>
      <c r="Q69" s="736" t="s">
        <v>282</v>
      </c>
      <c r="R69" s="521" t="str">
        <f>IF(OR(D69="",A69=""),"",HOUR(AJ69))</f>
        <v/>
      </c>
      <c r="S69" s="738" t="s">
        <v>281</v>
      </c>
      <c r="T69" s="511" t="str">
        <f>IF(OR(D69="",A69=""),"",MINUTE(AJ69))</f>
        <v/>
      </c>
      <c r="U69" s="738" t="s">
        <v>280</v>
      </c>
      <c r="V69" s="727" t="s">
        <v>299</v>
      </c>
      <c r="W69" s="512"/>
      <c r="X69" s="719" t="s">
        <v>144</v>
      </c>
      <c r="Y69" s="725" t="s">
        <v>283</v>
      </c>
      <c r="Z69" s="729"/>
      <c r="AA69" s="730"/>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5"/>
      <c r="B70" s="716"/>
      <c r="C70" s="745"/>
      <c r="D70" s="513"/>
      <c r="E70" s="743"/>
      <c r="F70" s="513"/>
      <c r="G70" s="743"/>
      <c r="H70" s="513"/>
      <c r="I70" s="743"/>
      <c r="J70" s="513"/>
      <c r="K70" s="722"/>
      <c r="L70" s="737"/>
      <c r="M70" s="514"/>
      <c r="N70" s="739"/>
      <c r="O70" s="513"/>
      <c r="P70" s="739"/>
      <c r="Q70" s="737"/>
      <c r="R70" s="520" t="str">
        <f>IF(OR(D70="",A69=""),"",HOUR(AJ70))</f>
        <v/>
      </c>
      <c r="S70" s="739"/>
      <c r="T70" s="515" t="str">
        <f>IF(OR(D70="",A69=""),"",MINUTE(AJ70))</f>
        <v/>
      </c>
      <c r="U70" s="739"/>
      <c r="V70" s="728"/>
      <c r="W70" s="516"/>
      <c r="X70" s="720"/>
      <c r="Y70" s="726"/>
      <c r="Z70" s="731"/>
      <c r="AA70" s="732"/>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07"/>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07"/>
      <c r="AO72" s="225"/>
      <c r="AP72" s="226"/>
      <c r="AQ72" s="225"/>
      <c r="AS72" s="227"/>
    </row>
    <row r="73" spans="1:45" ht="15.75" customHeight="1">
      <c r="A73" s="713">
        <f>IF($AG$3="",A69+1,AF73)</f>
        <v>17</v>
      </c>
      <c r="B73" s="714"/>
      <c r="C73" s="744" t="s">
        <v>276</v>
      </c>
      <c r="D73" s="508"/>
      <c r="E73" s="742" t="s">
        <v>222</v>
      </c>
      <c r="F73" s="508"/>
      <c r="G73" s="742" t="s">
        <v>279</v>
      </c>
      <c r="H73" s="508"/>
      <c r="I73" s="742" t="s">
        <v>222</v>
      </c>
      <c r="J73" s="508"/>
      <c r="K73" s="721" t="s">
        <v>280</v>
      </c>
      <c r="L73" s="736" t="s">
        <v>223</v>
      </c>
      <c r="M73" s="509"/>
      <c r="N73" s="738" t="s">
        <v>281</v>
      </c>
      <c r="O73" s="508"/>
      <c r="P73" s="738" t="s">
        <v>280</v>
      </c>
      <c r="Q73" s="736" t="s">
        <v>282</v>
      </c>
      <c r="R73" s="521" t="str">
        <f>IF(OR(D73="",A73=""),"",HOUR(AJ73))</f>
        <v/>
      </c>
      <c r="S73" s="738" t="s">
        <v>281</v>
      </c>
      <c r="T73" s="511" t="str">
        <f>IF(OR(D73="",A73=""),"",MINUTE(AJ73))</f>
        <v/>
      </c>
      <c r="U73" s="738" t="s">
        <v>280</v>
      </c>
      <c r="V73" s="727" t="s">
        <v>299</v>
      </c>
      <c r="W73" s="512"/>
      <c r="X73" s="719" t="s">
        <v>144</v>
      </c>
      <c r="Y73" s="725" t="s">
        <v>283</v>
      </c>
      <c r="Z73" s="729"/>
      <c r="AA73" s="730"/>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5"/>
      <c r="B74" s="716"/>
      <c r="C74" s="745"/>
      <c r="D74" s="513"/>
      <c r="E74" s="743"/>
      <c r="F74" s="513"/>
      <c r="G74" s="743"/>
      <c r="H74" s="513"/>
      <c r="I74" s="743"/>
      <c r="J74" s="513"/>
      <c r="K74" s="722"/>
      <c r="L74" s="737"/>
      <c r="M74" s="514"/>
      <c r="N74" s="739"/>
      <c r="O74" s="513"/>
      <c r="P74" s="739"/>
      <c r="Q74" s="737"/>
      <c r="R74" s="520" t="str">
        <f>IF(OR(D74="",A73=""),"",HOUR(AJ74))</f>
        <v/>
      </c>
      <c r="S74" s="739"/>
      <c r="T74" s="515" t="str">
        <f>IF(OR(D74="",A73=""),"",MINUTE(AJ74))</f>
        <v/>
      </c>
      <c r="U74" s="739"/>
      <c r="V74" s="728"/>
      <c r="W74" s="516"/>
      <c r="X74" s="720"/>
      <c r="Y74" s="726"/>
      <c r="Z74" s="731"/>
      <c r="AA74" s="732"/>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07"/>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07"/>
      <c r="AO76" s="225"/>
      <c r="AP76" s="226"/>
      <c r="AQ76" s="225"/>
      <c r="AS76" s="227"/>
    </row>
    <row r="77" spans="1:45" ht="15.75" customHeight="1">
      <c r="A77" s="713">
        <f>IF($AG$3="",A73+1,AF77)</f>
        <v>18</v>
      </c>
      <c r="B77" s="714"/>
      <c r="C77" s="744" t="s">
        <v>276</v>
      </c>
      <c r="D77" s="508"/>
      <c r="E77" s="742" t="s">
        <v>222</v>
      </c>
      <c r="F77" s="508"/>
      <c r="G77" s="742" t="s">
        <v>279</v>
      </c>
      <c r="H77" s="508"/>
      <c r="I77" s="742" t="s">
        <v>222</v>
      </c>
      <c r="J77" s="508"/>
      <c r="K77" s="721" t="s">
        <v>280</v>
      </c>
      <c r="L77" s="736" t="s">
        <v>223</v>
      </c>
      <c r="M77" s="509"/>
      <c r="N77" s="738" t="s">
        <v>281</v>
      </c>
      <c r="O77" s="508"/>
      <c r="P77" s="738" t="s">
        <v>280</v>
      </c>
      <c r="Q77" s="736" t="s">
        <v>282</v>
      </c>
      <c r="R77" s="521" t="str">
        <f>IF(OR(D77="",A77=""),"",HOUR(AJ77))</f>
        <v/>
      </c>
      <c r="S77" s="738" t="s">
        <v>281</v>
      </c>
      <c r="T77" s="511" t="str">
        <f>IF(OR(D77="",A77=""),"",MINUTE(AJ77))</f>
        <v/>
      </c>
      <c r="U77" s="738" t="s">
        <v>280</v>
      </c>
      <c r="V77" s="727" t="s">
        <v>299</v>
      </c>
      <c r="W77" s="512"/>
      <c r="X77" s="719" t="s">
        <v>144</v>
      </c>
      <c r="Y77" s="725" t="s">
        <v>283</v>
      </c>
      <c r="Z77" s="729"/>
      <c r="AA77" s="730"/>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5"/>
      <c r="B78" s="716"/>
      <c r="C78" s="745"/>
      <c r="D78" s="513"/>
      <c r="E78" s="743"/>
      <c r="F78" s="513"/>
      <c r="G78" s="743"/>
      <c r="H78" s="513"/>
      <c r="I78" s="743"/>
      <c r="J78" s="513"/>
      <c r="K78" s="722"/>
      <c r="L78" s="737"/>
      <c r="M78" s="514"/>
      <c r="N78" s="739"/>
      <c r="O78" s="513"/>
      <c r="P78" s="739"/>
      <c r="Q78" s="737"/>
      <c r="R78" s="520" t="str">
        <f>IF(OR(D78="",A77=""),"",HOUR(AJ78))</f>
        <v/>
      </c>
      <c r="S78" s="739"/>
      <c r="T78" s="515" t="str">
        <f>IF(OR(D78="",A77=""),"",MINUTE(AJ78))</f>
        <v/>
      </c>
      <c r="U78" s="739"/>
      <c r="V78" s="728"/>
      <c r="W78" s="516"/>
      <c r="X78" s="720"/>
      <c r="Y78" s="726"/>
      <c r="Z78" s="731"/>
      <c r="AA78" s="732"/>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07"/>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07"/>
      <c r="AO80" s="225"/>
      <c r="AP80" s="226"/>
      <c r="AQ80" s="225"/>
      <c r="AS80" s="227"/>
    </row>
    <row r="81" spans="1:45" ht="15.75" customHeight="1">
      <c r="A81" s="713">
        <f>IF($AG$3="",A77+1,AF81)</f>
        <v>19</v>
      </c>
      <c r="B81" s="714"/>
      <c r="C81" s="744" t="s">
        <v>276</v>
      </c>
      <c r="D81" s="508"/>
      <c r="E81" s="742" t="s">
        <v>222</v>
      </c>
      <c r="F81" s="508"/>
      <c r="G81" s="742" t="s">
        <v>279</v>
      </c>
      <c r="H81" s="508"/>
      <c r="I81" s="742" t="s">
        <v>222</v>
      </c>
      <c r="J81" s="508"/>
      <c r="K81" s="721" t="s">
        <v>280</v>
      </c>
      <c r="L81" s="736" t="s">
        <v>223</v>
      </c>
      <c r="M81" s="509"/>
      <c r="N81" s="738" t="s">
        <v>281</v>
      </c>
      <c r="O81" s="508"/>
      <c r="P81" s="738" t="s">
        <v>280</v>
      </c>
      <c r="Q81" s="736" t="s">
        <v>282</v>
      </c>
      <c r="R81" s="521" t="str">
        <f>IF(OR(D81="",A81=""),"",HOUR(AJ81))</f>
        <v/>
      </c>
      <c r="S81" s="738" t="s">
        <v>281</v>
      </c>
      <c r="T81" s="511" t="str">
        <f>IF(OR(D81="",A81=""),"",MINUTE(AJ81))</f>
        <v/>
      </c>
      <c r="U81" s="738" t="s">
        <v>280</v>
      </c>
      <c r="V81" s="727" t="s">
        <v>299</v>
      </c>
      <c r="W81" s="512"/>
      <c r="X81" s="719" t="s">
        <v>144</v>
      </c>
      <c r="Y81" s="725" t="s">
        <v>283</v>
      </c>
      <c r="Z81" s="729"/>
      <c r="AA81" s="730"/>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5"/>
      <c r="B82" s="716"/>
      <c r="C82" s="745"/>
      <c r="D82" s="513"/>
      <c r="E82" s="743"/>
      <c r="F82" s="513"/>
      <c r="G82" s="743"/>
      <c r="H82" s="513"/>
      <c r="I82" s="743"/>
      <c r="J82" s="513"/>
      <c r="K82" s="722"/>
      <c r="L82" s="737"/>
      <c r="M82" s="514"/>
      <c r="N82" s="739"/>
      <c r="O82" s="513"/>
      <c r="P82" s="739"/>
      <c r="Q82" s="737"/>
      <c r="R82" s="520" t="str">
        <f>IF(OR(D82="",A81=""),"",HOUR(AJ82))</f>
        <v/>
      </c>
      <c r="S82" s="739"/>
      <c r="T82" s="515" t="str">
        <f>IF(OR(D82="",A81=""),"",MINUTE(AJ82))</f>
        <v/>
      </c>
      <c r="U82" s="739"/>
      <c r="V82" s="728"/>
      <c r="W82" s="516"/>
      <c r="X82" s="720"/>
      <c r="Y82" s="726"/>
      <c r="Z82" s="731"/>
      <c r="AA82" s="732"/>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07"/>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07"/>
      <c r="AO84" s="225"/>
      <c r="AP84" s="226"/>
      <c r="AQ84" s="225"/>
      <c r="AS84" s="227"/>
    </row>
    <row r="85" spans="1:45" ht="15.75" customHeight="1">
      <c r="A85" s="713">
        <f>IF($AG$3="",A81+1,AF85)</f>
        <v>20</v>
      </c>
      <c r="B85" s="714"/>
      <c r="C85" s="744" t="s">
        <v>276</v>
      </c>
      <c r="D85" s="508"/>
      <c r="E85" s="742" t="s">
        <v>222</v>
      </c>
      <c r="F85" s="508"/>
      <c r="G85" s="742" t="s">
        <v>279</v>
      </c>
      <c r="H85" s="508"/>
      <c r="I85" s="742" t="s">
        <v>222</v>
      </c>
      <c r="J85" s="508"/>
      <c r="K85" s="721" t="s">
        <v>280</v>
      </c>
      <c r="L85" s="736" t="s">
        <v>223</v>
      </c>
      <c r="M85" s="509"/>
      <c r="N85" s="738" t="s">
        <v>281</v>
      </c>
      <c r="O85" s="508"/>
      <c r="P85" s="738" t="s">
        <v>280</v>
      </c>
      <c r="Q85" s="736" t="s">
        <v>282</v>
      </c>
      <c r="R85" s="521" t="str">
        <f>IF(OR(D85="",A85=""),"",HOUR(AJ85))</f>
        <v/>
      </c>
      <c r="S85" s="738" t="s">
        <v>281</v>
      </c>
      <c r="T85" s="511" t="str">
        <f>IF(OR(D85="",A85=""),"",MINUTE(AJ85))</f>
        <v/>
      </c>
      <c r="U85" s="738" t="s">
        <v>280</v>
      </c>
      <c r="V85" s="727" t="s">
        <v>299</v>
      </c>
      <c r="W85" s="512"/>
      <c r="X85" s="719" t="s">
        <v>144</v>
      </c>
      <c r="Y85" s="725" t="s">
        <v>283</v>
      </c>
      <c r="Z85" s="729"/>
      <c r="AA85" s="730"/>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5"/>
      <c r="B86" s="716"/>
      <c r="C86" s="745"/>
      <c r="D86" s="513"/>
      <c r="E86" s="743"/>
      <c r="F86" s="513"/>
      <c r="G86" s="743"/>
      <c r="H86" s="513"/>
      <c r="I86" s="743"/>
      <c r="J86" s="513"/>
      <c r="K86" s="722"/>
      <c r="L86" s="737"/>
      <c r="M86" s="514"/>
      <c r="N86" s="739"/>
      <c r="O86" s="513"/>
      <c r="P86" s="739"/>
      <c r="Q86" s="737"/>
      <c r="R86" s="520" t="str">
        <f>IF(OR(D86="",A85=""),"",HOUR(AJ86))</f>
        <v/>
      </c>
      <c r="S86" s="739"/>
      <c r="T86" s="515" t="str">
        <f>IF(OR(D86="",A85=""),"",MINUTE(AJ86))</f>
        <v/>
      </c>
      <c r="U86" s="739"/>
      <c r="V86" s="728"/>
      <c r="W86" s="516"/>
      <c r="X86" s="720"/>
      <c r="Y86" s="726"/>
      <c r="Z86" s="731"/>
      <c r="AA86" s="732"/>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07"/>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07"/>
      <c r="AO88" s="225"/>
      <c r="AP88" s="226"/>
      <c r="AQ88" s="225"/>
      <c r="AS88" s="227"/>
    </row>
    <row r="89" spans="1:45" ht="13.5" customHeight="1">
      <c r="A89" s="717" t="s">
        <v>314</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2" t="s">
        <v>31</v>
      </c>
      <c r="N89" s="718">
        <f>SUM($C$89,$G$89,$K$89)</f>
        <v>0</v>
      </c>
      <c r="O89" s="718"/>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0" t="str">
        <f>$L$5</f>
        <v>（ 平成　　年　　月 ）</v>
      </c>
      <c r="M90" s="740"/>
      <c r="N90" s="740"/>
      <c r="O90" s="740"/>
      <c r="P90" s="740"/>
      <c r="Q90" s="740"/>
      <c r="R90" s="528" t="s">
        <v>295</v>
      </c>
      <c r="S90" s="533"/>
      <c r="T90" s="533"/>
      <c r="U90" s="533"/>
      <c r="V90" s="741" t="str">
        <f>$V$5</f>
        <v/>
      </c>
      <c r="W90" s="741"/>
      <c r="X90" s="741"/>
      <c r="Y90" s="741"/>
      <c r="Z90" s="741"/>
      <c r="AA90" s="741"/>
      <c r="AE90" s="215"/>
      <c r="AF90" s="222"/>
      <c r="AG90" s="224"/>
      <c r="AH90" s="224"/>
      <c r="AI90" s="224"/>
      <c r="AJ90" s="505"/>
      <c r="AK90" s="507"/>
      <c r="AO90" s="225"/>
      <c r="AP90" s="226"/>
      <c r="AQ90" s="225"/>
      <c r="AS90" s="227"/>
    </row>
    <row r="91" spans="1:45" ht="15.75" customHeight="1">
      <c r="A91" s="713">
        <f>IF($AG$3="",A85+1,AF91)</f>
        <v>21</v>
      </c>
      <c r="B91" s="714"/>
      <c r="C91" s="744" t="s">
        <v>276</v>
      </c>
      <c r="D91" s="508"/>
      <c r="E91" s="742" t="s">
        <v>222</v>
      </c>
      <c r="F91" s="508"/>
      <c r="G91" s="742" t="s">
        <v>279</v>
      </c>
      <c r="H91" s="508"/>
      <c r="I91" s="742" t="s">
        <v>222</v>
      </c>
      <c r="J91" s="508"/>
      <c r="K91" s="721" t="s">
        <v>280</v>
      </c>
      <c r="L91" s="736" t="s">
        <v>223</v>
      </c>
      <c r="M91" s="509"/>
      <c r="N91" s="738" t="s">
        <v>281</v>
      </c>
      <c r="O91" s="508"/>
      <c r="P91" s="738" t="s">
        <v>280</v>
      </c>
      <c r="Q91" s="736" t="s">
        <v>282</v>
      </c>
      <c r="R91" s="521" t="str">
        <f>IF(OR(D91="",A91=""),"",HOUR(AJ91))</f>
        <v/>
      </c>
      <c r="S91" s="738" t="s">
        <v>281</v>
      </c>
      <c r="T91" s="511" t="str">
        <f>IF(OR(D91="",A91=""),"",MINUTE(AJ91))</f>
        <v/>
      </c>
      <c r="U91" s="738" t="s">
        <v>280</v>
      </c>
      <c r="V91" s="727" t="s">
        <v>299</v>
      </c>
      <c r="W91" s="512"/>
      <c r="X91" s="719" t="s">
        <v>144</v>
      </c>
      <c r="Y91" s="725" t="s">
        <v>283</v>
      </c>
      <c r="Z91" s="729"/>
      <c r="AA91" s="730"/>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5"/>
      <c r="B92" s="716"/>
      <c r="C92" s="745"/>
      <c r="D92" s="513"/>
      <c r="E92" s="743"/>
      <c r="F92" s="513"/>
      <c r="G92" s="743"/>
      <c r="H92" s="513"/>
      <c r="I92" s="743"/>
      <c r="J92" s="513"/>
      <c r="K92" s="722"/>
      <c r="L92" s="737"/>
      <c r="M92" s="514"/>
      <c r="N92" s="739"/>
      <c r="O92" s="513"/>
      <c r="P92" s="739"/>
      <c r="Q92" s="737"/>
      <c r="R92" s="520" t="str">
        <f>IF(OR(D92="",A91=""),"",HOUR(AJ92))</f>
        <v/>
      </c>
      <c r="S92" s="739"/>
      <c r="T92" s="515" t="str">
        <f>IF(OR(D92="",A91=""),"",MINUTE(AJ92))</f>
        <v/>
      </c>
      <c r="U92" s="739"/>
      <c r="V92" s="728"/>
      <c r="W92" s="516"/>
      <c r="X92" s="720"/>
      <c r="Y92" s="726"/>
      <c r="Z92" s="731"/>
      <c r="AA92" s="732"/>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07"/>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07"/>
      <c r="AO94" s="225"/>
      <c r="AP94" s="226"/>
      <c r="AQ94" s="225"/>
      <c r="AS94" s="227"/>
    </row>
    <row r="95" spans="1:45" ht="15.75" customHeight="1">
      <c r="A95" s="713">
        <f>IF($AG$3="",A91+1,AF95)</f>
        <v>22</v>
      </c>
      <c r="B95" s="714"/>
      <c r="C95" s="744" t="s">
        <v>276</v>
      </c>
      <c r="D95" s="508"/>
      <c r="E95" s="742" t="s">
        <v>222</v>
      </c>
      <c r="F95" s="508"/>
      <c r="G95" s="742" t="s">
        <v>279</v>
      </c>
      <c r="H95" s="508"/>
      <c r="I95" s="742" t="s">
        <v>222</v>
      </c>
      <c r="J95" s="508"/>
      <c r="K95" s="721" t="s">
        <v>280</v>
      </c>
      <c r="L95" s="736" t="s">
        <v>223</v>
      </c>
      <c r="M95" s="509"/>
      <c r="N95" s="738" t="s">
        <v>281</v>
      </c>
      <c r="O95" s="508"/>
      <c r="P95" s="738" t="s">
        <v>280</v>
      </c>
      <c r="Q95" s="736" t="s">
        <v>282</v>
      </c>
      <c r="R95" s="521" t="str">
        <f>IF(OR(D95="",A95=""),"",HOUR(AJ95))</f>
        <v/>
      </c>
      <c r="S95" s="738" t="s">
        <v>281</v>
      </c>
      <c r="T95" s="511" t="str">
        <f>IF(OR(D95="",A95=""),"",MINUTE(AJ95))</f>
        <v/>
      </c>
      <c r="U95" s="738" t="s">
        <v>280</v>
      </c>
      <c r="V95" s="727" t="s">
        <v>299</v>
      </c>
      <c r="W95" s="512"/>
      <c r="X95" s="719" t="s">
        <v>144</v>
      </c>
      <c r="Y95" s="725" t="s">
        <v>283</v>
      </c>
      <c r="Z95" s="729"/>
      <c r="AA95" s="730"/>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5"/>
      <c r="B96" s="716"/>
      <c r="C96" s="745"/>
      <c r="D96" s="513"/>
      <c r="E96" s="743"/>
      <c r="F96" s="513"/>
      <c r="G96" s="743"/>
      <c r="H96" s="513"/>
      <c r="I96" s="743"/>
      <c r="J96" s="513"/>
      <c r="K96" s="722"/>
      <c r="L96" s="737"/>
      <c r="M96" s="514"/>
      <c r="N96" s="739"/>
      <c r="O96" s="513"/>
      <c r="P96" s="739"/>
      <c r="Q96" s="737"/>
      <c r="R96" s="520" t="str">
        <f>IF(OR(D96="",A95=""),"",HOUR(AJ96))</f>
        <v/>
      </c>
      <c r="S96" s="739"/>
      <c r="T96" s="515" t="str">
        <f>IF(OR(D96="",A95=""),"",MINUTE(AJ96))</f>
        <v/>
      </c>
      <c r="U96" s="739"/>
      <c r="V96" s="728"/>
      <c r="W96" s="516"/>
      <c r="X96" s="720"/>
      <c r="Y96" s="726"/>
      <c r="Z96" s="731"/>
      <c r="AA96" s="732"/>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07"/>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07"/>
      <c r="AO98" s="225"/>
      <c r="AP98" s="226"/>
      <c r="AQ98" s="225"/>
      <c r="AS98" s="227"/>
    </row>
    <row r="99" spans="1:45" ht="15.75" customHeight="1">
      <c r="A99" s="713">
        <f>IF($AG$3="",A95+1,AF99)</f>
        <v>23</v>
      </c>
      <c r="B99" s="714"/>
      <c r="C99" s="744" t="s">
        <v>276</v>
      </c>
      <c r="D99" s="508"/>
      <c r="E99" s="742" t="s">
        <v>222</v>
      </c>
      <c r="F99" s="508"/>
      <c r="G99" s="742" t="s">
        <v>279</v>
      </c>
      <c r="H99" s="508"/>
      <c r="I99" s="742" t="s">
        <v>222</v>
      </c>
      <c r="J99" s="508"/>
      <c r="K99" s="721" t="s">
        <v>280</v>
      </c>
      <c r="L99" s="736" t="s">
        <v>223</v>
      </c>
      <c r="M99" s="509"/>
      <c r="N99" s="738" t="s">
        <v>281</v>
      </c>
      <c r="O99" s="508"/>
      <c r="P99" s="738" t="s">
        <v>280</v>
      </c>
      <c r="Q99" s="736" t="s">
        <v>282</v>
      </c>
      <c r="R99" s="521" t="str">
        <f>IF(OR(D99="",A99=""),"",HOUR(AJ99))</f>
        <v/>
      </c>
      <c r="S99" s="738" t="s">
        <v>281</v>
      </c>
      <c r="T99" s="511" t="str">
        <f>IF(OR(D99="",A99=""),"",MINUTE(AJ99))</f>
        <v/>
      </c>
      <c r="U99" s="738" t="s">
        <v>280</v>
      </c>
      <c r="V99" s="727" t="s">
        <v>299</v>
      </c>
      <c r="W99" s="512"/>
      <c r="X99" s="719" t="s">
        <v>144</v>
      </c>
      <c r="Y99" s="725" t="s">
        <v>283</v>
      </c>
      <c r="Z99" s="729"/>
      <c r="AA99" s="730"/>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5"/>
      <c r="B100" s="716"/>
      <c r="C100" s="745"/>
      <c r="D100" s="513"/>
      <c r="E100" s="743"/>
      <c r="F100" s="513"/>
      <c r="G100" s="743"/>
      <c r="H100" s="513"/>
      <c r="I100" s="743"/>
      <c r="J100" s="513"/>
      <c r="K100" s="722"/>
      <c r="L100" s="737"/>
      <c r="M100" s="514"/>
      <c r="N100" s="739"/>
      <c r="O100" s="513"/>
      <c r="P100" s="739"/>
      <c r="Q100" s="737"/>
      <c r="R100" s="520" t="str">
        <f>IF(OR(D100="",A99=""),"",HOUR(AJ100))</f>
        <v/>
      </c>
      <c r="S100" s="739"/>
      <c r="T100" s="515" t="str">
        <f>IF(OR(D100="",A99=""),"",MINUTE(AJ100))</f>
        <v/>
      </c>
      <c r="U100" s="739"/>
      <c r="V100" s="728"/>
      <c r="W100" s="516"/>
      <c r="X100" s="720"/>
      <c r="Y100" s="726"/>
      <c r="Z100" s="731"/>
      <c r="AA100" s="732"/>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07"/>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07"/>
      <c r="AO102" s="225"/>
      <c r="AP102" s="226"/>
      <c r="AQ102" s="225"/>
      <c r="AS102" s="227"/>
    </row>
    <row r="103" spans="1:45" ht="15.75" customHeight="1">
      <c r="A103" s="713">
        <f>IF($AG$3="",A99+1,AF103)</f>
        <v>24</v>
      </c>
      <c r="B103" s="714"/>
      <c r="C103" s="744" t="s">
        <v>276</v>
      </c>
      <c r="D103" s="508"/>
      <c r="E103" s="742" t="s">
        <v>222</v>
      </c>
      <c r="F103" s="508"/>
      <c r="G103" s="742" t="s">
        <v>279</v>
      </c>
      <c r="H103" s="508"/>
      <c r="I103" s="742" t="s">
        <v>222</v>
      </c>
      <c r="J103" s="508"/>
      <c r="K103" s="721" t="s">
        <v>280</v>
      </c>
      <c r="L103" s="736" t="s">
        <v>223</v>
      </c>
      <c r="M103" s="509"/>
      <c r="N103" s="738" t="s">
        <v>281</v>
      </c>
      <c r="O103" s="508"/>
      <c r="P103" s="738" t="s">
        <v>280</v>
      </c>
      <c r="Q103" s="736" t="s">
        <v>282</v>
      </c>
      <c r="R103" s="521" t="str">
        <f>IF(OR(D103="",A103=""),"",HOUR(AJ103))</f>
        <v/>
      </c>
      <c r="S103" s="738" t="s">
        <v>281</v>
      </c>
      <c r="T103" s="511" t="str">
        <f>IF(OR(D103="",A103=""),"",MINUTE(AJ103))</f>
        <v/>
      </c>
      <c r="U103" s="738" t="s">
        <v>280</v>
      </c>
      <c r="V103" s="727" t="s">
        <v>299</v>
      </c>
      <c r="W103" s="512"/>
      <c r="X103" s="719" t="s">
        <v>144</v>
      </c>
      <c r="Y103" s="725" t="s">
        <v>283</v>
      </c>
      <c r="Z103" s="729"/>
      <c r="AA103" s="730"/>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5"/>
      <c r="B104" s="716"/>
      <c r="C104" s="745"/>
      <c r="D104" s="513"/>
      <c r="E104" s="743"/>
      <c r="F104" s="513"/>
      <c r="G104" s="743"/>
      <c r="H104" s="513"/>
      <c r="I104" s="743"/>
      <c r="J104" s="513"/>
      <c r="K104" s="722"/>
      <c r="L104" s="737"/>
      <c r="M104" s="514"/>
      <c r="N104" s="739"/>
      <c r="O104" s="513"/>
      <c r="P104" s="739"/>
      <c r="Q104" s="737"/>
      <c r="R104" s="520" t="str">
        <f>IF(OR(D104="",A103=""),"",HOUR(AJ104))</f>
        <v/>
      </c>
      <c r="S104" s="739"/>
      <c r="T104" s="515" t="str">
        <f>IF(OR(D104="",A103=""),"",MINUTE(AJ104))</f>
        <v/>
      </c>
      <c r="U104" s="739"/>
      <c r="V104" s="728"/>
      <c r="W104" s="516"/>
      <c r="X104" s="720"/>
      <c r="Y104" s="726"/>
      <c r="Z104" s="731"/>
      <c r="AA104" s="732"/>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07"/>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07"/>
      <c r="AO106" s="225"/>
      <c r="AP106" s="226"/>
      <c r="AQ106" s="225"/>
      <c r="AS106" s="227"/>
    </row>
    <row r="107" spans="1:45" ht="15.75" customHeight="1">
      <c r="A107" s="713">
        <f>IF($AG$3="",A103+1,AF107)</f>
        <v>25</v>
      </c>
      <c r="B107" s="714"/>
      <c r="C107" s="744" t="s">
        <v>276</v>
      </c>
      <c r="D107" s="508"/>
      <c r="E107" s="742" t="s">
        <v>222</v>
      </c>
      <c r="F107" s="508"/>
      <c r="G107" s="742" t="s">
        <v>279</v>
      </c>
      <c r="H107" s="508"/>
      <c r="I107" s="742" t="s">
        <v>222</v>
      </c>
      <c r="J107" s="508"/>
      <c r="K107" s="721" t="s">
        <v>280</v>
      </c>
      <c r="L107" s="736" t="s">
        <v>223</v>
      </c>
      <c r="M107" s="509"/>
      <c r="N107" s="738" t="s">
        <v>281</v>
      </c>
      <c r="O107" s="508"/>
      <c r="P107" s="738" t="s">
        <v>280</v>
      </c>
      <c r="Q107" s="736" t="s">
        <v>282</v>
      </c>
      <c r="R107" s="521" t="str">
        <f>IF(OR(D107="",A107=""),"",HOUR(AJ107))</f>
        <v/>
      </c>
      <c r="S107" s="738" t="s">
        <v>281</v>
      </c>
      <c r="T107" s="511" t="str">
        <f>IF(OR(D107="",A107=""),"",MINUTE(AJ107))</f>
        <v/>
      </c>
      <c r="U107" s="738" t="s">
        <v>280</v>
      </c>
      <c r="V107" s="727" t="s">
        <v>299</v>
      </c>
      <c r="W107" s="512"/>
      <c r="X107" s="719" t="s">
        <v>144</v>
      </c>
      <c r="Y107" s="725" t="s">
        <v>283</v>
      </c>
      <c r="Z107" s="729"/>
      <c r="AA107" s="730"/>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5"/>
      <c r="B108" s="716"/>
      <c r="C108" s="745"/>
      <c r="D108" s="513"/>
      <c r="E108" s="743"/>
      <c r="F108" s="513"/>
      <c r="G108" s="743"/>
      <c r="H108" s="513"/>
      <c r="I108" s="743"/>
      <c r="J108" s="513"/>
      <c r="K108" s="722"/>
      <c r="L108" s="737"/>
      <c r="M108" s="514"/>
      <c r="N108" s="739"/>
      <c r="O108" s="513"/>
      <c r="P108" s="739"/>
      <c r="Q108" s="737"/>
      <c r="R108" s="520" t="str">
        <f>IF(OR(D108="",A107=""),"",HOUR(AJ108))</f>
        <v/>
      </c>
      <c r="S108" s="739"/>
      <c r="T108" s="515" t="str">
        <f>IF(OR(D108="",A107=""),"",MINUTE(AJ108))</f>
        <v/>
      </c>
      <c r="U108" s="739"/>
      <c r="V108" s="728"/>
      <c r="W108" s="516"/>
      <c r="X108" s="720"/>
      <c r="Y108" s="726"/>
      <c r="Z108" s="731"/>
      <c r="AA108" s="732"/>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07"/>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07"/>
      <c r="AO110" s="225"/>
      <c r="AP110" s="226"/>
      <c r="AQ110" s="225"/>
      <c r="AS110" s="227"/>
    </row>
    <row r="111" spans="1:45" ht="15.75" customHeight="1">
      <c r="A111" s="713">
        <f>IF($AG$3="",A107+1,AF111)</f>
        <v>26</v>
      </c>
      <c r="B111" s="714"/>
      <c r="C111" s="744" t="s">
        <v>276</v>
      </c>
      <c r="D111" s="508"/>
      <c r="E111" s="742" t="s">
        <v>222</v>
      </c>
      <c r="F111" s="508"/>
      <c r="G111" s="742" t="s">
        <v>279</v>
      </c>
      <c r="H111" s="508"/>
      <c r="I111" s="742" t="s">
        <v>222</v>
      </c>
      <c r="J111" s="508"/>
      <c r="K111" s="721" t="s">
        <v>280</v>
      </c>
      <c r="L111" s="736" t="s">
        <v>223</v>
      </c>
      <c r="M111" s="509"/>
      <c r="N111" s="738" t="s">
        <v>281</v>
      </c>
      <c r="O111" s="508"/>
      <c r="P111" s="738" t="s">
        <v>280</v>
      </c>
      <c r="Q111" s="736" t="s">
        <v>282</v>
      </c>
      <c r="R111" s="521" t="str">
        <f>IF(OR(D111="",A111=""),"",HOUR(AJ111))</f>
        <v/>
      </c>
      <c r="S111" s="738" t="s">
        <v>281</v>
      </c>
      <c r="T111" s="511" t="str">
        <f>IF(OR(D111="",A111=""),"",MINUTE(AJ111))</f>
        <v/>
      </c>
      <c r="U111" s="738" t="s">
        <v>280</v>
      </c>
      <c r="V111" s="727" t="s">
        <v>299</v>
      </c>
      <c r="W111" s="512"/>
      <c r="X111" s="719" t="s">
        <v>144</v>
      </c>
      <c r="Y111" s="725" t="s">
        <v>283</v>
      </c>
      <c r="Z111" s="729"/>
      <c r="AA111" s="730"/>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5"/>
      <c r="B112" s="716"/>
      <c r="C112" s="745"/>
      <c r="D112" s="513"/>
      <c r="E112" s="743"/>
      <c r="F112" s="513"/>
      <c r="G112" s="743"/>
      <c r="H112" s="513"/>
      <c r="I112" s="743"/>
      <c r="J112" s="513"/>
      <c r="K112" s="722"/>
      <c r="L112" s="737"/>
      <c r="M112" s="514"/>
      <c r="N112" s="739"/>
      <c r="O112" s="513"/>
      <c r="P112" s="739"/>
      <c r="Q112" s="737"/>
      <c r="R112" s="520" t="str">
        <f>IF(OR(D112="",A111=""),"",HOUR(AJ112))</f>
        <v/>
      </c>
      <c r="S112" s="739"/>
      <c r="T112" s="515" t="str">
        <f>IF(OR(D112="",A111=""),"",MINUTE(AJ112))</f>
        <v/>
      </c>
      <c r="U112" s="739"/>
      <c r="V112" s="728"/>
      <c r="W112" s="516"/>
      <c r="X112" s="720"/>
      <c r="Y112" s="726"/>
      <c r="Z112" s="731"/>
      <c r="AA112" s="732"/>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07"/>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07"/>
      <c r="AO114" s="225"/>
      <c r="AP114" s="226"/>
      <c r="AQ114" s="225"/>
      <c r="AS114" s="227"/>
    </row>
    <row r="115" spans="1:45" ht="15.75" customHeight="1">
      <c r="A115" s="713">
        <f>IF($AG$3="",A111+1,AF115)</f>
        <v>27</v>
      </c>
      <c r="B115" s="714"/>
      <c r="C115" s="744" t="s">
        <v>276</v>
      </c>
      <c r="D115" s="508"/>
      <c r="E115" s="742" t="s">
        <v>222</v>
      </c>
      <c r="F115" s="508"/>
      <c r="G115" s="742" t="s">
        <v>279</v>
      </c>
      <c r="H115" s="508"/>
      <c r="I115" s="742" t="s">
        <v>222</v>
      </c>
      <c r="J115" s="508"/>
      <c r="K115" s="721" t="s">
        <v>280</v>
      </c>
      <c r="L115" s="736" t="s">
        <v>223</v>
      </c>
      <c r="M115" s="509"/>
      <c r="N115" s="738" t="s">
        <v>281</v>
      </c>
      <c r="O115" s="508"/>
      <c r="P115" s="738" t="s">
        <v>280</v>
      </c>
      <c r="Q115" s="736" t="s">
        <v>282</v>
      </c>
      <c r="R115" s="521" t="str">
        <f>IF(OR(D115="",A115=""),"",HOUR(AJ115))</f>
        <v/>
      </c>
      <c r="S115" s="738" t="s">
        <v>281</v>
      </c>
      <c r="T115" s="511" t="str">
        <f>IF(OR(D115="",A115=""),"",MINUTE(AJ115))</f>
        <v/>
      </c>
      <c r="U115" s="738" t="s">
        <v>280</v>
      </c>
      <c r="V115" s="727" t="s">
        <v>299</v>
      </c>
      <c r="W115" s="512"/>
      <c r="X115" s="719" t="s">
        <v>144</v>
      </c>
      <c r="Y115" s="725" t="s">
        <v>283</v>
      </c>
      <c r="Z115" s="729"/>
      <c r="AA115" s="730"/>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5"/>
      <c r="B116" s="716"/>
      <c r="C116" s="745"/>
      <c r="D116" s="513"/>
      <c r="E116" s="743"/>
      <c r="F116" s="513"/>
      <c r="G116" s="743"/>
      <c r="H116" s="513"/>
      <c r="I116" s="743"/>
      <c r="J116" s="513"/>
      <c r="K116" s="722"/>
      <c r="L116" s="737"/>
      <c r="M116" s="514"/>
      <c r="N116" s="739"/>
      <c r="O116" s="513"/>
      <c r="P116" s="739"/>
      <c r="Q116" s="737"/>
      <c r="R116" s="520" t="str">
        <f>IF(OR(D116="",A115=""),"",HOUR(AJ116))</f>
        <v/>
      </c>
      <c r="S116" s="739"/>
      <c r="T116" s="515" t="str">
        <f>IF(OR(D116="",A115=""),"",MINUTE(AJ116))</f>
        <v/>
      </c>
      <c r="U116" s="739"/>
      <c r="V116" s="728"/>
      <c r="W116" s="516"/>
      <c r="X116" s="720"/>
      <c r="Y116" s="726"/>
      <c r="Z116" s="731"/>
      <c r="AA116" s="732"/>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07"/>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5"/>
      <c r="AE118" s="215"/>
      <c r="AF118" s="222"/>
      <c r="AG118" s="224"/>
      <c r="AH118" s="224"/>
      <c r="AI118" s="224"/>
      <c r="AJ118" s="221"/>
      <c r="AK118" s="507"/>
      <c r="AO118" s="225"/>
      <c r="AP118" s="226"/>
      <c r="AQ118" s="225"/>
      <c r="AS118" s="227"/>
    </row>
    <row r="119" spans="1:45" ht="15.75" customHeight="1">
      <c r="A119" s="713">
        <f>IF($AG$3="",A115+1,AF119)</f>
        <v>28</v>
      </c>
      <c r="B119" s="714"/>
      <c r="C119" s="744" t="s">
        <v>276</v>
      </c>
      <c r="D119" s="508"/>
      <c r="E119" s="742" t="s">
        <v>222</v>
      </c>
      <c r="F119" s="508"/>
      <c r="G119" s="742" t="s">
        <v>279</v>
      </c>
      <c r="H119" s="508"/>
      <c r="I119" s="742" t="s">
        <v>222</v>
      </c>
      <c r="J119" s="508"/>
      <c r="K119" s="721" t="s">
        <v>280</v>
      </c>
      <c r="L119" s="736" t="s">
        <v>223</v>
      </c>
      <c r="M119" s="509"/>
      <c r="N119" s="738" t="s">
        <v>281</v>
      </c>
      <c r="O119" s="508"/>
      <c r="P119" s="738" t="s">
        <v>280</v>
      </c>
      <c r="Q119" s="736" t="s">
        <v>282</v>
      </c>
      <c r="R119" s="521" t="str">
        <f>IF(OR(D119="",A119=""),"",HOUR(AJ119))</f>
        <v/>
      </c>
      <c r="S119" s="738" t="s">
        <v>281</v>
      </c>
      <c r="T119" s="511" t="str">
        <f>IF(OR(D119="",A119=""),"",MINUTE(AJ119))</f>
        <v/>
      </c>
      <c r="U119" s="738" t="s">
        <v>280</v>
      </c>
      <c r="V119" s="727" t="s">
        <v>299</v>
      </c>
      <c r="W119" s="512"/>
      <c r="X119" s="719" t="s">
        <v>144</v>
      </c>
      <c r="Y119" s="725" t="s">
        <v>283</v>
      </c>
      <c r="Z119" s="729"/>
      <c r="AA119" s="730"/>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5"/>
      <c r="B120" s="716"/>
      <c r="C120" s="745"/>
      <c r="D120" s="513"/>
      <c r="E120" s="743"/>
      <c r="F120" s="513"/>
      <c r="G120" s="743"/>
      <c r="H120" s="513"/>
      <c r="I120" s="743"/>
      <c r="J120" s="513"/>
      <c r="K120" s="722"/>
      <c r="L120" s="737"/>
      <c r="M120" s="514"/>
      <c r="N120" s="739"/>
      <c r="O120" s="513"/>
      <c r="P120" s="739"/>
      <c r="Q120" s="737"/>
      <c r="R120" s="520" t="str">
        <f>IF(OR(D120="",A119=""),"",HOUR(AJ120))</f>
        <v/>
      </c>
      <c r="S120" s="739"/>
      <c r="T120" s="515" t="str">
        <f>IF(OR(D120="",A119=""),"",MINUTE(AJ120))</f>
        <v/>
      </c>
      <c r="U120" s="739"/>
      <c r="V120" s="728"/>
      <c r="W120" s="516"/>
      <c r="X120" s="720"/>
      <c r="Y120" s="726"/>
      <c r="Z120" s="731"/>
      <c r="AA120" s="732"/>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07"/>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5"/>
      <c r="AE122" s="215"/>
      <c r="AF122" s="222"/>
      <c r="AG122" s="224"/>
      <c r="AH122" s="224"/>
      <c r="AI122" s="224"/>
      <c r="AJ122" s="221"/>
      <c r="AK122" s="507"/>
      <c r="AO122" s="225"/>
      <c r="AP122" s="226"/>
      <c r="AQ122" s="225"/>
      <c r="AS122" s="227"/>
    </row>
    <row r="123" spans="1:45" ht="15.75" customHeight="1">
      <c r="A123" s="713">
        <f>IF(AG3="",29,IF(DAY(DATE(AH$3,AJ$3,29))=29,29,""))</f>
        <v>29</v>
      </c>
      <c r="B123" s="714"/>
      <c r="C123" s="744" t="s">
        <v>276</v>
      </c>
      <c r="D123" s="508"/>
      <c r="E123" s="742" t="s">
        <v>222</v>
      </c>
      <c r="F123" s="508"/>
      <c r="G123" s="742" t="s">
        <v>279</v>
      </c>
      <c r="H123" s="508"/>
      <c r="I123" s="742" t="s">
        <v>222</v>
      </c>
      <c r="J123" s="508"/>
      <c r="K123" s="721" t="s">
        <v>280</v>
      </c>
      <c r="L123" s="736" t="s">
        <v>223</v>
      </c>
      <c r="M123" s="509"/>
      <c r="N123" s="738" t="s">
        <v>281</v>
      </c>
      <c r="O123" s="508"/>
      <c r="P123" s="738" t="s">
        <v>280</v>
      </c>
      <c r="Q123" s="736" t="s">
        <v>282</v>
      </c>
      <c r="R123" s="510" t="str">
        <f>IF(OR(D123="",A123=""),"",HOUR(AJ123))</f>
        <v/>
      </c>
      <c r="S123" s="738" t="s">
        <v>281</v>
      </c>
      <c r="T123" s="511" t="str">
        <f>IF(OR(D123="",A123=""),"",MINUTE(AJ123))</f>
        <v/>
      </c>
      <c r="U123" s="738" t="s">
        <v>280</v>
      </c>
      <c r="V123" s="727" t="s">
        <v>299</v>
      </c>
      <c r="W123" s="512"/>
      <c r="X123" s="719" t="s">
        <v>144</v>
      </c>
      <c r="Y123" s="725" t="s">
        <v>283</v>
      </c>
      <c r="Z123" s="729"/>
      <c r="AA123" s="730"/>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5"/>
      <c r="B124" s="716"/>
      <c r="C124" s="745"/>
      <c r="D124" s="513"/>
      <c r="E124" s="743"/>
      <c r="F124" s="513"/>
      <c r="G124" s="743"/>
      <c r="H124" s="513"/>
      <c r="I124" s="743"/>
      <c r="J124" s="513"/>
      <c r="K124" s="722"/>
      <c r="L124" s="737"/>
      <c r="M124" s="514"/>
      <c r="N124" s="739"/>
      <c r="O124" s="513"/>
      <c r="P124" s="739"/>
      <c r="Q124" s="737"/>
      <c r="R124" s="514" t="str">
        <f>IF(OR(D124="",A123=""),"",HOUR(AJ124))</f>
        <v/>
      </c>
      <c r="S124" s="739"/>
      <c r="T124" s="515" t="str">
        <f>IF(OR(D124="",A123=""),"",MINUTE(AJ124))</f>
        <v/>
      </c>
      <c r="U124" s="739"/>
      <c r="V124" s="728"/>
      <c r="W124" s="516"/>
      <c r="X124" s="720"/>
      <c r="Y124" s="726"/>
      <c r="Z124" s="731"/>
      <c r="AA124" s="732"/>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07"/>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5"/>
      <c r="AF126" s="222"/>
      <c r="AG126" s="224"/>
      <c r="AH126" s="224"/>
      <c r="AI126" s="224"/>
      <c r="AJ126" s="221"/>
      <c r="AK126" s="507"/>
      <c r="AO126" s="225"/>
      <c r="AP126" s="226"/>
      <c r="AQ126" s="225"/>
      <c r="AS126" s="227"/>
    </row>
    <row r="127" spans="1:45" ht="15.75" customHeight="1">
      <c r="A127" s="713">
        <f>IF(AG3="",30,IF(DAY(DATE(AH$3,AJ$3,30))=30,30,""))</f>
        <v>30</v>
      </c>
      <c r="B127" s="714"/>
      <c r="C127" s="744" t="s">
        <v>276</v>
      </c>
      <c r="D127" s="508"/>
      <c r="E127" s="742" t="s">
        <v>222</v>
      </c>
      <c r="F127" s="508"/>
      <c r="G127" s="742" t="s">
        <v>279</v>
      </c>
      <c r="H127" s="508"/>
      <c r="I127" s="742" t="s">
        <v>222</v>
      </c>
      <c r="J127" s="508"/>
      <c r="K127" s="721" t="s">
        <v>280</v>
      </c>
      <c r="L127" s="736" t="s">
        <v>223</v>
      </c>
      <c r="M127" s="509"/>
      <c r="N127" s="738" t="s">
        <v>281</v>
      </c>
      <c r="O127" s="508"/>
      <c r="P127" s="738" t="s">
        <v>280</v>
      </c>
      <c r="Q127" s="736" t="s">
        <v>282</v>
      </c>
      <c r="R127" s="521" t="str">
        <f>IF(OR(D127="",A127=""),"",HOUR(AJ127))</f>
        <v/>
      </c>
      <c r="S127" s="738" t="s">
        <v>281</v>
      </c>
      <c r="T127" s="511" t="str">
        <f>IF(OR(D127="",A127=""),"",MINUTE(AJ127))</f>
        <v/>
      </c>
      <c r="U127" s="738" t="s">
        <v>280</v>
      </c>
      <c r="V127" s="727" t="s">
        <v>299</v>
      </c>
      <c r="W127" s="512"/>
      <c r="X127" s="719" t="s">
        <v>144</v>
      </c>
      <c r="Y127" s="725" t="s">
        <v>283</v>
      </c>
      <c r="Z127" s="729"/>
      <c r="AA127" s="730"/>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5"/>
      <c r="B128" s="716"/>
      <c r="C128" s="745"/>
      <c r="D128" s="513"/>
      <c r="E128" s="743"/>
      <c r="F128" s="513"/>
      <c r="G128" s="743"/>
      <c r="H128" s="513"/>
      <c r="I128" s="743"/>
      <c r="J128" s="513"/>
      <c r="K128" s="722"/>
      <c r="L128" s="737"/>
      <c r="M128" s="514"/>
      <c r="N128" s="739"/>
      <c r="O128" s="513"/>
      <c r="P128" s="739"/>
      <c r="Q128" s="737"/>
      <c r="R128" s="520" t="str">
        <f>IF(OR(D128="",A127=""),"",HOUR(AJ128))</f>
        <v/>
      </c>
      <c r="S128" s="739"/>
      <c r="T128" s="515" t="str">
        <f>IF(OR(D128="",A127=""),"",MINUTE(AJ128))</f>
        <v/>
      </c>
      <c r="U128" s="739"/>
      <c r="V128" s="728"/>
      <c r="W128" s="516"/>
      <c r="X128" s="720"/>
      <c r="Y128" s="726"/>
      <c r="Z128" s="731"/>
      <c r="AA128" s="732"/>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07"/>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5"/>
      <c r="AF130" s="222"/>
      <c r="AG130" s="224"/>
      <c r="AH130" s="224"/>
      <c r="AI130" s="224"/>
      <c r="AJ130" s="221"/>
      <c r="AK130" s="507"/>
      <c r="AO130" s="225"/>
      <c r="AP130" s="226"/>
      <c r="AQ130" s="225"/>
      <c r="AS130" s="227"/>
    </row>
    <row r="131" spans="1:47" ht="15.75" customHeight="1">
      <c r="A131" s="713">
        <f>IF(AG3="",31,IF(DAY(DATE(AH$3,AJ$3,31))=31,31,""))</f>
        <v>31</v>
      </c>
      <c r="B131" s="714"/>
      <c r="C131" s="744" t="s">
        <v>276</v>
      </c>
      <c r="D131" s="508"/>
      <c r="E131" s="742" t="s">
        <v>222</v>
      </c>
      <c r="F131" s="508"/>
      <c r="G131" s="742" t="s">
        <v>279</v>
      </c>
      <c r="H131" s="508"/>
      <c r="I131" s="742" t="s">
        <v>222</v>
      </c>
      <c r="J131" s="508"/>
      <c r="K131" s="721" t="s">
        <v>280</v>
      </c>
      <c r="L131" s="736" t="s">
        <v>223</v>
      </c>
      <c r="M131" s="509"/>
      <c r="N131" s="738" t="s">
        <v>281</v>
      </c>
      <c r="O131" s="508"/>
      <c r="P131" s="738" t="s">
        <v>280</v>
      </c>
      <c r="Q131" s="736" t="s">
        <v>282</v>
      </c>
      <c r="R131" s="521" t="str">
        <f>IF(OR(D131="",A131=""),"",HOUR(AJ131))</f>
        <v/>
      </c>
      <c r="S131" s="738" t="s">
        <v>281</v>
      </c>
      <c r="T131" s="511" t="str">
        <f>IF(OR(D131="",A131=""),"",MINUTE(AJ131))</f>
        <v/>
      </c>
      <c r="U131" s="738" t="s">
        <v>280</v>
      </c>
      <c r="V131" s="727" t="s">
        <v>299</v>
      </c>
      <c r="W131" s="512"/>
      <c r="X131" s="719" t="s">
        <v>144</v>
      </c>
      <c r="Y131" s="725" t="s">
        <v>283</v>
      </c>
      <c r="Z131" s="729"/>
      <c r="AA131" s="730"/>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5"/>
      <c r="B132" s="716"/>
      <c r="C132" s="745"/>
      <c r="D132" s="513"/>
      <c r="E132" s="743"/>
      <c r="F132" s="513"/>
      <c r="G132" s="743"/>
      <c r="H132" s="513"/>
      <c r="I132" s="743"/>
      <c r="J132" s="513"/>
      <c r="K132" s="722"/>
      <c r="L132" s="737"/>
      <c r="M132" s="514"/>
      <c r="N132" s="739"/>
      <c r="O132" s="513"/>
      <c r="P132" s="739"/>
      <c r="Q132" s="737"/>
      <c r="R132" s="520" t="str">
        <f>IF(OR(D132="",A131=""),"",HOUR(AJ132))</f>
        <v/>
      </c>
      <c r="S132" s="739"/>
      <c r="T132" s="515" t="str">
        <f>IF(OR(D132="",A131=""),"",MINUTE(AJ132))</f>
        <v/>
      </c>
      <c r="U132" s="739"/>
      <c r="V132" s="728"/>
      <c r="W132" s="516"/>
      <c r="X132" s="720"/>
      <c r="Y132" s="726"/>
      <c r="Z132" s="731"/>
      <c r="AA132" s="732"/>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314</v>
      </c>
      <c r="B135" s="717"/>
      <c r="C135" s="543">
        <f>IF(SUMIF($W91:$W$132,1,$AJ$91:$AJ$132)=0,0,SUMIF($W91:$W132,1,$AJ$91:$AJ$132))</f>
        <v>0</v>
      </c>
      <c r="D135" s="543"/>
      <c r="E135" s="717" t="s">
        <v>290</v>
      </c>
      <c r="F135" s="717"/>
      <c r="G135" s="718">
        <f>IF(SUMIF($W91:$W$132,2,$AJ$91:$AJ$132)=0,0,SUMIF($W91:$W132,2,$AJ$91:$AJ$132))</f>
        <v>0</v>
      </c>
      <c r="H135" s="718"/>
      <c r="I135" s="717" t="s">
        <v>291</v>
      </c>
      <c r="J135" s="717"/>
      <c r="K135" s="718">
        <f>IF(SUMIF($W91:$W$132,3,$AJ$91:$AJ$132)=0,0,SUMIF($W91:$W132,3,$AJ$91:$AJ$132))</f>
        <v>0</v>
      </c>
      <c r="L135" s="718"/>
      <c r="M135" s="542" t="s">
        <v>31</v>
      </c>
      <c r="N135" s="718">
        <f>SUM($C$135,$G$135,$K$135)</f>
        <v>0</v>
      </c>
      <c r="O135" s="718"/>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274</v>
      </c>
      <c r="B136" s="164"/>
      <c r="C136" s="164"/>
      <c r="D136" s="164"/>
      <c r="E136" s="164"/>
      <c r="F136" s="164"/>
      <c r="G136" s="164"/>
      <c r="H136" s="164"/>
      <c r="I136" s="483"/>
      <c r="J136" s="483"/>
      <c r="K136" s="483"/>
      <c r="L136" s="724" t="str">
        <f>$L$5</f>
        <v>（ 平成　　年　　月 ）</v>
      </c>
      <c r="M136" s="724"/>
      <c r="N136" s="724"/>
      <c r="O136" s="724"/>
      <c r="P136" s="724"/>
      <c r="Q136" s="724"/>
      <c r="R136" s="536" t="s">
        <v>295</v>
      </c>
      <c r="S136" s="534"/>
      <c r="T136" s="534"/>
      <c r="U136" s="534"/>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1"/>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26"/>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26"/>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88"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5"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6"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88"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5"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302</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I135:J135"/>
    <mergeCell ref="R125:W125"/>
    <mergeCell ref="X125:AA125"/>
    <mergeCell ref="P123:P124"/>
    <mergeCell ref="Q123:Q124"/>
    <mergeCell ref="S123:S124"/>
    <mergeCell ref="U123:U124"/>
    <mergeCell ref="P119:P120"/>
    <mergeCell ref="Q119:Q120"/>
    <mergeCell ref="S119:S120"/>
    <mergeCell ref="U119:U120"/>
    <mergeCell ref="L123:L124"/>
    <mergeCell ref="N123:N124"/>
    <mergeCell ref="D121:Q121"/>
    <mergeCell ref="C13:C14"/>
    <mergeCell ref="D13:Q13"/>
    <mergeCell ref="D14:AA14"/>
    <mergeCell ref="D18:AA18"/>
    <mergeCell ref="C17:C18"/>
    <mergeCell ref="D17:Q17"/>
    <mergeCell ref="L11:L12"/>
    <mergeCell ref="N11:N12"/>
    <mergeCell ref="E15:E16"/>
    <mergeCell ref="G15:G16"/>
    <mergeCell ref="I15:I16"/>
    <mergeCell ref="K15:K16"/>
    <mergeCell ref="Z11:AA11"/>
    <mergeCell ref="Z12:AA12"/>
    <mergeCell ref="R13:W13"/>
    <mergeCell ref="X13:AA13"/>
    <mergeCell ref="Q11:Q12"/>
    <mergeCell ref="S11:S12"/>
    <mergeCell ref="U11:U12"/>
    <mergeCell ref="V11:V12"/>
    <mergeCell ref="X11:X12"/>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9:AA139"/>
    <mergeCell ref="D140:E140"/>
    <mergeCell ref="D142:E142"/>
    <mergeCell ref="A149:D150"/>
    <mergeCell ref="E149:L150"/>
    <mergeCell ref="M149:Q150"/>
    <mergeCell ref="R149:AA150"/>
    <mergeCell ref="A137:AA137"/>
    <mergeCell ref="V131:V132"/>
    <mergeCell ref="X131:X132"/>
    <mergeCell ref="Y131:Y132"/>
    <mergeCell ref="Z131:AA131"/>
    <mergeCell ref="Z132:AA132"/>
    <mergeCell ref="R133:W133"/>
    <mergeCell ref="X133:AA133"/>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C129:C130"/>
    <mergeCell ref="D129:Q129"/>
    <mergeCell ref="D133:Q133"/>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R129:W129"/>
    <mergeCell ref="X129:AA129"/>
    <mergeCell ref="L127:L128"/>
    <mergeCell ref="N127:N128"/>
    <mergeCell ref="P127:P128"/>
    <mergeCell ref="Q127:Q128"/>
    <mergeCell ref="S127:S128"/>
    <mergeCell ref="U127:U128"/>
    <mergeCell ref="C123:C124"/>
    <mergeCell ref="E123:E124"/>
    <mergeCell ref="G123:G124"/>
    <mergeCell ref="I123:I124"/>
    <mergeCell ref="K123:K124"/>
    <mergeCell ref="C121:C12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R121:W121"/>
    <mergeCell ref="X121:AA121"/>
    <mergeCell ref="L119:L120"/>
    <mergeCell ref="N119:N120"/>
    <mergeCell ref="D125:Q125"/>
    <mergeCell ref="D122:AA122"/>
    <mergeCell ref="Z115:AA115"/>
    <mergeCell ref="Z116:AA116"/>
    <mergeCell ref="R117:W117"/>
    <mergeCell ref="X117:AA117"/>
    <mergeCell ref="L115:L116"/>
    <mergeCell ref="N115:N116"/>
    <mergeCell ref="P115:P116"/>
    <mergeCell ref="Q115:Q116"/>
    <mergeCell ref="S115:S116"/>
    <mergeCell ref="U115:U116"/>
    <mergeCell ref="D117:Q117"/>
    <mergeCell ref="D118:AA118"/>
    <mergeCell ref="V123:V124"/>
    <mergeCell ref="X123:X124"/>
    <mergeCell ref="Y123:Y124"/>
    <mergeCell ref="Z123:AA123"/>
    <mergeCell ref="Z124:AA124"/>
    <mergeCell ref="C117:C118"/>
    <mergeCell ref="C111:C112"/>
    <mergeCell ref="E111:E112"/>
    <mergeCell ref="G111:G112"/>
    <mergeCell ref="I111:I112"/>
    <mergeCell ref="K111:K112"/>
    <mergeCell ref="V115:V116"/>
    <mergeCell ref="X115:X116"/>
    <mergeCell ref="Y115:Y116"/>
    <mergeCell ref="D113:Q113"/>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R113:W113"/>
    <mergeCell ref="X113:AA113"/>
    <mergeCell ref="L111:L112"/>
    <mergeCell ref="N111:N112"/>
    <mergeCell ref="P111:P112"/>
    <mergeCell ref="Q111:Q112"/>
    <mergeCell ref="S111:S112"/>
    <mergeCell ref="U111:U112"/>
    <mergeCell ref="A103:B105"/>
    <mergeCell ref="A107:B109"/>
    <mergeCell ref="A106:B106"/>
    <mergeCell ref="Z107:AA107"/>
    <mergeCell ref="Z108:AA108"/>
    <mergeCell ref="R109:W109"/>
    <mergeCell ref="X109:AA109"/>
    <mergeCell ref="L107:L108"/>
    <mergeCell ref="N107:N108"/>
    <mergeCell ref="P107:P108"/>
    <mergeCell ref="Q107:Q108"/>
    <mergeCell ref="S107:S108"/>
    <mergeCell ref="U107:U108"/>
    <mergeCell ref="D109:Q109"/>
    <mergeCell ref="D106:AA106"/>
    <mergeCell ref="C109:C110"/>
    <mergeCell ref="C103:C104"/>
    <mergeCell ref="E103:E104"/>
    <mergeCell ref="G103:G104"/>
    <mergeCell ref="I103:I104"/>
    <mergeCell ref="K103:K104"/>
    <mergeCell ref="V107:V108"/>
    <mergeCell ref="X107:X108"/>
    <mergeCell ref="Y107:Y108"/>
    <mergeCell ref="D105:Q105"/>
    <mergeCell ref="D110:AA110"/>
    <mergeCell ref="C107:C108"/>
    <mergeCell ref="E107:E108"/>
    <mergeCell ref="G107:G108"/>
    <mergeCell ref="I107:I108"/>
    <mergeCell ref="K107:K108"/>
    <mergeCell ref="V103:V104"/>
    <mergeCell ref="X103:X104"/>
    <mergeCell ref="Y103:Y104"/>
    <mergeCell ref="C105:C106"/>
    <mergeCell ref="Z103:AA103"/>
    <mergeCell ref="Z104:AA104"/>
    <mergeCell ref="R105:W105"/>
    <mergeCell ref="X105:AA105"/>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R101:W101"/>
    <mergeCell ref="X101:AA101"/>
    <mergeCell ref="L99:L100"/>
    <mergeCell ref="N99:N100"/>
    <mergeCell ref="P99:P100"/>
    <mergeCell ref="Q99:Q100"/>
    <mergeCell ref="S99:S100"/>
    <mergeCell ref="U99:U100"/>
    <mergeCell ref="D101:Q101"/>
    <mergeCell ref="D102:AA102"/>
    <mergeCell ref="C99:C100"/>
    <mergeCell ref="E99:E100"/>
    <mergeCell ref="G99:G100"/>
    <mergeCell ref="I99:I100"/>
    <mergeCell ref="K99:K100"/>
    <mergeCell ref="C101:C102"/>
    <mergeCell ref="C95:C96"/>
    <mergeCell ref="E95:E96"/>
    <mergeCell ref="G95:G96"/>
    <mergeCell ref="I95:I96"/>
    <mergeCell ref="K95:K96"/>
    <mergeCell ref="D97:Q97"/>
    <mergeCell ref="D98:AA98"/>
    <mergeCell ref="Z95:AA95"/>
    <mergeCell ref="Z96:AA96"/>
    <mergeCell ref="R97:W97"/>
    <mergeCell ref="X97:AA97"/>
    <mergeCell ref="V95:V96"/>
    <mergeCell ref="X95:X96"/>
    <mergeCell ref="Y95:Y96"/>
    <mergeCell ref="L95:L96"/>
    <mergeCell ref="N95:N96"/>
    <mergeCell ref="P95:P96"/>
    <mergeCell ref="Q95:Q96"/>
    <mergeCell ref="S95:S96"/>
    <mergeCell ref="U95:U96"/>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R93:W93"/>
    <mergeCell ref="X93:AA93"/>
    <mergeCell ref="L91:L92"/>
    <mergeCell ref="N91:N92"/>
    <mergeCell ref="P91:P92"/>
    <mergeCell ref="Q91:Q92"/>
    <mergeCell ref="S91:S92"/>
    <mergeCell ref="U91:U92"/>
    <mergeCell ref="D93:Q93"/>
    <mergeCell ref="C87:C88"/>
    <mergeCell ref="D88:AA88"/>
    <mergeCell ref="Z85:AA85"/>
    <mergeCell ref="Z86:AA86"/>
    <mergeCell ref="R87:W87"/>
    <mergeCell ref="X87:AA87"/>
    <mergeCell ref="L85:L86"/>
    <mergeCell ref="N85:N86"/>
    <mergeCell ref="P85:P86"/>
    <mergeCell ref="Q85:Q86"/>
    <mergeCell ref="S85:S86"/>
    <mergeCell ref="U85:U86"/>
    <mergeCell ref="D87:Q87"/>
    <mergeCell ref="E85:E86"/>
    <mergeCell ref="G85:G86"/>
    <mergeCell ref="I85:I86"/>
    <mergeCell ref="K85:K86"/>
    <mergeCell ref="C85:C86"/>
    <mergeCell ref="D84:AA84"/>
    <mergeCell ref="C83:C84"/>
    <mergeCell ref="D83:Q83"/>
    <mergeCell ref="V81:V82"/>
    <mergeCell ref="X81:X82"/>
    <mergeCell ref="Y81:Y82"/>
    <mergeCell ref="Z81:AA81"/>
    <mergeCell ref="Z82:AA82"/>
    <mergeCell ref="R83:W83"/>
    <mergeCell ref="X83:AA83"/>
    <mergeCell ref="L81:L82"/>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5:Q75"/>
    <mergeCell ref="D76:AA76"/>
    <mergeCell ref="D80:AA80"/>
    <mergeCell ref="Z73:AA73"/>
    <mergeCell ref="Z74:AA74"/>
    <mergeCell ref="R75:W75"/>
    <mergeCell ref="X75:AA75"/>
    <mergeCell ref="Z77:AA77"/>
    <mergeCell ref="Z78:AA78"/>
    <mergeCell ref="R79:W79"/>
    <mergeCell ref="X79:AA79"/>
    <mergeCell ref="L77:L78"/>
    <mergeCell ref="N77:N78"/>
    <mergeCell ref="P77:P78"/>
    <mergeCell ref="Q77:Q78"/>
    <mergeCell ref="S77:S78"/>
    <mergeCell ref="U77:U78"/>
    <mergeCell ref="D79:Q79"/>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R71:W71"/>
    <mergeCell ref="X71:AA71"/>
    <mergeCell ref="L69:L70"/>
    <mergeCell ref="N69:N70"/>
    <mergeCell ref="P69:P70"/>
    <mergeCell ref="Q69:Q70"/>
    <mergeCell ref="S69:S70"/>
    <mergeCell ref="U69:U70"/>
    <mergeCell ref="D71:Q71"/>
    <mergeCell ref="L73:L74"/>
    <mergeCell ref="N73:N74"/>
    <mergeCell ref="V69:V70"/>
    <mergeCell ref="X69:X70"/>
    <mergeCell ref="Y69:Y70"/>
    <mergeCell ref="C67:C68"/>
    <mergeCell ref="D63:Q63"/>
    <mergeCell ref="D64:AA64"/>
    <mergeCell ref="D68:AA68"/>
    <mergeCell ref="Z61:AA61"/>
    <mergeCell ref="Z62:AA62"/>
    <mergeCell ref="R63:W63"/>
    <mergeCell ref="X63:AA63"/>
    <mergeCell ref="Z65:AA65"/>
    <mergeCell ref="Z66:AA66"/>
    <mergeCell ref="R67:W67"/>
    <mergeCell ref="X67:AA67"/>
    <mergeCell ref="L65:L66"/>
    <mergeCell ref="N65:N66"/>
    <mergeCell ref="P65:P66"/>
    <mergeCell ref="Q65:Q66"/>
    <mergeCell ref="S65:S66"/>
    <mergeCell ref="U65:U66"/>
    <mergeCell ref="D67:Q67"/>
    <mergeCell ref="C65:C66"/>
    <mergeCell ref="E65:E66"/>
    <mergeCell ref="G65:G66"/>
    <mergeCell ref="I65:I66"/>
    <mergeCell ref="K65:K66"/>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V57:V58"/>
    <mergeCell ref="X57:X58"/>
    <mergeCell ref="Y57:Y58"/>
    <mergeCell ref="C59:C60"/>
    <mergeCell ref="D51:Q51"/>
    <mergeCell ref="D55:Q55"/>
    <mergeCell ref="D52:AA52"/>
    <mergeCell ref="D56:AA56"/>
    <mergeCell ref="D60:AA60"/>
    <mergeCell ref="Z57:AA57"/>
    <mergeCell ref="Z58:AA58"/>
    <mergeCell ref="R59:W59"/>
    <mergeCell ref="X59:AA59"/>
    <mergeCell ref="L57:L58"/>
    <mergeCell ref="N57:N58"/>
    <mergeCell ref="P57:P58"/>
    <mergeCell ref="Q57:Q58"/>
    <mergeCell ref="S57:S58"/>
    <mergeCell ref="U57:U58"/>
    <mergeCell ref="D59:Q59"/>
    <mergeCell ref="C57:C58"/>
    <mergeCell ref="E57:E58"/>
    <mergeCell ref="G57:G58"/>
    <mergeCell ref="I57:I58"/>
    <mergeCell ref="K57:K58"/>
    <mergeCell ref="C49:C50"/>
    <mergeCell ref="E49:E50"/>
    <mergeCell ref="G49:G50"/>
    <mergeCell ref="I49:I50"/>
    <mergeCell ref="K49:K50"/>
    <mergeCell ref="C53:C54"/>
    <mergeCell ref="E53:E54"/>
    <mergeCell ref="C51:C52"/>
    <mergeCell ref="C55:C56"/>
    <mergeCell ref="Z54:AA54"/>
    <mergeCell ref="N53:N54"/>
    <mergeCell ref="P53:P54"/>
    <mergeCell ref="N49:N50"/>
    <mergeCell ref="P49:P50"/>
    <mergeCell ref="Q49:Q50"/>
    <mergeCell ref="S49:S50"/>
    <mergeCell ref="U49:U50"/>
    <mergeCell ref="Q53:Q54"/>
    <mergeCell ref="S53:S54"/>
    <mergeCell ref="U53:U54"/>
    <mergeCell ref="Z50:AA50"/>
    <mergeCell ref="R51:W51"/>
    <mergeCell ref="X51:AA51"/>
    <mergeCell ref="C45:C46"/>
    <mergeCell ref="D45:Q45"/>
    <mergeCell ref="D42:AA42"/>
    <mergeCell ref="D46:AA46"/>
    <mergeCell ref="C39:C40"/>
    <mergeCell ref="V43:V44"/>
    <mergeCell ref="X43:X44"/>
    <mergeCell ref="Y43:Y44"/>
    <mergeCell ref="Z43:AA43"/>
    <mergeCell ref="Z44:AA44"/>
    <mergeCell ref="R45:W45"/>
    <mergeCell ref="X45:AA45"/>
    <mergeCell ref="L43:L44"/>
    <mergeCell ref="N43:N44"/>
    <mergeCell ref="P43:P44"/>
    <mergeCell ref="Q43:Q44"/>
    <mergeCell ref="S43:S44"/>
    <mergeCell ref="U43:U44"/>
    <mergeCell ref="C43:C44"/>
    <mergeCell ref="E43:E44"/>
    <mergeCell ref="G43:G44"/>
    <mergeCell ref="I43:I44"/>
    <mergeCell ref="K43:K44"/>
    <mergeCell ref="V39:V40"/>
    <mergeCell ref="X39:X40"/>
    <mergeCell ref="Y39:Y40"/>
    <mergeCell ref="C41:C42"/>
    <mergeCell ref="Z39:AA39"/>
    <mergeCell ref="Z40:AA40"/>
    <mergeCell ref="R41:W41"/>
    <mergeCell ref="X41:AA41"/>
    <mergeCell ref="L39:L40"/>
    <mergeCell ref="N39:N40"/>
    <mergeCell ref="P39:P40"/>
    <mergeCell ref="Q39:Q40"/>
    <mergeCell ref="S39:S40"/>
    <mergeCell ref="U39:U40"/>
    <mergeCell ref="D41:Q41"/>
    <mergeCell ref="E39:E40"/>
    <mergeCell ref="G39:G40"/>
    <mergeCell ref="I39:I40"/>
    <mergeCell ref="K39:K40"/>
    <mergeCell ref="C37:C38"/>
    <mergeCell ref="D37:Q37"/>
    <mergeCell ref="D34:AA34"/>
    <mergeCell ref="D38:AA38"/>
    <mergeCell ref="C31:C32"/>
    <mergeCell ref="V35:V36"/>
    <mergeCell ref="X35:X36"/>
    <mergeCell ref="Y35:Y36"/>
    <mergeCell ref="Z35:AA35"/>
    <mergeCell ref="Z36:AA36"/>
    <mergeCell ref="R37:W37"/>
    <mergeCell ref="X37:AA37"/>
    <mergeCell ref="L35:L36"/>
    <mergeCell ref="N35:N36"/>
    <mergeCell ref="P35:P36"/>
    <mergeCell ref="Q35:Q36"/>
    <mergeCell ref="S35:S36"/>
    <mergeCell ref="U35:U36"/>
    <mergeCell ref="C35:C36"/>
    <mergeCell ref="E35:E36"/>
    <mergeCell ref="G35:G36"/>
    <mergeCell ref="I35:I36"/>
    <mergeCell ref="K35:K36"/>
    <mergeCell ref="V31:V32"/>
    <mergeCell ref="Y31:Y32"/>
    <mergeCell ref="C33:C34"/>
    <mergeCell ref="Z31:AA31"/>
    <mergeCell ref="Z32:AA32"/>
    <mergeCell ref="R33:W33"/>
    <mergeCell ref="X33:AA33"/>
    <mergeCell ref="L31:L32"/>
    <mergeCell ref="N31:N32"/>
    <mergeCell ref="P31:P32"/>
    <mergeCell ref="Q31:Q32"/>
    <mergeCell ref="S31:S32"/>
    <mergeCell ref="U31:U32"/>
    <mergeCell ref="D33:Q33"/>
    <mergeCell ref="E31:E32"/>
    <mergeCell ref="G31:G32"/>
    <mergeCell ref="I31:I32"/>
    <mergeCell ref="K31:K32"/>
    <mergeCell ref="C29:C30"/>
    <mergeCell ref="D29:Q29"/>
    <mergeCell ref="D26:AA26"/>
    <mergeCell ref="D30:AA30"/>
    <mergeCell ref="C23:C24"/>
    <mergeCell ref="V27:V28"/>
    <mergeCell ref="X27:X28"/>
    <mergeCell ref="Y27:Y28"/>
    <mergeCell ref="Z27:AA27"/>
    <mergeCell ref="Z28:AA28"/>
    <mergeCell ref="R29:W29"/>
    <mergeCell ref="X29:AA29"/>
    <mergeCell ref="L27:L28"/>
    <mergeCell ref="N27:N28"/>
    <mergeCell ref="P27:P28"/>
    <mergeCell ref="Q27:Q28"/>
    <mergeCell ref="S27:S28"/>
    <mergeCell ref="U27:U28"/>
    <mergeCell ref="C27:C28"/>
    <mergeCell ref="E27:E28"/>
    <mergeCell ref="G27:G28"/>
    <mergeCell ref="I27:I28"/>
    <mergeCell ref="K27:K28"/>
    <mergeCell ref="V23:V24"/>
    <mergeCell ref="C25:C26"/>
    <mergeCell ref="X25:AA25"/>
    <mergeCell ref="L23:L24"/>
    <mergeCell ref="N23:N24"/>
    <mergeCell ref="P23:P24"/>
    <mergeCell ref="Q23:Q24"/>
    <mergeCell ref="S23:S24"/>
    <mergeCell ref="U23:U24"/>
    <mergeCell ref="D25:Q25"/>
    <mergeCell ref="E23:E24"/>
    <mergeCell ref="G23:G24"/>
    <mergeCell ref="I23:I24"/>
    <mergeCell ref="K23:K24"/>
    <mergeCell ref="C19:C20"/>
    <mergeCell ref="E19:E20"/>
    <mergeCell ref="G19:G20"/>
    <mergeCell ref="I19:I20"/>
    <mergeCell ref="K19:K20"/>
    <mergeCell ref="C21:C22"/>
    <mergeCell ref="D21:Q21"/>
    <mergeCell ref="D22:AA22"/>
    <mergeCell ref="C15:C16"/>
    <mergeCell ref="V15:V16"/>
    <mergeCell ref="X15:X16"/>
    <mergeCell ref="Y15:Y16"/>
    <mergeCell ref="Z15:AA15"/>
    <mergeCell ref="Z16:AA16"/>
    <mergeCell ref="R17:W17"/>
    <mergeCell ref="X17:AA17"/>
    <mergeCell ref="L15:L16"/>
    <mergeCell ref="N15:N16"/>
    <mergeCell ref="P15:P16"/>
    <mergeCell ref="Q15:Q16"/>
    <mergeCell ref="S15:S16"/>
    <mergeCell ref="U15:U16"/>
    <mergeCell ref="I11:I12"/>
    <mergeCell ref="P11:P12"/>
    <mergeCell ref="L5:Q5"/>
    <mergeCell ref="V5:AA5"/>
    <mergeCell ref="Z7:AA7"/>
    <mergeCell ref="Z8:AA8"/>
    <mergeCell ref="C7:C8"/>
    <mergeCell ref="E7:E8"/>
    <mergeCell ref="G7:G8"/>
    <mergeCell ref="I7:I8"/>
    <mergeCell ref="K7:K8"/>
    <mergeCell ref="L7:L8"/>
    <mergeCell ref="N7:N8"/>
    <mergeCell ref="Y7:Y8"/>
    <mergeCell ref="R9:W9"/>
    <mergeCell ref="X9:AA9"/>
    <mergeCell ref="P7:P8"/>
    <mergeCell ref="Q7:Q8"/>
    <mergeCell ref="D10:AA10"/>
    <mergeCell ref="C9:C10"/>
    <mergeCell ref="D9:Q9"/>
    <mergeCell ref="S7:S8"/>
    <mergeCell ref="U7:U8"/>
    <mergeCell ref="V7:V8"/>
    <mergeCell ref="C47:D47"/>
    <mergeCell ref="I47:J47"/>
    <mergeCell ref="L48:Q48"/>
    <mergeCell ref="V48:AA48"/>
    <mergeCell ref="C89:D89"/>
    <mergeCell ref="I89:J89"/>
    <mergeCell ref="G53:G54"/>
    <mergeCell ref="I53:I54"/>
    <mergeCell ref="K53:K54"/>
    <mergeCell ref="V49:V50"/>
    <mergeCell ref="X49:X50"/>
    <mergeCell ref="Y49:Y50"/>
    <mergeCell ref="Z49:AA49"/>
    <mergeCell ref="R55:W55"/>
    <mergeCell ref="X55:AA55"/>
    <mergeCell ref="L53:L54"/>
    <mergeCell ref="L49:L50"/>
    <mergeCell ref="G61:G62"/>
    <mergeCell ref="I61:I62"/>
    <mergeCell ref="K61:K62"/>
    <mergeCell ref="V53:V54"/>
    <mergeCell ref="X53:X54"/>
    <mergeCell ref="Y53:Y54"/>
    <mergeCell ref="Z53:AA53"/>
    <mergeCell ref="X7:X8"/>
    <mergeCell ref="K11:K12"/>
    <mergeCell ref="V136:AA136"/>
    <mergeCell ref="L136:Q136"/>
    <mergeCell ref="Y11:Y12"/>
    <mergeCell ref="V19:V20"/>
    <mergeCell ref="X19:X20"/>
    <mergeCell ref="Y19:Y20"/>
    <mergeCell ref="Z19:AA19"/>
    <mergeCell ref="Z20:AA20"/>
    <mergeCell ref="R21:W21"/>
    <mergeCell ref="X21:AA21"/>
    <mergeCell ref="L19:L20"/>
    <mergeCell ref="N19:N20"/>
    <mergeCell ref="P19:P20"/>
    <mergeCell ref="Q19:Q20"/>
    <mergeCell ref="S19:S20"/>
    <mergeCell ref="U19:U20"/>
    <mergeCell ref="Z23:AA23"/>
    <mergeCell ref="Z24:AA24"/>
    <mergeCell ref="R25:W25"/>
    <mergeCell ref="X23:X24"/>
    <mergeCell ref="Y23:Y24"/>
    <mergeCell ref="X31:X32"/>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.&amp;C&amp;10PC版(Ver2.0)&amp;R&amp;8.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70"/>
  <sheetViews>
    <sheetView showGridLines="0" view="pageBreakPreview" zoomScale="70" zoomScaleNormal="70" zoomScaleSheetLayoutView="70" workbookViewId="0">
      <selection activeCell="D10" sqref="D10:AA10"/>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〈平成３０年度第１回〉</v>
      </c>
      <c r="AG3" s="490" t="str">
        <f>IF('10号'!$J$4="","",'10号'!$T$26)</f>
        <v/>
      </c>
      <c r="AH3" s="496" t="e">
        <f>YEAR(L5)</f>
        <v>#VALUE!</v>
      </c>
      <c r="AI3" s="496"/>
      <c r="AJ3" s="17" t="e">
        <f>MONTH(AG3)</f>
        <v>#VALUE!</v>
      </c>
      <c r="AK3" s="506"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293</v>
      </c>
    </row>
    <row r="5" spans="1:48" ht="17.25" customHeight="1">
      <c r="A5" s="164"/>
      <c r="B5" s="164"/>
      <c r="C5" s="203" t="s">
        <v>294</v>
      </c>
      <c r="D5" s="204"/>
      <c r="E5" s="204"/>
      <c r="F5" s="204"/>
      <c r="G5" s="204"/>
      <c r="H5" s="208"/>
      <c r="I5" s="484"/>
      <c r="J5" s="484"/>
      <c r="K5" s="484"/>
      <c r="L5" s="740" t="str">
        <f>IF(AG3="","（ 平成　　年　　月 ）",AG3)</f>
        <v>（ 平成　　年　　月 ）</v>
      </c>
      <c r="M5" s="740"/>
      <c r="N5" s="740"/>
      <c r="O5" s="740"/>
      <c r="P5" s="740"/>
      <c r="Q5" s="740"/>
      <c r="R5" s="528" t="s">
        <v>295</v>
      </c>
      <c r="S5" s="538"/>
      <c r="T5" s="538"/>
      <c r="U5" s="538"/>
      <c r="V5" s="741" t="str">
        <f>IF('10号'!E18="","",'10号'!E18)</f>
        <v/>
      </c>
      <c r="W5" s="741"/>
      <c r="X5" s="741"/>
      <c r="Y5" s="741"/>
      <c r="Z5" s="741"/>
      <c r="AA5" s="741"/>
      <c r="AF5" s="17" t="s">
        <v>315</v>
      </c>
      <c r="AG5" s="529" t="s">
        <v>296</v>
      </c>
      <c r="AH5" s="523" t="s">
        <v>297</v>
      </c>
      <c r="AI5" s="523" t="s">
        <v>298</v>
      </c>
      <c r="AJ5" s="523"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3">
        <f>IF(AG3="",1,AG3)</f>
        <v>1</v>
      </c>
      <c r="B7" s="714"/>
      <c r="C7" s="744" t="s">
        <v>276</v>
      </c>
      <c r="D7" s="508"/>
      <c r="E7" s="742" t="s">
        <v>222</v>
      </c>
      <c r="F7" s="508"/>
      <c r="G7" s="742" t="s">
        <v>279</v>
      </c>
      <c r="H7" s="508"/>
      <c r="I7" s="742" t="s">
        <v>222</v>
      </c>
      <c r="J7" s="508"/>
      <c r="K7" s="721" t="s">
        <v>280</v>
      </c>
      <c r="L7" s="736" t="s">
        <v>223</v>
      </c>
      <c r="M7" s="509"/>
      <c r="N7" s="738" t="s">
        <v>281</v>
      </c>
      <c r="O7" s="508"/>
      <c r="P7" s="738" t="s">
        <v>280</v>
      </c>
      <c r="Q7" s="736" t="s">
        <v>282</v>
      </c>
      <c r="R7" s="521" t="str">
        <f>IF(OR(D7="",A7=""),"",HOUR(AJ7))</f>
        <v/>
      </c>
      <c r="S7" s="738" t="s">
        <v>281</v>
      </c>
      <c r="T7" s="511" t="str">
        <f>IF(OR(D7="",A7=""),"",MINUTE(AJ7))</f>
        <v/>
      </c>
      <c r="U7" s="738" t="s">
        <v>280</v>
      </c>
      <c r="V7" s="727" t="s">
        <v>299</v>
      </c>
      <c r="W7" s="512"/>
      <c r="X7" s="719" t="s">
        <v>144</v>
      </c>
      <c r="Y7" s="725" t="s">
        <v>283</v>
      </c>
      <c r="Z7" s="729"/>
      <c r="AA7" s="730"/>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5"/>
      <c r="B8" s="716"/>
      <c r="C8" s="745"/>
      <c r="D8" s="513"/>
      <c r="E8" s="743"/>
      <c r="F8" s="513"/>
      <c r="G8" s="743"/>
      <c r="H8" s="513"/>
      <c r="I8" s="743"/>
      <c r="J8" s="513"/>
      <c r="K8" s="722"/>
      <c r="L8" s="737"/>
      <c r="M8" s="514"/>
      <c r="N8" s="739"/>
      <c r="O8" s="513"/>
      <c r="P8" s="739"/>
      <c r="Q8" s="737"/>
      <c r="R8" s="520" t="str">
        <f>IF(OR(D8="",A7=""),"",HOUR(AJ8))</f>
        <v/>
      </c>
      <c r="S8" s="739"/>
      <c r="T8" s="515" t="str">
        <f>IF(OR(D8="",A7=""),"",MINUTE(AJ8))</f>
        <v/>
      </c>
      <c r="U8" s="739"/>
      <c r="V8" s="728"/>
      <c r="W8" s="516"/>
      <c r="X8" s="720"/>
      <c r="Y8" s="726"/>
      <c r="Z8" s="731"/>
      <c r="AA8" s="732"/>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07"/>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07"/>
      <c r="AO10" s="225"/>
      <c r="AP10" s="226"/>
      <c r="AQ10" s="225"/>
      <c r="AS10" s="227"/>
    </row>
    <row r="11" spans="1:48" ht="15.75" customHeight="1">
      <c r="A11" s="713">
        <f>IF($AG$3="",A7+1,AF11)</f>
        <v>2</v>
      </c>
      <c r="B11" s="714"/>
      <c r="C11" s="744" t="s">
        <v>276</v>
      </c>
      <c r="D11" s="508"/>
      <c r="E11" s="742" t="s">
        <v>222</v>
      </c>
      <c r="F11" s="508"/>
      <c r="G11" s="742" t="s">
        <v>279</v>
      </c>
      <c r="H11" s="508"/>
      <c r="I11" s="742" t="s">
        <v>222</v>
      </c>
      <c r="J11" s="508"/>
      <c r="K11" s="721" t="s">
        <v>280</v>
      </c>
      <c r="L11" s="736" t="s">
        <v>223</v>
      </c>
      <c r="M11" s="509"/>
      <c r="N11" s="738" t="s">
        <v>281</v>
      </c>
      <c r="O11" s="508"/>
      <c r="P11" s="738" t="s">
        <v>280</v>
      </c>
      <c r="Q11" s="736" t="s">
        <v>282</v>
      </c>
      <c r="R11" s="521" t="str">
        <f>IF(OR(D11="",A11=""),"",HOUR(AJ11))</f>
        <v/>
      </c>
      <c r="S11" s="738" t="s">
        <v>281</v>
      </c>
      <c r="T11" s="511" t="str">
        <f>IF(OR(D11="",A11=""),"",MINUTE(AJ11))</f>
        <v/>
      </c>
      <c r="U11" s="738" t="s">
        <v>280</v>
      </c>
      <c r="V11" s="727" t="s">
        <v>299</v>
      </c>
      <c r="W11" s="512"/>
      <c r="X11" s="719" t="s">
        <v>144</v>
      </c>
      <c r="Y11" s="725" t="s">
        <v>283</v>
      </c>
      <c r="Z11" s="729"/>
      <c r="AA11" s="730"/>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5"/>
      <c r="B12" s="716"/>
      <c r="C12" s="745"/>
      <c r="D12" s="513"/>
      <c r="E12" s="743"/>
      <c r="F12" s="513"/>
      <c r="G12" s="743"/>
      <c r="H12" s="513"/>
      <c r="I12" s="743"/>
      <c r="J12" s="513"/>
      <c r="K12" s="722"/>
      <c r="L12" s="737"/>
      <c r="M12" s="514"/>
      <c r="N12" s="739"/>
      <c r="O12" s="513"/>
      <c r="P12" s="739"/>
      <c r="Q12" s="737"/>
      <c r="R12" s="520" t="str">
        <f>IF(OR(D12="",A11=""),"",HOUR(AJ12))</f>
        <v/>
      </c>
      <c r="S12" s="739"/>
      <c r="T12" s="515" t="str">
        <f>IF(OR(D12="",A11=""),"",MINUTE(AJ12))</f>
        <v/>
      </c>
      <c r="U12" s="739"/>
      <c r="V12" s="728"/>
      <c r="W12" s="516"/>
      <c r="X12" s="720"/>
      <c r="Y12" s="726"/>
      <c r="Z12" s="731"/>
      <c r="AA12" s="732"/>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07"/>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07"/>
      <c r="AO14" s="225"/>
      <c r="AP14" s="226"/>
      <c r="AQ14" s="225"/>
      <c r="AS14" s="227"/>
    </row>
    <row r="15" spans="1:48" ht="15.75" customHeight="1">
      <c r="A15" s="713">
        <f>IF($AG$3="",A11+1,AF15)</f>
        <v>3</v>
      </c>
      <c r="B15" s="714"/>
      <c r="C15" s="744" t="s">
        <v>276</v>
      </c>
      <c r="D15" s="508"/>
      <c r="E15" s="742" t="s">
        <v>222</v>
      </c>
      <c r="F15" s="508"/>
      <c r="G15" s="742" t="s">
        <v>279</v>
      </c>
      <c r="H15" s="508"/>
      <c r="I15" s="742" t="s">
        <v>222</v>
      </c>
      <c r="J15" s="508"/>
      <c r="K15" s="721" t="s">
        <v>280</v>
      </c>
      <c r="L15" s="736" t="s">
        <v>223</v>
      </c>
      <c r="M15" s="509"/>
      <c r="N15" s="738" t="s">
        <v>281</v>
      </c>
      <c r="O15" s="508"/>
      <c r="P15" s="738" t="s">
        <v>280</v>
      </c>
      <c r="Q15" s="736" t="s">
        <v>282</v>
      </c>
      <c r="R15" s="521" t="str">
        <f>IF(OR(D15="",A15=""),"",HOUR(AJ15))</f>
        <v/>
      </c>
      <c r="S15" s="738" t="s">
        <v>281</v>
      </c>
      <c r="T15" s="511" t="str">
        <f>IF(OR(D15="",A15=""),"",MINUTE(AJ15))</f>
        <v/>
      </c>
      <c r="U15" s="738" t="s">
        <v>280</v>
      </c>
      <c r="V15" s="727" t="s">
        <v>299</v>
      </c>
      <c r="W15" s="512"/>
      <c r="X15" s="719" t="s">
        <v>144</v>
      </c>
      <c r="Y15" s="725" t="s">
        <v>283</v>
      </c>
      <c r="Z15" s="729"/>
      <c r="AA15" s="730"/>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5"/>
      <c r="B16" s="716"/>
      <c r="C16" s="745"/>
      <c r="D16" s="513"/>
      <c r="E16" s="743"/>
      <c r="F16" s="513"/>
      <c r="G16" s="743"/>
      <c r="H16" s="513"/>
      <c r="I16" s="743"/>
      <c r="J16" s="513"/>
      <c r="K16" s="722"/>
      <c r="L16" s="737"/>
      <c r="M16" s="514"/>
      <c r="N16" s="739"/>
      <c r="O16" s="513"/>
      <c r="P16" s="739"/>
      <c r="Q16" s="737"/>
      <c r="R16" s="520" t="str">
        <f>IF(OR(D16="",A15=""),"",HOUR(AJ16))</f>
        <v/>
      </c>
      <c r="S16" s="739"/>
      <c r="T16" s="515" t="str">
        <f>IF(OR(D16="",A15=""),"",MINUTE(AJ16))</f>
        <v/>
      </c>
      <c r="U16" s="739"/>
      <c r="V16" s="728"/>
      <c r="W16" s="516"/>
      <c r="X16" s="720"/>
      <c r="Y16" s="726"/>
      <c r="Z16" s="731"/>
      <c r="AA16" s="732"/>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07"/>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07"/>
      <c r="AO18" s="225"/>
      <c r="AP18" s="226"/>
      <c r="AQ18" s="225"/>
      <c r="AS18" s="227"/>
    </row>
    <row r="19" spans="1:45" ht="15.75" customHeight="1">
      <c r="A19" s="713">
        <f>IF($AG$3="",A15+1,AF19)</f>
        <v>4</v>
      </c>
      <c r="B19" s="714"/>
      <c r="C19" s="744" t="s">
        <v>276</v>
      </c>
      <c r="D19" s="508"/>
      <c r="E19" s="742" t="s">
        <v>222</v>
      </c>
      <c r="F19" s="508"/>
      <c r="G19" s="742" t="s">
        <v>279</v>
      </c>
      <c r="H19" s="508"/>
      <c r="I19" s="742" t="s">
        <v>222</v>
      </c>
      <c r="J19" s="508"/>
      <c r="K19" s="721" t="s">
        <v>280</v>
      </c>
      <c r="L19" s="736" t="s">
        <v>223</v>
      </c>
      <c r="M19" s="509"/>
      <c r="N19" s="738" t="s">
        <v>281</v>
      </c>
      <c r="O19" s="508"/>
      <c r="P19" s="738" t="s">
        <v>280</v>
      </c>
      <c r="Q19" s="736" t="s">
        <v>282</v>
      </c>
      <c r="R19" s="521" t="str">
        <f>IF(OR(D19="",A19=""),"",HOUR(AJ19))</f>
        <v/>
      </c>
      <c r="S19" s="738" t="s">
        <v>281</v>
      </c>
      <c r="T19" s="511" t="str">
        <f>IF(OR(D19="",A19=""),"",MINUTE(AJ19))</f>
        <v/>
      </c>
      <c r="U19" s="738" t="s">
        <v>280</v>
      </c>
      <c r="V19" s="727" t="s">
        <v>299</v>
      </c>
      <c r="W19" s="512"/>
      <c r="X19" s="719" t="s">
        <v>144</v>
      </c>
      <c r="Y19" s="725" t="s">
        <v>283</v>
      </c>
      <c r="Z19" s="729"/>
      <c r="AA19" s="730"/>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5"/>
      <c r="B20" s="716"/>
      <c r="C20" s="745"/>
      <c r="D20" s="513"/>
      <c r="E20" s="743"/>
      <c r="F20" s="513"/>
      <c r="G20" s="743"/>
      <c r="H20" s="513"/>
      <c r="I20" s="743"/>
      <c r="J20" s="513"/>
      <c r="K20" s="722"/>
      <c r="L20" s="737"/>
      <c r="M20" s="514"/>
      <c r="N20" s="739"/>
      <c r="O20" s="513"/>
      <c r="P20" s="739"/>
      <c r="Q20" s="737"/>
      <c r="R20" s="520" t="str">
        <f>IF(OR(D20="",A19=""),"",HOUR(AJ20))</f>
        <v/>
      </c>
      <c r="S20" s="739"/>
      <c r="T20" s="515" t="str">
        <f>IF(OR(D20="",A19=""),"",MINUTE(AJ20))</f>
        <v/>
      </c>
      <c r="U20" s="739"/>
      <c r="V20" s="728"/>
      <c r="W20" s="516"/>
      <c r="X20" s="720"/>
      <c r="Y20" s="726"/>
      <c r="Z20" s="731"/>
      <c r="AA20" s="732"/>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07"/>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07"/>
      <c r="AO22" s="225"/>
      <c r="AP22" s="226"/>
      <c r="AQ22" s="225"/>
      <c r="AS22" s="227"/>
    </row>
    <row r="23" spans="1:45" ht="15.75" customHeight="1">
      <c r="A23" s="713">
        <f>IF($AG$3="",A19+1,AF23)</f>
        <v>5</v>
      </c>
      <c r="B23" s="714"/>
      <c r="C23" s="744" t="s">
        <v>276</v>
      </c>
      <c r="D23" s="508"/>
      <c r="E23" s="742" t="s">
        <v>222</v>
      </c>
      <c r="F23" s="508"/>
      <c r="G23" s="742" t="s">
        <v>279</v>
      </c>
      <c r="H23" s="508"/>
      <c r="I23" s="742" t="s">
        <v>222</v>
      </c>
      <c r="J23" s="508"/>
      <c r="K23" s="721" t="s">
        <v>280</v>
      </c>
      <c r="L23" s="736" t="s">
        <v>223</v>
      </c>
      <c r="M23" s="509"/>
      <c r="N23" s="738" t="s">
        <v>281</v>
      </c>
      <c r="O23" s="508"/>
      <c r="P23" s="738" t="s">
        <v>280</v>
      </c>
      <c r="Q23" s="736" t="s">
        <v>282</v>
      </c>
      <c r="R23" s="521" t="str">
        <f>IF(OR(D23="",A23=""),"",HOUR(AJ23))</f>
        <v/>
      </c>
      <c r="S23" s="738" t="s">
        <v>281</v>
      </c>
      <c r="T23" s="511" t="str">
        <f>IF(OR(D23="",A23=""),"",MINUTE(AJ23))</f>
        <v/>
      </c>
      <c r="U23" s="738" t="s">
        <v>280</v>
      </c>
      <c r="V23" s="727" t="s">
        <v>299</v>
      </c>
      <c r="W23" s="512"/>
      <c r="X23" s="719" t="s">
        <v>144</v>
      </c>
      <c r="Y23" s="725" t="s">
        <v>283</v>
      </c>
      <c r="Z23" s="729"/>
      <c r="AA23" s="730"/>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5"/>
      <c r="B24" s="716"/>
      <c r="C24" s="745"/>
      <c r="D24" s="513"/>
      <c r="E24" s="743"/>
      <c r="F24" s="513"/>
      <c r="G24" s="743"/>
      <c r="H24" s="513"/>
      <c r="I24" s="743"/>
      <c r="J24" s="513"/>
      <c r="K24" s="722"/>
      <c r="L24" s="737"/>
      <c r="M24" s="514"/>
      <c r="N24" s="739"/>
      <c r="O24" s="513"/>
      <c r="P24" s="739"/>
      <c r="Q24" s="737"/>
      <c r="R24" s="520" t="str">
        <f>IF(OR(D24="",A23=""),"",HOUR(AJ24))</f>
        <v/>
      </c>
      <c r="S24" s="739"/>
      <c r="T24" s="515" t="str">
        <f>IF(OR(D24="",A23=""),"",MINUTE(AJ24))</f>
        <v/>
      </c>
      <c r="U24" s="739"/>
      <c r="V24" s="728"/>
      <c r="W24" s="516"/>
      <c r="X24" s="720"/>
      <c r="Y24" s="726"/>
      <c r="Z24" s="731"/>
      <c r="AA24" s="732"/>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07"/>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07"/>
      <c r="AO26" s="225"/>
      <c r="AP26" s="226"/>
      <c r="AQ26" s="225"/>
      <c r="AS26" s="227"/>
    </row>
    <row r="27" spans="1:45" ht="15.75" customHeight="1">
      <c r="A27" s="713">
        <f>IF($AG$3="",A23+1,AF27)</f>
        <v>6</v>
      </c>
      <c r="B27" s="714"/>
      <c r="C27" s="744" t="s">
        <v>276</v>
      </c>
      <c r="D27" s="508"/>
      <c r="E27" s="742" t="s">
        <v>222</v>
      </c>
      <c r="F27" s="508"/>
      <c r="G27" s="742" t="s">
        <v>279</v>
      </c>
      <c r="H27" s="508"/>
      <c r="I27" s="742" t="s">
        <v>222</v>
      </c>
      <c r="J27" s="508"/>
      <c r="K27" s="721" t="s">
        <v>280</v>
      </c>
      <c r="L27" s="736" t="s">
        <v>223</v>
      </c>
      <c r="M27" s="509"/>
      <c r="N27" s="738" t="s">
        <v>281</v>
      </c>
      <c r="O27" s="508"/>
      <c r="P27" s="738" t="s">
        <v>280</v>
      </c>
      <c r="Q27" s="736" t="s">
        <v>282</v>
      </c>
      <c r="R27" s="521" t="str">
        <f>IF(OR(D27="",A27=""),"",HOUR(AJ27))</f>
        <v/>
      </c>
      <c r="S27" s="738" t="s">
        <v>281</v>
      </c>
      <c r="T27" s="511" t="str">
        <f>IF(OR(D27="",A27=""),"",MINUTE(AJ27))</f>
        <v/>
      </c>
      <c r="U27" s="738" t="s">
        <v>280</v>
      </c>
      <c r="V27" s="727" t="s">
        <v>299</v>
      </c>
      <c r="W27" s="512"/>
      <c r="X27" s="719" t="s">
        <v>144</v>
      </c>
      <c r="Y27" s="725" t="s">
        <v>283</v>
      </c>
      <c r="Z27" s="729"/>
      <c r="AA27" s="730"/>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5"/>
      <c r="B28" s="716"/>
      <c r="C28" s="745"/>
      <c r="D28" s="513"/>
      <c r="E28" s="743"/>
      <c r="F28" s="513"/>
      <c r="G28" s="743"/>
      <c r="H28" s="513"/>
      <c r="I28" s="743"/>
      <c r="J28" s="513"/>
      <c r="K28" s="722"/>
      <c r="L28" s="737"/>
      <c r="M28" s="514"/>
      <c r="N28" s="739"/>
      <c r="O28" s="513"/>
      <c r="P28" s="739"/>
      <c r="Q28" s="737"/>
      <c r="R28" s="520" t="str">
        <f>IF(OR(D28="",A27=""),"",HOUR(AJ28))</f>
        <v/>
      </c>
      <c r="S28" s="739"/>
      <c r="T28" s="515" t="str">
        <f>IF(OR(D28="",A27=""),"",MINUTE(AJ28))</f>
        <v/>
      </c>
      <c r="U28" s="739"/>
      <c r="V28" s="728"/>
      <c r="W28" s="516"/>
      <c r="X28" s="720"/>
      <c r="Y28" s="726"/>
      <c r="Z28" s="731"/>
      <c r="AA28" s="732"/>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07"/>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07"/>
      <c r="AO30" s="225"/>
      <c r="AP30" s="226"/>
      <c r="AQ30" s="225"/>
      <c r="AS30" s="227"/>
    </row>
    <row r="31" spans="1:45" ht="15.75" customHeight="1">
      <c r="A31" s="713">
        <f>IF($AG$3="",A27+1,AF31)</f>
        <v>7</v>
      </c>
      <c r="B31" s="714"/>
      <c r="C31" s="744" t="s">
        <v>276</v>
      </c>
      <c r="D31" s="508"/>
      <c r="E31" s="742" t="s">
        <v>222</v>
      </c>
      <c r="F31" s="508"/>
      <c r="G31" s="742" t="s">
        <v>279</v>
      </c>
      <c r="H31" s="508"/>
      <c r="I31" s="742" t="s">
        <v>222</v>
      </c>
      <c r="J31" s="508"/>
      <c r="K31" s="721" t="s">
        <v>280</v>
      </c>
      <c r="L31" s="736" t="s">
        <v>223</v>
      </c>
      <c r="M31" s="509"/>
      <c r="N31" s="738" t="s">
        <v>281</v>
      </c>
      <c r="O31" s="508"/>
      <c r="P31" s="738" t="s">
        <v>280</v>
      </c>
      <c r="Q31" s="736" t="s">
        <v>282</v>
      </c>
      <c r="R31" s="521" t="str">
        <f>IF(OR(D31="",A31=""),"",HOUR(AJ31))</f>
        <v/>
      </c>
      <c r="S31" s="738" t="s">
        <v>281</v>
      </c>
      <c r="T31" s="511" t="str">
        <f>IF(OR(D31="",A31=""),"",MINUTE(AJ31))</f>
        <v/>
      </c>
      <c r="U31" s="738" t="s">
        <v>280</v>
      </c>
      <c r="V31" s="727" t="s">
        <v>299</v>
      </c>
      <c r="W31" s="512"/>
      <c r="X31" s="719" t="s">
        <v>144</v>
      </c>
      <c r="Y31" s="725" t="s">
        <v>283</v>
      </c>
      <c r="Z31" s="729"/>
      <c r="AA31" s="730"/>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5"/>
      <c r="B32" s="716"/>
      <c r="C32" s="745"/>
      <c r="D32" s="513"/>
      <c r="E32" s="743"/>
      <c r="F32" s="513"/>
      <c r="G32" s="743"/>
      <c r="H32" s="513"/>
      <c r="I32" s="743"/>
      <c r="J32" s="513"/>
      <c r="K32" s="722"/>
      <c r="L32" s="737"/>
      <c r="M32" s="514"/>
      <c r="N32" s="739"/>
      <c r="O32" s="513"/>
      <c r="P32" s="739"/>
      <c r="Q32" s="737"/>
      <c r="R32" s="520" t="str">
        <f>IF(OR(D32="",A31=""),"",HOUR(AJ32))</f>
        <v/>
      </c>
      <c r="S32" s="739"/>
      <c r="T32" s="515" t="str">
        <f>IF(OR(D32="",A31=""),"",MINUTE(AJ32))</f>
        <v/>
      </c>
      <c r="U32" s="739"/>
      <c r="V32" s="728"/>
      <c r="W32" s="516"/>
      <c r="X32" s="720"/>
      <c r="Y32" s="726"/>
      <c r="Z32" s="731"/>
      <c r="AA32" s="732"/>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07"/>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07"/>
      <c r="AO34" s="225"/>
      <c r="AP34" s="226"/>
      <c r="AQ34" s="225"/>
      <c r="AS34" s="227"/>
    </row>
    <row r="35" spans="1:45" ht="15.75" customHeight="1">
      <c r="A35" s="713">
        <f>IF($AG$3="",A31+1,AF35)</f>
        <v>8</v>
      </c>
      <c r="B35" s="714"/>
      <c r="C35" s="744" t="s">
        <v>276</v>
      </c>
      <c r="D35" s="508"/>
      <c r="E35" s="742" t="s">
        <v>222</v>
      </c>
      <c r="F35" s="508"/>
      <c r="G35" s="742" t="s">
        <v>279</v>
      </c>
      <c r="H35" s="508"/>
      <c r="I35" s="742" t="s">
        <v>222</v>
      </c>
      <c r="J35" s="508"/>
      <c r="K35" s="721" t="s">
        <v>280</v>
      </c>
      <c r="L35" s="736" t="s">
        <v>223</v>
      </c>
      <c r="M35" s="509"/>
      <c r="N35" s="738" t="s">
        <v>281</v>
      </c>
      <c r="O35" s="508"/>
      <c r="P35" s="738" t="s">
        <v>280</v>
      </c>
      <c r="Q35" s="736" t="s">
        <v>282</v>
      </c>
      <c r="R35" s="521" t="str">
        <f>IF(OR(D35="",A35=""),"",HOUR(AJ35))</f>
        <v/>
      </c>
      <c r="S35" s="738" t="s">
        <v>281</v>
      </c>
      <c r="T35" s="511" t="str">
        <f>IF(OR(D35="",A35=""),"",MINUTE(AJ35))</f>
        <v/>
      </c>
      <c r="U35" s="738" t="s">
        <v>280</v>
      </c>
      <c r="V35" s="727" t="s">
        <v>299</v>
      </c>
      <c r="W35" s="512"/>
      <c r="X35" s="719" t="s">
        <v>144</v>
      </c>
      <c r="Y35" s="725" t="s">
        <v>283</v>
      </c>
      <c r="Z35" s="729"/>
      <c r="AA35" s="730"/>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5"/>
      <c r="B36" s="716"/>
      <c r="C36" s="745"/>
      <c r="D36" s="513"/>
      <c r="E36" s="743"/>
      <c r="F36" s="513"/>
      <c r="G36" s="743"/>
      <c r="H36" s="513"/>
      <c r="I36" s="743"/>
      <c r="J36" s="513"/>
      <c r="K36" s="722"/>
      <c r="L36" s="737"/>
      <c r="M36" s="514"/>
      <c r="N36" s="739"/>
      <c r="O36" s="513"/>
      <c r="P36" s="739"/>
      <c r="Q36" s="737"/>
      <c r="R36" s="520" t="str">
        <f>IF(OR(D36="",A35=""),"",HOUR(AJ36))</f>
        <v/>
      </c>
      <c r="S36" s="739"/>
      <c r="T36" s="515" t="str">
        <f>IF(OR(D36="",A35=""),"",MINUTE(AJ36))</f>
        <v/>
      </c>
      <c r="U36" s="739"/>
      <c r="V36" s="728"/>
      <c r="W36" s="516"/>
      <c r="X36" s="720"/>
      <c r="Y36" s="726"/>
      <c r="Z36" s="731"/>
      <c r="AA36" s="732"/>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07"/>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07"/>
      <c r="AO38" s="225"/>
      <c r="AP38" s="226"/>
      <c r="AQ38" s="225"/>
      <c r="AS38" s="227"/>
    </row>
    <row r="39" spans="1:45" ht="15.75" customHeight="1">
      <c r="A39" s="713">
        <f>IF($AG$3="",A35+1,AF39)</f>
        <v>9</v>
      </c>
      <c r="B39" s="714"/>
      <c r="C39" s="744" t="s">
        <v>276</v>
      </c>
      <c r="D39" s="508"/>
      <c r="E39" s="742" t="s">
        <v>222</v>
      </c>
      <c r="F39" s="508"/>
      <c r="G39" s="742" t="s">
        <v>279</v>
      </c>
      <c r="H39" s="508"/>
      <c r="I39" s="742" t="s">
        <v>222</v>
      </c>
      <c r="J39" s="508"/>
      <c r="K39" s="721" t="s">
        <v>280</v>
      </c>
      <c r="L39" s="736" t="s">
        <v>223</v>
      </c>
      <c r="M39" s="509"/>
      <c r="N39" s="738" t="s">
        <v>281</v>
      </c>
      <c r="O39" s="508"/>
      <c r="P39" s="738" t="s">
        <v>280</v>
      </c>
      <c r="Q39" s="736" t="s">
        <v>282</v>
      </c>
      <c r="R39" s="521" t="str">
        <f>IF(OR(D39="",A39=""),"",HOUR(AJ39))</f>
        <v/>
      </c>
      <c r="S39" s="738" t="s">
        <v>281</v>
      </c>
      <c r="T39" s="511" t="str">
        <f>IF(OR(D39="",A39=""),"",MINUTE(AJ39))</f>
        <v/>
      </c>
      <c r="U39" s="738" t="s">
        <v>280</v>
      </c>
      <c r="V39" s="727" t="s">
        <v>299</v>
      </c>
      <c r="W39" s="512"/>
      <c r="X39" s="719" t="s">
        <v>144</v>
      </c>
      <c r="Y39" s="725" t="s">
        <v>283</v>
      </c>
      <c r="Z39" s="729"/>
      <c r="AA39" s="730"/>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5"/>
      <c r="B40" s="716"/>
      <c r="C40" s="745"/>
      <c r="D40" s="513"/>
      <c r="E40" s="743"/>
      <c r="F40" s="513"/>
      <c r="G40" s="743"/>
      <c r="H40" s="513"/>
      <c r="I40" s="743"/>
      <c r="J40" s="513"/>
      <c r="K40" s="722"/>
      <c r="L40" s="737"/>
      <c r="M40" s="514"/>
      <c r="N40" s="739"/>
      <c r="O40" s="513"/>
      <c r="P40" s="739"/>
      <c r="Q40" s="737"/>
      <c r="R40" s="520" t="str">
        <f>IF(OR(D40="",A39=""),"",HOUR(AJ40))</f>
        <v/>
      </c>
      <c r="S40" s="739"/>
      <c r="T40" s="515" t="str">
        <f>IF(OR(D40="",A39=""),"",MINUTE(AJ40))</f>
        <v/>
      </c>
      <c r="U40" s="739"/>
      <c r="V40" s="728"/>
      <c r="W40" s="516"/>
      <c r="X40" s="720"/>
      <c r="Y40" s="726"/>
      <c r="Z40" s="731"/>
      <c r="AA40" s="732"/>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07"/>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07"/>
      <c r="AO42" s="225"/>
      <c r="AP42" s="226"/>
      <c r="AQ42" s="225"/>
      <c r="AS42" s="227"/>
    </row>
    <row r="43" spans="1:45" ht="15.75" customHeight="1">
      <c r="A43" s="713">
        <f>IF($AG$3="",A39+1,AF43)</f>
        <v>10</v>
      </c>
      <c r="B43" s="714"/>
      <c r="C43" s="744" t="s">
        <v>276</v>
      </c>
      <c r="D43" s="508"/>
      <c r="E43" s="742" t="s">
        <v>222</v>
      </c>
      <c r="F43" s="508"/>
      <c r="G43" s="742" t="s">
        <v>279</v>
      </c>
      <c r="H43" s="508"/>
      <c r="I43" s="742" t="s">
        <v>222</v>
      </c>
      <c r="J43" s="508"/>
      <c r="K43" s="721" t="s">
        <v>280</v>
      </c>
      <c r="L43" s="736" t="s">
        <v>223</v>
      </c>
      <c r="M43" s="509"/>
      <c r="N43" s="738" t="s">
        <v>281</v>
      </c>
      <c r="O43" s="508"/>
      <c r="P43" s="738" t="s">
        <v>280</v>
      </c>
      <c r="Q43" s="736" t="s">
        <v>282</v>
      </c>
      <c r="R43" s="521" t="str">
        <f>IF(OR(D43="",A43=""),"",HOUR(AJ43))</f>
        <v/>
      </c>
      <c r="S43" s="738" t="s">
        <v>281</v>
      </c>
      <c r="T43" s="511" t="str">
        <f>IF(OR(D43="",A43=""),"",MINUTE(AJ43))</f>
        <v/>
      </c>
      <c r="U43" s="738" t="s">
        <v>280</v>
      </c>
      <c r="V43" s="727" t="s">
        <v>299</v>
      </c>
      <c r="W43" s="512"/>
      <c r="X43" s="719" t="s">
        <v>144</v>
      </c>
      <c r="Y43" s="725" t="s">
        <v>283</v>
      </c>
      <c r="Z43" s="729"/>
      <c r="AA43" s="730"/>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5"/>
      <c r="B44" s="716"/>
      <c r="C44" s="745"/>
      <c r="D44" s="513"/>
      <c r="E44" s="743"/>
      <c r="F44" s="513"/>
      <c r="G44" s="743"/>
      <c r="H44" s="513"/>
      <c r="I44" s="743"/>
      <c r="J44" s="513"/>
      <c r="K44" s="722"/>
      <c r="L44" s="737"/>
      <c r="M44" s="514"/>
      <c r="N44" s="739"/>
      <c r="O44" s="513"/>
      <c r="P44" s="739"/>
      <c r="Q44" s="737"/>
      <c r="R44" s="520" t="str">
        <f>IF(OR(D44="",A43=""),"",HOUR(AJ44))</f>
        <v/>
      </c>
      <c r="S44" s="739"/>
      <c r="T44" s="515" t="str">
        <f>IF(OR(D44="",A43=""),"",MINUTE(AJ44))</f>
        <v/>
      </c>
      <c r="U44" s="739"/>
      <c r="V44" s="728"/>
      <c r="W44" s="516"/>
      <c r="X44" s="720"/>
      <c r="Y44" s="726"/>
      <c r="Z44" s="731"/>
      <c r="AA44" s="732"/>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07"/>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07"/>
      <c r="AO46" s="225"/>
      <c r="AP46" s="226"/>
      <c r="AQ46" s="225"/>
      <c r="AS46" s="227"/>
    </row>
    <row r="47" spans="1:45" ht="14.25" customHeight="1">
      <c r="A47" s="717" t="s">
        <v>314</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2" t="s">
        <v>31</v>
      </c>
      <c r="N47" s="718">
        <f>SUM($C$47,$G$47,$K$47)</f>
        <v>0</v>
      </c>
      <c r="O47" s="718"/>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0" t="str">
        <f>$L$5</f>
        <v>（ 平成　　年　　月 ）</v>
      </c>
      <c r="M48" s="740"/>
      <c r="N48" s="740"/>
      <c r="O48" s="740"/>
      <c r="P48" s="740"/>
      <c r="Q48" s="740"/>
      <c r="R48" s="528" t="s">
        <v>295</v>
      </c>
      <c r="S48" s="538"/>
      <c r="T48" s="538"/>
      <c r="U48" s="538"/>
      <c r="V48" s="741" t="str">
        <f>$V$5</f>
        <v/>
      </c>
      <c r="W48" s="741"/>
      <c r="X48" s="741"/>
      <c r="Y48" s="741"/>
      <c r="Z48" s="741"/>
      <c r="AA48" s="741"/>
      <c r="AE48" s="215"/>
      <c r="AF48" s="222"/>
      <c r="AG48" s="224"/>
      <c r="AH48" s="224"/>
      <c r="AI48" s="224"/>
      <c r="AJ48" s="505"/>
      <c r="AK48" s="507"/>
      <c r="AO48" s="225"/>
      <c r="AP48" s="226"/>
      <c r="AQ48" s="225"/>
      <c r="AS48" s="227"/>
    </row>
    <row r="49" spans="1:45" ht="15.75" customHeight="1">
      <c r="A49" s="713">
        <f>IF($AG$3="",A43+1,AF49)</f>
        <v>11</v>
      </c>
      <c r="B49" s="714"/>
      <c r="C49" s="744" t="s">
        <v>276</v>
      </c>
      <c r="D49" s="508"/>
      <c r="E49" s="742" t="s">
        <v>222</v>
      </c>
      <c r="F49" s="508"/>
      <c r="G49" s="742" t="s">
        <v>279</v>
      </c>
      <c r="H49" s="508"/>
      <c r="I49" s="742" t="s">
        <v>222</v>
      </c>
      <c r="J49" s="508"/>
      <c r="K49" s="721" t="s">
        <v>280</v>
      </c>
      <c r="L49" s="736" t="s">
        <v>223</v>
      </c>
      <c r="M49" s="509"/>
      <c r="N49" s="738" t="s">
        <v>281</v>
      </c>
      <c r="O49" s="508"/>
      <c r="P49" s="738" t="s">
        <v>280</v>
      </c>
      <c r="Q49" s="736" t="s">
        <v>282</v>
      </c>
      <c r="R49" s="521" t="str">
        <f>IF(OR(D49="",A49=""),"",HOUR(AJ49))</f>
        <v/>
      </c>
      <c r="S49" s="738" t="s">
        <v>281</v>
      </c>
      <c r="T49" s="511" t="str">
        <f>IF(OR(D49="",A49=""),"",MINUTE(AJ49))</f>
        <v/>
      </c>
      <c r="U49" s="738" t="s">
        <v>280</v>
      </c>
      <c r="V49" s="727" t="s">
        <v>299</v>
      </c>
      <c r="W49" s="512"/>
      <c r="X49" s="719" t="s">
        <v>144</v>
      </c>
      <c r="Y49" s="725" t="s">
        <v>283</v>
      </c>
      <c r="Z49" s="729"/>
      <c r="AA49" s="730"/>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5"/>
      <c r="B50" s="716"/>
      <c r="C50" s="745"/>
      <c r="D50" s="513"/>
      <c r="E50" s="743"/>
      <c r="F50" s="513"/>
      <c r="G50" s="743"/>
      <c r="H50" s="513"/>
      <c r="I50" s="743"/>
      <c r="J50" s="513"/>
      <c r="K50" s="722"/>
      <c r="L50" s="737"/>
      <c r="M50" s="514"/>
      <c r="N50" s="739"/>
      <c r="O50" s="513"/>
      <c r="P50" s="739"/>
      <c r="Q50" s="737"/>
      <c r="R50" s="520" t="str">
        <f>IF(OR(D50="",A49=""),"",HOUR(AJ50))</f>
        <v/>
      </c>
      <c r="S50" s="739"/>
      <c r="T50" s="515" t="str">
        <f>IF(OR(D50="",A49=""),"",MINUTE(AJ50))</f>
        <v/>
      </c>
      <c r="U50" s="739"/>
      <c r="V50" s="728"/>
      <c r="W50" s="516"/>
      <c r="X50" s="720"/>
      <c r="Y50" s="726"/>
      <c r="Z50" s="731"/>
      <c r="AA50" s="732"/>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07"/>
      <c r="AM51" s="139"/>
      <c r="AO51" s="499"/>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07"/>
      <c r="AO52" s="225"/>
      <c r="AP52" s="226"/>
      <c r="AQ52" s="225"/>
      <c r="AS52" s="227"/>
    </row>
    <row r="53" spans="1:45" ht="15.75" customHeight="1">
      <c r="A53" s="713">
        <f>IF($AG$3="",A49+1,AF53)</f>
        <v>12</v>
      </c>
      <c r="B53" s="714"/>
      <c r="C53" s="744" t="s">
        <v>276</v>
      </c>
      <c r="D53" s="508"/>
      <c r="E53" s="742" t="s">
        <v>222</v>
      </c>
      <c r="F53" s="508"/>
      <c r="G53" s="742" t="s">
        <v>279</v>
      </c>
      <c r="H53" s="508"/>
      <c r="I53" s="742" t="s">
        <v>222</v>
      </c>
      <c r="J53" s="508"/>
      <c r="K53" s="721" t="s">
        <v>280</v>
      </c>
      <c r="L53" s="736" t="s">
        <v>223</v>
      </c>
      <c r="M53" s="509"/>
      <c r="N53" s="738" t="s">
        <v>281</v>
      </c>
      <c r="O53" s="508"/>
      <c r="P53" s="738" t="s">
        <v>280</v>
      </c>
      <c r="Q53" s="736" t="s">
        <v>282</v>
      </c>
      <c r="R53" s="521" t="str">
        <f>IF(OR(D53="",A53=""),"",HOUR(AJ53))</f>
        <v/>
      </c>
      <c r="S53" s="738" t="s">
        <v>281</v>
      </c>
      <c r="T53" s="511" t="str">
        <f>IF(OR(D53="",A53=""),"",MINUTE(AJ53))</f>
        <v/>
      </c>
      <c r="U53" s="738" t="s">
        <v>280</v>
      </c>
      <c r="V53" s="727" t="s">
        <v>299</v>
      </c>
      <c r="W53" s="512"/>
      <c r="X53" s="719" t="s">
        <v>144</v>
      </c>
      <c r="Y53" s="725" t="s">
        <v>283</v>
      </c>
      <c r="Z53" s="729"/>
      <c r="AA53" s="730"/>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5"/>
      <c r="B54" s="716"/>
      <c r="C54" s="745"/>
      <c r="D54" s="513"/>
      <c r="E54" s="743"/>
      <c r="F54" s="513"/>
      <c r="G54" s="743"/>
      <c r="H54" s="513"/>
      <c r="I54" s="743"/>
      <c r="J54" s="513"/>
      <c r="K54" s="722"/>
      <c r="L54" s="737"/>
      <c r="M54" s="514"/>
      <c r="N54" s="739"/>
      <c r="O54" s="513"/>
      <c r="P54" s="739"/>
      <c r="Q54" s="737"/>
      <c r="R54" s="520" t="str">
        <f>IF(OR(D54="",A53=""),"",HOUR(AJ54))</f>
        <v/>
      </c>
      <c r="S54" s="739"/>
      <c r="T54" s="515" t="str">
        <f>IF(OR(D54="",A53=""),"",MINUTE(AJ54))</f>
        <v/>
      </c>
      <c r="U54" s="739"/>
      <c r="V54" s="728"/>
      <c r="W54" s="516"/>
      <c r="X54" s="720"/>
      <c r="Y54" s="726"/>
      <c r="Z54" s="731"/>
      <c r="AA54" s="732"/>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07"/>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07"/>
      <c r="AO56" s="225"/>
      <c r="AP56" s="226"/>
      <c r="AQ56" s="225"/>
      <c r="AS56" s="227"/>
    </row>
    <row r="57" spans="1:45" ht="15.75" customHeight="1">
      <c r="A57" s="713">
        <f>IF($AG$3="",A53+1,AF57)</f>
        <v>13</v>
      </c>
      <c r="B57" s="714"/>
      <c r="C57" s="744" t="s">
        <v>276</v>
      </c>
      <c r="D57" s="508"/>
      <c r="E57" s="742" t="s">
        <v>222</v>
      </c>
      <c r="F57" s="508"/>
      <c r="G57" s="742" t="s">
        <v>279</v>
      </c>
      <c r="H57" s="508"/>
      <c r="I57" s="742" t="s">
        <v>222</v>
      </c>
      <c r="J57" s="508"/>
      <c r="K57" s="721" t="s">
        <v>280</v>
      </c>
      <c r="L57" s="736" t="s">
        <v>223</v>
      </c>
      <c r="M57" s="509"/>
      <c r="N57" s="738" t="s">
        <v>281</v>
      </c>
      <c r="O57" s="508"/>
      <c r="P57" s="738" t="s">
        <v>280</v>
      </c>
      <c r="Q57" s="736" t="s">
        <v>282</v>
      </c>
      <c r="R57" s="521" t="str">
        <f>IF(OR(D57="",A57=""),"",HOUR(AJ57))</f>
        <v/>
      </c>
      <c r="S57" s="738" t="s">
        <v>281</v>
      </c>
      <c r="T57" s="511" t="str">
        <f>IF(OR(D57="",A57=""),"",MINUTE(AJ57))</f>
        <v/>
      </c>
      <c r="U57" s="738" t="s">
        <v>280</v>
      </c>
      <c r="V57" s="727" t="s">
        <v>299</v>
      </c>
      <c r="W57" s="512"/>
      <c r="X57" s="719" t="s">
        <v>144</v>
      </c>
      <c r="Y57" s="725" t="s">
        <v>283</v>
      </c>
      <c r="Z57" s="729"/>
      <c r="AA57" s="730"/>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5"/>
      <c r="B58" s="716"/>
      <c r="C58" s="745"/>
      <c r="D58" s="513"/>
      <c r="E58" s="743"/>
      <c r="F58" s="513"/>
      <c r="G58" s="743"/>
      <c r="H58" s="513"/>
      <c r="I58" s="743"/>
      <c r="J58" s="513"/>
      <c r="K58" s="722"/>
      <c r="L58" s="737"/>
      <c r="M58" s="514"/>
      <c r="N58" s="739"/>
      <c r="O58" s="513"/>
      <c r="P58" s="739"/>
      <c r="Q58" s="737"/>
      <c r="R58" s="520" t="str">
        <f>IF(OR(D58="",A57=""),"",HOUR(AJ58))</f>
        <v/>
      </c>
      <c r="S58" s="739"/>
      <c r="T58" s="515" t="str">
        <f>IF(OR(D58="",A57=""),"",MINUTE(AJ58))</f>
        <v/>
      </c>
      <c r="U58" s="739"/>
      <c r="V58" s="728"/>
      <c r="W58" s="516"/>
      <c r="X58" s="720"/>
      <c r="Y58" s="726"/>
      <c r="Z58" s="731"/>
      <c r="AA58" s="732"/>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07"/>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07"/>
      <c r="AO60" s="225"/>
      <c r="AP60" s="226"/>
      <c r="AQ60" s="225"/>
      <c r="AS60" s="227"/>
    </row>
    <row r="61" spans="1:45" ht="15.75" customHeight="1">
      <c r="A61" s="713">
        <f>IF($AG$3="",A57+1,AF61)</f>
        <v>14</v>
      </c>
      <c r="B61" s="714"/>
      <c r="C61" s="744" t="s">
        <v>276</v>
      </c>
      <c r="D61" s="508"/>
      <c r="E61" s="742" t="s">
        <v>222</v>
      </c>
      <c r="F61" s="508"/>
      <c r="G61" s="742" t="s">
        <v>279</v>
      </c>
      <c r="H61" s="508"/>
      <c r="I61" s="742" t="s">
        <v>222</v>
      </c>
      <c r="J61" s="508"/>
      <c r="K61" s="721" t="s">
        <v>280</v>
      </c>
      <c r="L61" s="736" t="s">
        <v>223</v>
      </c>
      <c r="M61" s="509"/>
      <c r="N61" s="738" t="s">
        <v>281</v>
      </c>
      <c r="O61" s="508"/>
      <c r="P61" s="738" t="s">
        <v>280</v>
      </c>
      <c r="Q61" s="736" t="s">
        <v>282</v>
      </c>
      <c r="R61" s="521" t="str">
        <f>IF(OR(D61="",A61=""),"",HOUR(AJ61))</f>
        <v/>
      </c>
      <c r="S61" s="738" t="s">
        <v>281</v>
      </c>
      <c r="T61" s="511" t="str">
        <f>IF(OR(D61="",A61=""),"",MINUTE(AJ61))</f>
        <v/>
      </c>
      <c r="U61" s="738" t="s">
        <v>280</v>
      </c>
      <c r="V61" s="727" t="s">
        <v>299</v>
      </c>
      <c r="W61" s="512"/>
      <c r="X61" s="719" t="s">
        <v>144</v>
      </c>
      <c r="Y61" s="725" t="s">
        <v>283</v>
      </c>
      <c r="Z61" s="729"/>
      <c r="AA61" s="730"/>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5"/>
      <c r="B62" s="716"/>
      <c r="C62" s="745"/>
      <c r="D62" s="513"/>
      <c r="E62" s="743"/>
      <c r="F62" s="513"/>
      <c r="G62" s="743"/>
      <c r="H62" s="513"/>
      <c r="I62" s="743"/>
      <c r="J62" s="513"/>
      <c r="K62" s="722"/>
      <c r="L62" s="737"/>
      <c r="M62" s="514"/>
      <c r="N62" s="739"/>
      <c r="O62" s="513"/>
      <c r="P62" s="739"/>
      <c r="Q62" s="737"/>
      <c r="R62" s="520" t="str">
        <f>IF(OR(D62="",A61=""),"",HOUR(AJ62))</f>
        <v/>
      </c>
      <c r="S62" s="739"/>
      <c r="T62" s="515" t="str">
        <f>IF(OR(D62="",A61=""),"",MINUTE(AJ62))</f>
        <v/>
      </c>
      <c r="U62" s="739"/>
      <c r="V62" s="728"/>
      <c r="W62" s="516"/>
      <c r="X62" s="720"/>
      <c r="Y62" s="726"/>
      <c r="Z62" s="731"/>
      <c r="AA62" s="732"/>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07"/>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07"/>
      <c r="AO64" s="225"/>
      <c r="AP64" s="226"/>
      <c r="AQ64" s="225"/>
      <c r="AS64" s="227"/>
    </row>
    <row r="65" spans="1:45" ht="15.75" customHeight="1">
      <c r="A65" s="713">
        <f>IF($AG$3="",A61+1,AF65)</f>
        <v>15</v>
      </c>
      <c r="B65" s="714"/>
      <c r="C65" s="744" t="s">
        <v>276</v>
      </c>
      <c r="D65" s="508"/>
      <c r="E65" s="742" t="s">
        <v>222</v>
      </c>
      <c r="F65" s="508"/>
      <c r="G65" s="742" t="s">
        <v>279</v>
      </c>
      <c r="H65" s="508"/>
      <c r="I65" s="742" t="s">
        <v>222</v>
      </c>
      <c r="J65" s="508"/>
      <c r="K65" s="721" t="s">
        <v>280</v>
      </c>
      <c r="L65" s="736" t="s">
        <v>223</v>
      </c>
      <c r="M65" s="509"/>
      <c r="N65" s="738" t="s">
        <v>281</v>
      </c>
      <c r="O65" s="508"/>
      <c r="P65" s="738" t="s">
        <v>280</v>
      </c>
      <c r="Q65" s="736" t="s">
        <v>282</v>
      </c>
      <c r="R65" s="521" t="str">
        <f>IF(OR(D65="",A65=""),"",HOUR(AJ65))</f>
        <v/>
      </c>
      <c r="S65" s="738" t="s">
        <v>281</v>
      </c>
      <c r="T65" s="511" t="str">
        <f>IF(OR(D65="",A65=""),"",MINUTE(AJ65))</f>
        <v/>
      </c>
      <c r="U65" s="738" t="s">
        <v>280</v>
      </c>
      <c r="V65" s="727" t="s">
        <v>299</v>
      </c>
      <c r="W65" s="512"/>
      <c r="X65" s="719" t="s">
        <v>144</v>
      </c>
      <c r="Y65" s="725" t="s">
        <v>283</v>
      </c>
      <c r="Z65" s="729"/>
      <c r="AA65" s="730"/>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5"/>
      <c r="B66" s="716"/>
      <c r="C66" s="745"/>
      <c r="D66" s="513"/>
      <c r="E66" s="743"/>
      <c r="F66" s="513"/>
      <c r="G66" s="743"/>
      <c r="H66" s="513"/>
      <c r="I66" s="743"/>
      <c r="J66" s="513"/>
      <c r="K66" s="722"/>
      <c r="L66" s="737"/>
      <c r="M66" s="514"/>
      <c r="N66" s="739"/>
      <c r="O66" s="513"/>
      <c r="P66" s="739"/>
      <c r="Q66" s="737"/>
      <c r="R66" s="520" t="str">
        <f>IF(OR(D66="",A65=""),"",HOUR(AJ66))</f>
        <v/>
      </c>
      <c r="S66" s="739"/>
      <c r="T66" s="515" t="str">
        <f>IF(OR(D66="",A65=""),"",MINUTE(AJ66))</f>
        <v/>
      </c>
      <c r="U66" s="739"/>
      <c r="V66" s="728"/>
      <c r="W66" s="516"/>
      <c r="X66" s="720"/>
      <c r="Y66" s="726"/>
      <c r="Z66" s="731"/>
      <c r="AA66" s="732"/>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07"/>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07"/>
      <c r="AO68" s="225"/>
      <c r="AP68" s="226"/>
      <c r="AQ68" s="225"/>
      <c r="AS68" s="227"/>
    </row>
    <row r="69" spans="1:45" ht="15.75" customHeight="1">
      <c r="A69" s="713">
        <f>IF($AG$3="",A65+1,AF69)</f>
        <v>16</v>
      </c>
      <c r="B69" s="714"/>
      <c r="C69" s="744" t="s">
        <v>276</v>
      </c>
      <c r="D69" s="508"/>
      <c r="E69" s="742" t="s">
        <v>222</v>
      </c>
      <c r="F69" s="508"/>
      <c r="G69" s="742" t="s">
        <v>279</v>
      </c>
      <c r="H69" s="508"/>
      <c r="I69" s="742" t="s">
        <v>222</v>
      </c>
      <c r="J69" s="508"/>
      <c r="K69" s="721" t="s">
        <v>280</v>
      </c>
      <c r="L69" s="736" t="s">
        <v>223</v>
      </c>
      <c r="M69" s="509"/>
      <c r="N69" s="738" t="s">
        <v>281</v>
      </c>
      <c r="O69" s="508"/>
      <c r="P69" s="738" t="s">
        <v>280</v>
      </c>
      <c r="Q69" s="736" t="s">
        <v>282</v>
      </c>
      <c r="R69" s="521" t="str">
        <f>IF(OR(D69="",A69=""),"",HOUR(AJ69))</f>
        <v/>
      </c>
      <c r="S69" s="738" t="s">
        <v>281</v>
      </c>
      <c r="T69" s="511" t="str">
        <f>IF(OR(D69="",A69=""),"",MINUTE(AJ69))</f>
        <v/>
      </c>
      <c r="U69" s="738" t="s">
        <v>280</v>
      </c>
      <c r="V69" s="727" t="s">
        <v>299</v>
      </c>
      <c r="W69" s="512"/>
      <c r="X69" s="719" t="s">
        <v>144</v>
      </c>
      <c r="Y69" s="725" t="s">
        <v>283</v>
      </c>
      <c r="Z69" s="729"/>
      <c r="AA69" s="730"/>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5"/>
      <c r="B70" s="716"/>
      <c r="C70" s="745"/>
      <c r="D70" s="513"/>
      <c r="E70" s="743"/>
      <c r="F70" s="513"/>
      <c r="G70" s="743"/>
      <c r="H70" s="513"/>
      <c r="I70" s="743"/>
      <c r="J70" s="513"/>
      <c r="K70" s="722"/>
      <c r="L70" s="737"/>
      <c r="M70" s="514"/>
      <c r="N70" s="739"/>
      <c r="O70" s="513"/>
      <c r="P70" s="739"/>
      <c r="Q70" s="737"/>
      <c r="R70" s="520" t="str">
        <f>IF(OR(D70="",A69=""),"",HOUR(AJ70))</f>
        <v/>
      </c>
      <c r="S70" s="739"/>
      <c r="T70" s="515" t="str">
        <f>IF(OR(D70="",A69=""),"",MINUTE(AJ70))</f>
        <v/>
      </c>
      <c r="U70" s="739"/>
      <c r="V70" s="728"/>
      <c r="W70" s="516"/>
      <c r="X70" s="720"/>
      <c r="Y70" s="726"/>
      <c r="Z70" s="731"/>
      <c r="AA70" s="732"/>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07"/>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07"/>
      <c r="AO72" s="225"/>
      <c r="AP72" s="226"/>
      <c r="AQ72" s="225"/>
      <c r="AS72" s="227"/>
    </row>
    <row r="73" spans="1:45" ht="15.75" customHeight="1">
      <c r="A73" s="713">
        <f>IF($AG$3="",A69+1,AF73)</f>
        <v>17</v>
      </c>
      <c r="B73" s="714"/>
      <c r="C73" s="744" t="s">
        <v>276</v>
      </c>
      <c r="D73" s="508"/>
      <c r="E73" s="742" t="s">
        <v>222</v>
      </c>
      <c r="F73" s="508"/>
      <c r="G73" s="742" t="s">
        <v>279</v>
      </c>
      <c r="H73" s="508"/>
      <c r="I73" s="742" t="s">
        <v>222</v>
      </c>
      <c r="J73" s="508"/>
      <c r="K73" s="721" t="s">
        <v>280</v>
      </c>
      <c r="L73" s="736" t="s">
        <v>223</v>
      </c>
      <c r="M73" s="509"/>
      <c r="N73" s="738" t="s">
        <v>281</v>
      </c>
      <c r="O73" s="508"/>
      <c r="P73" s="738" t="s">
        <v>280</v>
      </c>
      <c r="Q73" s="736" t="s">
        <v>282</v>
      </c>
      <c r="R73" s="521" t="str">
        <f>IF(OR(D73="",A73=""),"",HOUR(AJ73))</f>
        <v/>
      </c>
      <c r="S73" s="738" t="s">
        <v>281</v>
      </c>
      <c r="T73" s="511" t="str">
        <f>IF(OR(D73="",A73=""),"",MINUTE(AJ73))</f>
        <v/>
      </c>
      <c r="U73" s="738" t="s">
        <v>280</v>
      </c>
      <c r="V73" s="727" t="s">
        <v>299</v>
      </c>
      <c r="W73" s="512"/>
      <c r="X73" s="719" t="s">
        <v>144</v>
      </c>
      <c r="Y73" s="725" t="s">
        <v>283</v>
      </c>
      <c r="Z73" s="729"/>
      <c r="AA73" s="730"/>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5"/>
      <c r="B74" s="716"/>
      <c r="C74" s="745"/>
      <c r="D74" s="513"/>
      <c r="E74" s="743"/>
      <c r="F74" s="513"/>
      <c r="G74" s="743"/>
      <c r="H74" s="513"/>
      <c r="I74" s="743"/>
      <c r="J74" s="513"/>
      <c r="K74" s="722"/>
      <c r="L74" s="737"/>
      <c r="M74" s="514"/>
      <c r="N74" s="739"/>
      <c r="O74" s="513"/>
      <c r="P74" s="739"/>
      <c r="Q74" s="737"/>
      <c r="R74" s="520" t="str">
        <f>IF(OR(D74="",A73=""),"",HOUR(AJ74))</f>
        <v/>
      </c>
      <c r="S74" s="739"/>
      <c r="T74" s="515" t="str">
        <f>IF(OR(D74="",A73=""),"",MINUTE(AJ74))</f>
        <v/>
      </c>
      <c r="U74" s="739"/>
      <c r="V74" s="728"/>
      <c r="W74" s="516"/>
      <c r="X74" s="720"/>
      <c r="Y74" s="726"/>
      <c r="Z74" s="731"/>
      <c r="AA74" s="732"/>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07"/>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07"/>
      <c r="AO76" s="225"/>
      <c r="AP76" s="226"/>
      <c r="AQ76" s="225"/>
      <c r="AS76" s="227"/>
    </row>
    <row r="77" spans="1:45" ht="15.75" customHeight="1">
      <c r="A77" s="713">
        <f>IF($AG$3="",A73+1,AF77)</f>
        <v>18</v>
      </c>
      <c r="B77" s="714"/>
      <c r="C77" s="744" t="s">
        <v>276</v>
      </c>
      <c r="D77" s="508"/>
      <c r="E77" s="742" t="s">
        <v>222</v>
      </c>
      <c r="F77" s="508"/>
      <c r="G77" s="742" t="s">
        <v>279</v>
      </c>
      <c r="H77" s="508"/>
      <c r="I77" s="742" t="s">
        <v>222</v>
      </c>
      <c r="J77" s="508"/>
      <c r="K77" s="721" t="s">
        <v>280</v>
      </c>
      <c r="L77" s="736" t="s">
        <v>223</v>
      </c>
      <c r="M77" s="509"/>
      <c r="N77" s="738" t="s">
        <v>281</v>
      </c>
      <c r="O77" s="508"/>
      <c r="P77" s="738" t="s">
        <v>280</v>
      </c>
      <c r="Q77" s="736" t="s">
        <v>282</v>
      </c>
      <c r="R77" s="521" t="str">
        <f>IF(OR(D77="",A77=""),"",HOUR(AJ77))</f>
        <v/>
      </c>
      <c r="S77" s="738" t="s">
        <v>281</v>
      </c>
      <c r="T77" s="511" t="str">
        <f>IF(OR(D77="",A77=""),"",MINUTE(AJ77))</f>
        <v/>
      </c>
      <c r="U77" s="738" t="s">
        <v>280</v>
      </c>
      <c r="V77" s="727" t="s">
        <v>299</v>
      </c>
      <c r="W77" s="512"/>
      <c r="X77" s="719" t="s">
        <v>144</v>
      </c>
      <c r="Y77" s="725" t="s">
        <v>283</v>
      </c>
      <c r="Z77" s="729"/>
      <c r="AA77" s="730"/>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5"/>
      <c r="B78" s="716"/>
      <c r="C78" s="745"/>
      <c r="D78" s="513"/>
      <c r="E78" s="743"/>
      <c r="F78" s="513"/>
      <c r="G78" s="743"/>
      <c r="H78" s="513"/>
      <c r="I78" s="743"/>
      <c r="J78" s="513"/>
      <c r="K78" s="722"/>
      <c r="L78" s="737"/>
      <c r="M78" s="514"/>
      <c r="N78" s="739"/>
      <c r="O78" s="513"/>
      <c r="P78" s="739"/>
      <c r="Q78" s="737"/>
      <c r="R78" s="520" t="str">
        <f>IF(OR(D78="",A77=""),"",HOUR(AJ78))</f>
        <v/>
      </c>
      <c r="S78" s="739"/>
      <c r="T78" s="515" t="str">
        <f>IF(OR(D78="",A77=""),"",MINUTE(AJ78))</f>
        <v/>
      </c>
      <c r="U78" s="739"/>
      <c r="V78" s="728"/>
      <c r="W78" s="516"/>
      <c r="X78" s="720"/>
      <c r="Y78" s="726"/>
      <c r="Z78" s="731"/>
      <c r="AA78" s="732"/>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07"/>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07"/>
      <c r="AO80" s="225"/>
      <c r="AP80" s="226"/>
      <c r="AQ80" s="225"/>
      <c r="AS80" s="227"/>
    </row>
    <row r="81" spans="1:45" ht="15.75" customHeight="1">
      <c r="A81" s="713">
        <f>IF($AG$3="",A77+1,AF81)</f>
        <v>19</v>
      </c>
      <c r="B81" s="714"/>
      <c r="C81" s="744" t="s">
        <v>276</v>
      </c>
      <c r="D81" s="508"/>
      <c r="E81" s="742" t="s">
        <v>222</v>
      </c>
      <c r="F81" s="508"/>
      <c r="G81" s="742" t="s">
        <v>279</v>
      </c>
      <c r="H81" s="508"/>
      <c r="I81" s="742" t="s">
        <v>222</v>
      </c>
      <c r="J81" s="508"/>
      <c r="K81" s="721" t="s">
        <v>280</v>
      </c>
      <c r="L81" s="736" t="s">
        <v>223</v>
      </c>
      <c r="M81" s="509"/>
      <c r="N81" s="738" t="s">
        <v>281</v>
      </c>
      <c r="O81" s="508"/>
      <c r="P81" s="738" t="s">
        <v>280</v>
      </c>
      <c r="Q81" s="736" t="s">
        <v>282</v>
      </c>
      <c r="R81" s="521" t="str">
        <f>IF(OR(D81="",A81=""),"",HOUR(AJ81))</f>
        <v/>
      </c>
      <c r="S81" s="738" t="s">
        <v>281</v>
      </c>
      <c r="T81" s="511" t="str">
        <f>IF(OR(D81="",A81=""),"",MINUTE(AJ81))</f>
        <v/>
      </c>
      <c r="U81" s="738" t="s">
        <v>280</v>
      </c>
      <c r="V81" s="727" t="s">
        <v>299</v>
      </c>
      <c r="W81" s="512"/>
      <c r="X81" s="719" t="s">
        <v>144</v>
      </c>
      <c r="Y81" s="725" t="s">
        <v>283</v>
      </c>
      <c r="Z81" s="729"/>
      <c r="AA81" s="730"/>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5"/>
      <c r="B82" s="716"/>
      <c r="C82" s="745"/>
      <c r="D82" s="513"/>
      <c r="E82" s="743"/>
      <c r="F82" s="513"/>
      <c r="G82" s="743"/>
      <c r="H82" s="513"/>
      <c r="I82" s="743"/>
      <c r="J82" s="513"/>
      <c r="K82" s="722"/>
      <c r="L82" s="737"/>
      <c r="M82" s="514"/>
      <c r="N82" s="739"/>
      <c r="O82" s="513"/>
      <c r="P82" s="739"/>
      <c r="Q82" s="737"/>
      <c r="R82" s="520" t="str">
        <f>IF(OR(D82="",A81=""),"",HOUR(AJ82))</f>
        <v/>
      </c>
      <c r="S82" s="739"/>
      <c r="T82" s="515" t="str">
        <f>IF(OR(D82="",A81=""),"",MINUTE(AJ82))</f>
        <v/>
      </c>
      <c r="U82" s="739"/>
      <c r="V82" s="728"/>
      <c r="W82" s="516"/>
      <c r="X82" s="720"/>
      <c r="Y82" s="726"/>
      <c r="Z82" s="731"/>
      <c r="AA82" s="732"/>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07"/>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07"/>
      <c r="AO84" s="225"/>
      <c r="AP84" s="226"/>
      <c r="AQ84" s="225"/>
      <c r="AS84" s="227"/>
    </row>
    <row r="85" spans="1:45" ht="15.75" customHeight="1">
      <c r="A85" s="713">
        <f>IF($AG$3="",A81+1,AF85)</f>
        <v>20</v>
      </c>
      <c r="B85" s="714"/>
      <c r="C85" s="744" t="s">
        <v>276</v>
      </c>
      <c r="D85" s="508"/>
      <c r="E85" s="742" t="s">
        <v>222</v>
      </c>
      <c r="F85" s="508"/>
      <c r="G85" s="742" t="s">
        <v>279</v>
      </c>
      <c r="H85" s="508"/>
      <c r="I85" s="742" t="s">
        <v>222</v>
      </c>
      <c r="J85" s="508"/>
      <c r="K85" s="721" t="s">
        <v>280</v>
      </c>
      <c r="L85" s="736" t="s">
        <v>223</v>
      </c>
      <c r="M85" s="509"/>
      <c r="N85" s="738" t="s">
        <v>281</v>
      </c>
      <c r="O85" s="508"/>
      <c r="P85" s="738" t="s">
        <v>280</v>
      </c>
      <c r="Q85" s="736" t="s">
        <v>282</v>
      </c>
      <c r="R85" s="521" t="str">
        <f>IF(OR(D85="",A85=""),"",HOUR(AJ85))</f>
        <v/>
      </c>
      <c r="S85" s="738" t="s">
        <v>281</v>
      </c>
      <c r="T85" s="511" t="str">
        <f>IF(OR(D85="",A85=""),"",MINUTE(AJ85))</f>
        <v/>
      </c>
      <c r="U85" s="738" t="s">
        <v>280</v>
      </c>
      <c r="V85" s="727" t="s">
        <v>299</v>
      </c>
      <c r="W85" s="512"/>
      <c r="X85" s="719" t="s">
        <v>144</v>
      </c>
      <c r="Y85" s="725" t="s">
        <v>283</v>
      </c>
      <c r="Z85" s="729"/>
      <c r="AA85" s="730"/>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5"/>
      <c r="B86" s="716"/>
      <c r="C86" s="745"/>
      <c r="D86" s="513"/>
      <c r="E86" s="743"/>
      <c r="F86" s="513"/>
      <c r="G86" s="743"/>
      <c r="H86" s="513"/>
      <c r="I86" s="743"/>
      <c r="J86" s="513"/>
      <c r="K86" s="722"/>
      <c r="L86" s="737"/>
      <c r="M86" s="514"/>
      <c r="N86" s="739"/>
      <c r="O86" s="513"/>
      <c r="P86" s="739"/>
      <c r="Q86" s="737"/>
      <c r="R86" s="520" t="str">
        <f>IF(OR(D86="",A85=""),"",HOUR(AJ86))</f>
        <v/>
      </c>
      <c r="S86" s="739"/>
      <c r="T86" s="515" t="str">
        <f>IF(OR(D86="",A85=""),"",MINUTE(AJ86))</f>
        <v/>
      </c>
      <c r="U86" s="739"/>
      <c r="V86" s="728"/>
      <c r="W86" s="516"/>
      <c r="X86" s="720"/>
      <c r="Y86" s="726"/>
      <c r="Z86" s="731"/>
      <c r="AA86" s="732"/>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07"/>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07"/>
      <c r="AO88" s="225"/>
      <c r="AP88" s="226"/>
      <c r="AQ88" s="225"/>
      <c r="AS88" s="227"/>
    </row>
    <row r="89" spans="1:45" ht="14.25" customHeight="1">
      <c r="A89" s="717" t="s">
        <v>314</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2" t="s">
        <v>31</v>
      </c>
      <c r="N89" s="718">
        <f>SUM($C$89,$G$89,$K$89)</f>
        <v>0</v>
      </c>
      <c r="O89" s="718"/>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0" t="str">
        <f>$L$5</f>
        <v>（ 平成　　年　　月 ）</v>
      </c>
      <c r="M90" s="740"/>
      <c r="N90" s="740"/>
      <c r="O90" s="740"/>
      <c r="P90" s="740"/>
      <c r="Q90" s="740"/>
      <c r="R90" s="528" t="s">
        <v>295</v>
      </c>
      <c r="S90" s="538"/>
      <c r="T90" s="538"/>
      <c r="U90" s="538"/>
      <c r="V90" s="741" t="str">
        <f>$V$5</f>
        <v/>
      </c>
      <c r="W90" s="741"/>
      <c r="X90" s="741"/>
      <c r="Y90" s="741"/>
      <c r="Z90" s="741"/>
      <c r="AA90" s="741"/>
      <c r="AE90" s="215"/>
      <c r="AF90" s="222"/>
      <c r="AG90" s="224"/>
      <c r="AH90" s="224"/>
      <c r="AI90" s="224"/>
      <c r="AJ90" s="505"/>
      <c r="AK90" s="507"/>
      <c r="AO90" s="225"/>
      <c r="AP90" s="226"/>
      <c r="AQ90" s="225"/>
      <c r="AS90" s="227"/>
    </row>
    <row r="91" spans="1:45" ht="15.75" customHeight="1">
      <c r="A91" s="713">
        <f>IF($AG$3="",A85+1,AF91)</f>
        <v>21</v>
      </c>
      <c r="B91" s="714"/>
      <c r="C91" s="744" t="s">
        <v>276</v>
      </c>
      <c r="D91" s="508"/>
      <c r="E91" s="742" t="s">
        <v>222</v>
      </c>
      <c r="F91" s="508"/>
      <c r="G91" s="742" t="s">
        <v>279</v>
      </c>
      <c r="H91" s="508"/>
      <c r="I91" s="742" t="s">
        <v>222</v>
      </c>
      <c r="J91" s="508"/>
      <c r="K91" s="721" t="s">
        <v>280</v>
      </c>
      <c r="L91" s="736" t="s">
        <v>223</v>
      </c>
      <c r="M91" s="509"/>
      <c r="N91" s="738" t="s">
        <v>281</v>
      </c>
      <c r="O91" s="508"/>
      <c r="P91" s="738" t="s">
        <v>280</v>
      </c>
      <c r="Q91" s="736" t="s">
        <v>282</v>
      </c>
      <c r="R91" s="521" t="str">
        <f>IF(OR(D91="",A91=""),"",HOUR(AJ91))</f>
        <v/>
      </c>
      <c r="S91" s="738" t="s">
        <v>281</v>
      </c>
      <c r="T91" s="511" t="str">
        <f>IF(OR(D91="",A91=""),"",MINUTE(AJ91))</f>
        <v/>
      </c>
      <c r="U91" s="738" t="s">
        <v>280</v>
      </c>
      <c r="V91" s="727" t="s">
        <v>299</v>
      </c>
      <c r="W91" s="512"/>
      <c r="X91" s="719" t="s">
        <v>144</v>
      </c>
      <c r="Y91" s="725" t="s">
        <v>283</v>
      </c>
      <c r="Z91" s="729"/>
      <c r="AA91" s="730"/>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5"/>
      <c r="B92" s="716"/>
      <c r="C92" s="745"/>
      <c r="D92" s="513"/>
      <c r="E92" s="743"/>
      <c r="F92" s="513"/>
      <c r="G92" s="743"/>
      <c r="H92" s="513"/>
      <c r="I92" s="743"/>
      <c r="J92" s="513"/>
      <c r="K92" s="722"/>
      <c r="L92" s="737"/>
      <c r="M92" s="514"/>
      <c r="N92" s="739"/>
      <c r="O92" s="513"/>
      <c r="P92" s="739"/>
      <c r="Q92" s="737"/>
      <c r="R92" s="520" t="str">
        <f>IF(OR(D92="",A91=""),"",HOUR(AJ92))</f>
        <v/>
      </c>
      <c r="S92" s="739"/>
      <c r="T92" s="515" t="str">
        <f>IF(OR(D92="",A91=""),"",MINUTE(AJ92))</f>
        <v/>
      </c>
      <c r="U92" s="739"/>
      <c r="V92" s="728"/>
      <c r="W92" s="516"/>
      <c r="X92" s="720"/>
      <c r="Y92" s="726"/>
      <c r="Z92" s="731"/>
      <c r="AA92" s="732"/>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07"/>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07"/>
      <c r="AO94" s="225"/>
      <c r="AP94" s="226"/>
      <c r="AQ94" s="225"/>
      <c r="AS94" s="227"/>
    </row>
    <row r="95" spans="1:45" ht="15.75" customHeight="1">
      <c r="A95" s="713">
        <f>IF($AG$3="",A91+1,AF95)</f>
        <v>22</v>
      </c>
      <c r="B95" s="714"/>
      <c r="C95" s="744" t="s">
        <v>276</v>
      </c>
      <c r="D95" s="508"/>
      <c r="E95" s="742" t="s">
        <v>222</v>
      </c>
      <c r="F95" s="508"/>
      <c r="G95" s="742" t="s">
        <v>279</v>
      </c>
      <c r="H95" s="508"/>
      <c r="I95" s="742" t="s">
        <v>222</v>
      </c>
      <c r="J95" s="508"/>
      <c r="K95" s="721" t="s">
        <v>280</v>
      </c>
      <c r="L95" s="736" t="s">
        <v>223</v>
      </c>
      <c r="M95" s="509"/>
      <c r="N95" s="738" t="s">
        <v>281</v>
      </c>
      <c r="O95" s="508"/>
      <c r="P95" s="738" t="s">
        <v>280</v>
      </c>
      <c r="Q95" s="736" t="s">
        <v>282</v>
      </c>
      <c r="R95" s="521" t="str">
        <f>IF(OR(D95="",A95=""),"",HOUR(AJ95))</f>
        <v/>
      </c>
      <c r="S95" s="738" t="s">
        <v>281</v>
      </c>
      <c r="T95" s="511" t="str">
        <f>IF(OR(D95="",A95=""),"",MINUTE(AJ95))</f>
        <v/>
      </c>
      <c r="U95" s="738" t="s">
        <v>280</v>
      </c>
      <c r="V95" s="727" t="s">
        <v>299</v>
      </c>
      <c r="W95" s="512"/>
      <c r="X95" s="719" t="s">
        <v>144</v>
      </c>
      <c r="Y95" s="725" t="s">
        <v>283</v>
      </c>
      <c r="Z95" s="729"/>
      <c r="AA95" s="730"/>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5"/>
      <c r="B96" s="716"/>
      <c r="C96" s="745"/>
      <c r="D96" s="513"/>
      <c r="E96" s="743"/>
      <c r="F96" s="513"/>
      <c r="G96" s="743"/>
      <c r="H96" s="513"/>
      <c r="I96" s="743"/>
      <c r="J96" s="513"/>
      <c r="K96" s="722"/>
      <c r="L96" s="737"/>
      <c r="M96" s="514"/>
      <c r="N96" s="739"/>
      <c r="O96" s="513"/>
      <c r="P96" s="739"/>
      <c r="Q96" s="737"/>
      <c r="R96" s="520" t="str">
        <f>IF(OR(D96="",A95=""),"",HOUR(AJ96))</f>
        <v/>
      </c>
      <c r="S96" s="739"/>
      <c r="T96" s="515" t="str">
        <f>IF(OR(D96="",A95=""),"",MINUTE(AJ96))</f>
        <v/>
      </c>
      <c r="U96" s="739"/>
      <c r="V96" s="728"/>
      <c r="W96" s="516"/>
      <c r="X96" s="720"/>
      <c r="Y96" s="726"/>
      <c r="Z96" s="731"/>
      <c r="AA96" s="732"/>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07"/>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07"/>
      <c r="AO98" s="225"/>
      <c r="AP98" s="226"/>
      <c r="AQ98" s="225"/>
      <c r="AS98" s="227"/>
    </row>
    <row r="99" spans="1:45" ht="15.75" customHeight="1">
      <c r="A99" s="713">
        <f>IF($AG$3="",A95+1,AF99)</f>
        <v>23</v>
      </c>
      <c r="B99" s="714"/>
      <c r="C99" s="744" t="s">
        <v>276</v>
      </c>
      <c r="D99" s="508"/>
      <c r="E99" s="742" t="s">
        <v>222</v>
      </c>
      <c r="F99" s="508"/>
      <c r="G99" s="742" t="s">
        <v>279</v>
      </c>
      <c r="H99" s="508"/>
      <c r="I99" s="742" t="s">
        <v>222</v>
      </c>
      <c r="J99" s="508"/>
      <c r="K99" s="721" t="s">
        <v>280</v>
      </c>
      <c r="L99" s="736" t="s">
        <v>223</v>
      </c>
      <c r="M99" s="509"/>
      <c r="N99" s="738" t="s">
        <v>281</v>
      </c>
      <c r="O99" s="508"/>
      <c r="P99" s="738" t="s">
        <v>280</v>
      </c>
      <c r="Q99" s="736" t="s">
        <v>282</v>
      </c>
      <c r="R99" s="521" t="str">
        <f>IF(OR(D99="",A99=""),"",HOUR(AJ99))</f>
        <v/>
      </c>
      <c r="S99" s="738" t="s">
        <v>281</v>
      </c>
      <c r="T99" s="511" t="str">
        <f>IF(OR(D99="",A99=""),"",MINUTE(AJ99))</f>
        <v/>
      </c>
      <c r="U99" s="738" t="s">
        <v>280</v>
      </c>
      <c r="V99" s="727" t="s">
        <v>299</v>
      </c>
      <c r="W99" s="512"/>
      <c r="X99" s="719" t="s">
        <v>144</v>
      </c>
      <c r="Y99" s="725" t="s">
        <v>283</v>
      </c>
      <c r="Z99" s="729"/>
      <c r="AA99" s="730"/>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5"/>
      <c r="B100" s="716"/>
      <c r="C100" s="745"/>
      <c r="D100" s="513"/>
      <c r="E100" s="743"/>
      <c r="F100" s="513"/>
      <c r="G100" s="743"/>
      <c r="H100" s="513"/>
      <c r="I100" s="743"/>
      <c r="J100" s="513"/>
      <c r="K100" s="722"/>
      <c r="L100" s="737"/>
      <c r="M100" s="514"/>
      <c r="N100" s="739"/>
      <c r="O100" s="513"/>
      <c r="P100" s="739"/>
      <c r="Q100" s="737"/>
      <c r="R100" s="520" t="str">
        <f>IF(OR(D100="",A99=""),"",HOUR(AJ100))</f>
        <v/>
      </c>
      <c r="S100" s="739"/>
      <c r="T100" s="515" t="str">
        <f>IF(OR(D100="",A99=""),"",MINUTE(AJ100))</f>
        <v/>
      </c>
      <c r="U100" s="739"/>
      <c r="V100" s="728"/>
      <c r="W100" s="516"/>
      <c r="X100" s="720"/>
      <c r="Y100" s="726"/>
      <c r="Z100" s="731"/>
      <c r="AA100" s="732"/>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07"/>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07"/>
      <c r="AO102" s="225"/>
      <c r="AP102" s="226"/>
      <c r="AQ102" s="225"/>
      <c r="AS102" s="227"/>
    </row>
    <row r="103" spans="1:45" ht="15.75" customHeight="1">
      <c r="A103" s="713">
        <f>IF($AG$3="",A99+1,AF103)</f>
        <v>24</v>
      </c>
      <c r="B103" s="714"/>
      <c r="C103" s="744" t="s">
        <v>276</v>
      </c>
      <c r="D103" s="508"/>
      <c r="E103" s="742" t="s">
        <v>222</v>
      </c>
      <c r="F103" s="508"/>
      <c r="G103" s="742" t="s">
        <v>279</v>
      </c>
      <c r="H103" s="508"/>
      <c r="I103" s="742" t="s">
        <v>222</v>
      </c>
      <c r="J103" s="508"/>
      <c r="K103" s="721" t="s">
        <v>280</v>
      </c>
      <c r="L103" s="736" t="s">
        <v>223</v>
      </c>
      <c r="M103" s="509"/>
      <c r="N103" s="738" t="s">
        <v>281</v>
      </c>
      <c r="O103" s="508"/>
      <c r="P103" s="738" t="s">
        <v>280</v>
      </c>
      <c r="Q103" s="736" t="s">
        <v>282</v>
      </c>
      <c r="R103" s="521" t="str">
        <f>IF(OR(D103="",A103=""),"",HOUR(AJ103))</f>
        <v/>
      </c>
      <c r="S103" s="738" t="s">
        <v>281</v>
      </c>
      <c r="T103" s="511" t="str">
        <f>IF(OR(D103="",A103=""),"",MINUTE(AJ103))</f>
        <v/>
      </c>
      <c r="U103" s="738" t="s">
        <v>280</v>
      </c>
      <c r="V103" s="727" t="s">
        <v>299</v>
      </c>
      <c r="W103" s="512"/>
      <c r="X103" s="719" t="s">
        <v>144</v>
      </c>
      <c r="Y103" s="725" t="s">
        <v>283</v>
      </c>
      <c r="Z103" s="729"/>
      <c r="AA103" s="730"/>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5"/>
      <c r="B104" s="716"/>
      <c r="C104" s="745"/>
      <c r="D104" s="513"/>
      <c r="E104" s="743"/>
      <c r="F104" s="513"/>
      <c r="G104" s="743"/>
      <c r="H104" s="513"/>
      <c r="I104" s="743"/>
      <c r="J104" s="513"/>
      <c r="K104" s="722"/>
      <c r="L104" s="737"/>
      <c r="M104" s="514"/>
      <c r="N104" s="739"/>
      <c r="O104" s="513"/>
      <c r="P104" s="739"/>
      <c r="Q104" s="737"/>
      <c r="R104" s="520" t="str">
        <f>IF(OR(D104="",A103=""),"",HOUR(AJ104))</f>
        <v/>
      </c>
      <c r="S104" s="739"/>
      <c r="T104" s="515" t="str">
        <f>IF(OR(D104="",A103=""),"",MINUTE(AJ104))</f>
        <v/>
      </c>
      <c r="U104" s="739"/>
      <c r="V104" s="728"/>
      <c r="W104" s="516"/>
      <c r="X104" s="720"/>
      <c r="Y104" s="726"/>
      <c r="Z104" s="731"/>
      <c r="AA104" s="732"/>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07"/>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07"/>
      <c r="AO106" s="225"/>
      <c r="AP106" s="226"/>
      <c r="AQ106" s="225"/>
      <c r="AS106" s="227"/>
    </row>
    <row r="107" spans="1:45" ht="15.75" customHeight="1">
      <c r="A107" s="713">
        <f>IF($AG$3="",A103+1,AF107)</f>
        <v>25</v>
      </c>
      <c r="B107" s="714"/>
      <c r="C107" s="744" t="s">
        <v>276</v>
      </c>
      <c r="D107" s="508"/>
      <c r="E107" s="742" t="s">
        <v>222</v>
      </c>
      <c r="F107" s="508"/>
      <c r="G107" s="742" t="s">
        <v>279</v>
      </c>
      <c r="H107" s="508"/>
      <c r="I107" s="742" t="s">
        <v>222</v>
      </c>
      <c r="J107" s="508"/>
      <c r="K107" s="721" t="s">
        <v>280</v>
      </c>
      <c r="L107" s="736" t="s">
        <v>223</v>
      </c>
      <c r="M107" s="509"/>
      <c r="N107" s="738" t="s">
        <v>281</v>
      </c>
      <c r="O107" s="508"/>
      <c r="P107" s="738" t="s">
        <v>280</v>
      </c>
      <c r="Q107" s="736" t="s">
        <v>282</v>
      </c>
      <c r="R107" s="521" t="str">
        <f>IF(OR(D107="",A107=""),"",HOUR(AJ107))</f>
        <v/>
      </c>
      <c r="S107" s="738" t="s">
        <v>281</v>
      </c>
      <c r="T107" s="511" t="str">
        <f>IF(OR(D107="",A107=""),"",MINUTE(AJ107))</f>
        <v/>
      </c>
      <c r="U107" s="738" t="s">
        <v>280</v>
      </c>
      <c r="V107" s="727" t="s">
        <v>299</v>
      </c>
      <c r="W107" s="512"/>
      <c r="X107" s="719" t="s">
        <v>144</v>
      </c>
      <c r="Y107" s="725" t="s">
        <v>283</v>
      </c>
      <c r="Z107" s="729"/>
      <c r="AA107" s="730"/>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5"/>
      <c r="B108" s="716"/>
      <c r="C108" s="745"/>
      <c r="D108" s="513"/>
      <c r="E108" s="743"/>
      <c r="F108" s="513"/>
      <c r="G108" s="743"/>
      <c r="H108" s="513"/>
      <c r="I108" s="743"/>
      <c r="J108" s="513"/>
      <c r="K108" s="722"/>
      <c r="L108" s="737"/>
      <c r="M108" s="514"/>
      <c r="N108" s="739"/>
      <c r="O108" s="513"/>
      <c r="P108" s="739"/>
      <c r="Q108" s="737"/>
      <c r="R108" s="520" t="str">
        <f>IF(OR(D108="",A107=""),"",HOUR(AJ108))</f>
        <v/>
      </c>
      <c r="S108" s="739"/>
      <c r="T108" s="515" t="str">
        <f>IF(OR(D108="",A107=""),"",MINUTE(AJ108))</f>
        <v/>
      </c>
      <c r="U108" s="739"/>
      <c r="V108" s="728"/>
      <c r="W108" s="516"/>
      <c r="X108" s="720"/>
      <c r="Y108" s="726"/>
      <c r="Z108" s="731"/>
      <c r="AA108" s="732"/>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07"/>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07"/>
      <c r="AO110" s="225"/>
      <c r="AP110" s="226"/>
      <c r="AQ110" s="225"/>
      <c r="AS110" s="227"/>
    </row>
    <row r="111" spans="1:45" ht="15.75" customHeight="1">
      <c r="A111" s="713">
        <f>IF($AG$3="",A107+1,AF111)</f>
        <v>26</v>
      </c>
      <c r="B111" s="714"/>
      <c r="C111" s="744" t="s">
        <v>276</v>
      </c>
      <c r="D111" s="508"/>
      <c r="E111" s="742" t="s">
        <v>222</v>
      </c>
      <c r="F111" s="508"/>
      <c r="G111" s="742" t="s">
        <v>279</v>
      </c>
      <c r="H111" s="508"/>
      <c r="I111" s="742" t="s">
        <v>222</v>
      </c>
      <c r="J111" s="508"/>
      <c r="K111" s="721" t="s">
        <v>280</v>
      </c>
      <c r="L111" s="736" t="s">
        <v>223</v>
      </c>
      <c r="M111" s="509"/>
      <c r="N111" s="738" t="s">
        <v>281</v>
      </c>
      <c r="O111" s="508"/>
      <c r="P111" s="738" t="s">
        <v>280</v>
      </c>
      <c r="Q111" s="736" t="s">
        <v>282</v>
      </c>
      <c r="R111" s="521" t="str">
        <f>IF(OR(D111="",A111=""),"",HOUR(AJ111))</f>
        <v/>
      </c>
      <c r="S111" s="738" t="s">
        <v>281</v>
      </c>
      <c r="T111" s="511" t="str">
        <f>IF(OR(D111="",A111=""),"",MINUTE(AJ111))</f>
        <v/>
      </c>
      <c r="U111" s="738" t="s">
        <v>280</v>
      </c>
      <c r="V111" s="727" t="s">
        <v>299</v>
      </c>
      <c r="W111" s="512"/>
      <c r="X111" s="719" t="s">
        <v>144</v>
      </c>
      <c r="Y111" s="725" t="s">
        <v>283</v>
      </c>
      <c r="Z111" s="729"/>
      <c r="AA111" s="730"/>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5"/>
      <c r="B112" s="716"/>
      <c r="C112" s="745"/>
      <c r="D112" s="513"/>
      <c r="E112" s="743"/>
      <c r="F112" s="513"/>
      <c r="G112" s="743"/>
      <c r="H112" s="513"/>
      <c r="I112" s="743"/>
      <c r="J112" s="513"/>
      <c r="K112" s="722"/>
      <c r="L112" s="737"/>
      <c r="M112" s="514"/>
      <c r="N112" s="739"/>
      <c r="O112" s="513"/>
      <c r="P112" s="739"/>
      <c r="Q112" s="737"/>
      <c r="R112" s="520" t="str">
        <f>IF(OR(D112="",A111=""),"",HOUR(AJ112))</f>
        <v/>
      </c>
      <c r="S112" s="739"/>
      <c r="T112" s="515" t="str">
        <f>IF(OR(D112="",A111=""),"",MINUTE(AJ112))</f>
        <v/>
      </c>
      <c r="U112" s="739"/>
      <c r="V112" s="728"/>
      <c r="W112" s="516"/>
      <c r="X112" s="720"/>
      <c r="Y112" s="726"/>
      <c r="Z112" s="731"/>
      <c r="AA112" s="732"/>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07"/>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07"/>
      <c r="AO114" s="225"/>
      <c r="AP114" s="226"/>
      <c r="AQ114" s="225"/>
      <c r="AS114" s="227"/>
    </row>
    <row r="115" spans="1:45" ht="15.75" customHeight="1">
      <c r="A115" s="713">
        <f>IF($AG$3="",A111+1,AF115)</f>
        <v>27</v>
      </c>
      <c r="B115" s="714"/>
      <c r="C115" s="744" t="s">
        <v>276</v>
      </c>
      <c r="D115" s="508"/>
      <c r="E115" s="742" t="s">
        <v>222</v>
      </c>
      <c r="F115" s="508"/>
      <c r="G115" s="742" t="s">
        <v>279</v>
      </c>
      <c r="H115" s="508"/>
      <c r="I115" s="742" t="s">
        <v>222</v>
      </c>
      <c r="J115" s="508"/>
      <c r="K115" s="721" t="s">
        <v>280</v>
      </c>
      <c r="L115" s="736" t="s">
        <v>223</v>
      </c>
      <c r="M115" s="509"/>
      <c r="N115" s="738" t="s">
        <v>281</v>
      </c>
      <c r="O115" s="508"/>
      <c r="P115" s="738" t="s">
        <v>280</v>
      </c>
      <c r="Q115" s="736" t="s">
        <v>282</v>
      </c>
      <c r="R115" s="521" t="str">
        <f>IF(OR(D115="",A115=""),"",HOUR(AJ115))</f>
        <v/>
      </c>
      <c r="S115" s="738" t="s">
        <v>281</v>
      </c>
      <c r="T115" s="511" t="str">
        <f>IF(OR(D115="",A115=""),"",MINUTE(AJ115))</f>
        <v/>
      </c>
      <c r="U115" s="738" t="s">
        <v>280</v>
      </c>
      <c r="V115" s="727" t="s">
        <v>299</v>
      </c>
      <c r="W115" s="512"/>
      <c r="X115" s="719" t="s">
        <v>144</v>
      </c>
      <c r="Y115" s="725" t="s">
        <v>283</v>
      </c>
      <c r="Z115" s="729"/>
      <c r="AA115" s="730"/>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5"/>
      <c r="B116" s="716"/>
      <c r="C116" s="745"/>
      <c r="D116" s="513"/>
      <c r="E116" s="743"/>
      <c r="F116" s="513"/>
      <c r="G116" s="743"/>
      <c r="H116" s="513"/>
      <c r="I116" s="743"/>
      <c r="J116" s="513"/>
      <c r="K116" s="722"/>
      <c r="L116" s="737"/>
      <c r="M116" s="514"/>
      <c r="N116" s="739"/>
      <c r="O116" s="513"/>
      <c r="P116" s="739"/>
      <c r="Q116" s="737"/>
      <c r="R116" s="520" t="str">
        <f>IF(OR(D116="",A115=""),"",HOUR(AJ116))</f>
        <v/>
      </c>
      <c r="S116" s="739"/>
      <c r="T116" s="515" t="str">
        <f>IF(OR(D116="",A115=""),"",MINUTE(AJ116))</f>
        <v/>
      </c>
      <c r="U116" s="739"/>
      <c r="V116" s="728"/>
      <c r="W116" s="516"/>
      <c r="X116" s="720"/>
      <c r="Y116" s="726"/>
      <c r="Z116" s="731"/>
      <c r="AA116" s="732"/>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07"/>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5"/>
      <c r="AE118" s="215"/>
      <c r="AF118" s="222"/>
      <c r="AG118" s="224"/>
      <c r="AH118" s="224"/>
      <c r="AI118" s="224"/>
      <c r="AJ118" s="221"/>
      <c r="AK118" s="507"/>
      <c r="AO118" s="225"/>
      <c r="AP118" s="226"/>
      <c r="AQ118" s="225"/>
      <c r="AS118" s="227"/>
    </row>
    <row r="119" spans="1:45" ht="15.75" customHeight="1">
      <c r="A119" s="713">
        <f>IF($AG$3="",A115+1,AF119)</f>
        <v>28</v>
      </c>
      <c r="B119" s="714"/>
      <c r="C119" s="744" t="s">
        <v>276</v>
      </c>
      <c r="D119" s="508"/>
      <c r="E119" s="742" t="s">
        <v>222</v>
      </c>
      <c r="F119" s="508"/>
      <c r="G119" s="742" t="s">
        <v>279</v>
      </c>
      <c r="H119" s="508"/>
      <c r="I119" s="742" t="s">
        <v>222</v>
      </c>
      <c r="J119" s="508"/>
      <c r="K119" s="721" t="s">
        <v>280</v>
      </c>
      <c r="L119" s="736" t="s">
        <v>223</v>
      </c>
      <c r="M119" s="509"/>
      <c r="N119" s="738" t="s">
        <v>281</v>
      </c>
      <c r="O119" s="508"/>
      <c r="P119" s="738" t="s">
        <v>280</v>
      </c>
      <c r="Q119" s="736" t="s">
        <v>282</v>
      </c>
      <c r="R119" s="521" t="str">
        <f>IF(OR(D119="",A119=""),"",HOUR(AJ119))</f>
        <v/>
      </c>
      <c r="S119" s="738" t="s">
        <v>281</v>
      </c>
      <c r="T119" s="511" t="str">
        <f>IF(OR(D119="",A119=""),"",MINUTE(AJ119))</f>
        <v/>
      </c>
      <c r="U119" s="738" t="s">
        <v>280</v>
      </c>
      <c r="V119" s="727" t="s">
        <v>299</v>
      </c>
      <c r="W119" s="512"/>
      <c r="X119" s="719" t="s">
        <v>144</v>
      </c>
      <c r="Y119" s="725" t="s">
        <v>283</v>
      </c>
      <c r="Z119" s="729"/>
      <c r="AA119" s="730"/>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5"/>
      <c r="B120" s="716"/>
      <c r="C120" s="745"/>
      <c r="D120" s="513"/>
      <c r="E120" s="743"/>
      <c r="F120" s="513"/>
      <c r="G120" s="743"/>
      <c r="H120" s="513"/>
      <c r="I120" s="743"/>
      <c r="J120" s="513"/>
      <c r="K120" s="722"/>
      <c r="L120" s="737"/>
      <c r="M120" s="514"/>
      <c r="N120" s="739"/>
      <c r="O120" s="513"/>
      <c r="P120" s="739"/>
      <c r="Q120" s="737"/>
      <c r="R120" s="520" t="str">
        <f>IF(OR(D120="",A119=""),"",HOUR(AJ120))</f>
        <v/>
      </c>
      <c r="S120" s="739"/>
      <c r="T120" s="515" t="str">
        <f>IF(OR(D120="",A119=""),"",MINUTE(AJ120))</f>
        <v/>
      </c>
      <c r="U120" s="739"/>
      <c r="V120" s="728"/>
      <c r="W120" s="516"/>
      <c r="X120" s="720"/>
      <c r="Y120" s="726"/>
      <c r="Z120" s="731"/>
      <c r="AA120" s="732"/>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07"/>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5"/>
      <c r="AE122" s="215"/>
      <c r="AF122" s="222"/>
      <c r="AG122" s="224"/>
      <c r="AH122" s="224"/>
      <c r="AI122" s="224"/>
      <c r="AJ122" s="221"/>
      <c r="AK122" s="507"/>
      <c r="AO122" s="225"/>
      <c r="AP122" s="226"/>
      <c r="AQ122" s="225"/>
      <c r="AS122" s="227"/>
    </row>
    <row r="123" spans="1:45" ht="15.75" customHeight="1">
      <c r="A123" s="713">
        <f>IF(AG3="",29,IF(DAY(DATE(AH$3,AJ$3,29))=29,29,""))</f>
        <v>29</v>
      </c>
      <c r="B123" s="714"/>
      <c r="C123" s="744" t="s">
        <v>276</v>
      </c>
      <c r="D123" s="508"/>
      <c r="E123" s="742" t="s">
        <v>222</v>
      </c>
      <c r="F123" s="508"/>
      <c r="G123" s="742" t="s">
        <v>279</v>
      </c>
      <c r="H123" s="508"/>
      <c r="I123" s="742" t="s">
        <v>222</v>
      </c>
      <c r="J123" s="508"/>
      <c r="K123" s="721" t="s">
        <v>280</v>
      </c>
      <c r="L123" s="736" t="s">
        <v>223</v>
      </c>
      <c r="M123" s="509"/>
      <c r="N123" s="738" t="s">
        <v>281</v>
      </c>
      <c r="O123" s="508"/>
      <c r="P123" s="738" t="s">
        <v>280</v>
      </c>
      <c r="Q123" s="736" t="s">
        <v>282</v>
      </c>
      <c r="R123" s="510" t="str">
        <f>IF(OR(D123="",A123=""),"",HOUR(AJ123))</f>
        <v/>
      </c>
      <c r="S123" s="738" t="s">
        <v>281</v>
      </c>
      <c r="T123" s="511" t="str">
        <f>IF(OR(D123="",A123=""),"",MINUTE(AJ123))</f>
        <v/>
      </c>
      <c r="U123" s="738" t="s">
        <v>280</v>
      </c>
      <c r="V123" s="727" t="s">
        <v>299</v>
      </c>
      <c r="W123" s="512"/>
      <c r="X123" s="719" t="s">
        <v>144</v>
      </c>
      <c r="Y123" s="725" t="s">
        <v>283</v>
      </c>
      <c r="Z123" s="729"/>
      <c r="AA123" s="730"/>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5"/>
      <c r="B124" s="716"/>
      <c r="C124" s="745"/>
      <c r="D124" s="513"/>
      <c r="E124" s="743"/>
      <c r="F124" s="513"/>
      <c r="G124" s="743"/>
      <c r="H124" s="513"/>
      <c r="I124" s="743"/>
      <c r="J124" s="513"/>
      <c r="K124" s="722"/>
      <c r="L124" s="737"/>
      <c r="M124" s="514"/>
      <c r="N124" s="739"/>
      <c r="O124" s="513"/>
      <c r="P124" s="739"/>
      <c r="Q124" s="737"/>
      <c r="R124" s="514" t="str">
        <f>IF(OR(D124="",A123=""),"",HOUR(AJ124))</f>
        <v/>
      </c>
      <c r="S124" s="739"/>
      <c r="T124" s="515" t="str">
        <f>IF(OR(D124="",A123=""),"",MINUTE(AJ124))</f>
        <v/>
      </c>
      <c r="U124" s="739"/>
      <c r="V124" s="728"/>
      <c r="W124" s="516"/>
      <c r="X124" s="720"/>
      <c r="Y124" s="726"/>
      <c r="Z124" s="731"/>
      <c r="AA124" s="732"/>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07"/>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5"/>
      <c r="AF126" s="222"/>
      <c r="AG126" s="224"/>
      <c r="AH126" s="224"/>
      <c r="AI126" s="224"/>
      <c r="AJ126" s="221"/>
      <c r="AK126" s="507"/>
      <c r="AO126" s="225"/>
      <c r="AP126" s="226"/>
      <c r="AQ126" s="225"/>
      <c r="AS126" s="227"/>
    </row>
    <row r="127" spans="1:45" ht="15.75" customHeight="1">
      <c r="A127" s="713">
        <f>IF(AG3="",30,IF(DAY(DATE(AH$3,AJ$3,30))=30,30,""))</f>
        <v>30</v>
      </c>
      <c r="B127" s="714"/>
      <c r="C127" s="744" t="s">
        <v>276</v>
      </c>
      <c r="D127" s="508"/>
      <c r="E127" s="742" t="s">
        <v>222</v>
      </c>
      <c r="F127" s="508"/>
      <c r="G127" s="742" t="s">
        <v>279</v>
      </c>
      <c r="H127" s="508"/>
      <c r="I127" s="742" t="s">
        <v>222</v>
      </c>
      <c r="J127" s="508"/>
      <c r="K127" s="721" t="s">
        <v>280</v>
      </c>
      <c r="L127" s="736" t="s">
        <v>223</v>
      </c>
      <c r="M127" s="509"/>
      <c r="N127" s="738" t="s">
        <v>281</v>
      </c>
      <c r="O127" s="508"/>
      <c r="P127" s="738" t="s">
        <v>280</v>
      </c>
      <c r="Q127" s="736" t="s">
        <v>282</v>
      </c>
      <c r="R127" s="521" t="str">
        <f>IF(OR(D127="",A127=""),"",HOUR(AJ127))</f>
        <v/>
      </c>
      <c r="S127" s="738" t="s">
        <v>281</v>
      </c>
      <c r="T127" s="511" t="str">
        <f>IF(OR(D127="",A127=""),"",MINUTE(AJ127))</f>
        <v/>
      </c>
      <c r="U127" s="738" t="s">
        <v>280</v>
      </c>
      <c r="V127" s="727" t="s">
        <v>299</v>
      </c>
      <c r="W127" s="512"/>
      <c r="X127" s="719" t="s">
        <v>144</v>
      </c>
      <c r="Y127" s="725" t="s">
        <v>283</v>
      </c>
      <c r="Z127" s="729"/>
      <c r="AA127" s="730"/>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5"/>
      <c r="B128" s="716"/>
      <c r="C128" s="745"/>
      <c r="D128" s="513"/>
      <c r="E128" s="743"/>
      <c r="F128" s="513"/>
      <c r="G128" s="743"/>
      <c r="H128" s="513"/>
      <c r="I128" s="743"/>
      <c r="J128" s="513"/>
      <c r="K128" s="722"/>
      <c r="L128" s="737"/>
      <c r="M128" s="514"/>
      <c r="N128" s="739"/>
      <c r="O128" s="513"/>
      <c r="P128" s="739"/>
      <c r="Q128" s="737"/>
      <c r="R128" s="520" t="str">
        <f>IF(OR(D128="",A127=""),"",HOUR(AJ128))</f>
        <v/>
      </c>
      <c r="S128" s="739"/>
      <c r="T128" s="515" t="str">
        <f>IF(OR(D128="",A127=""),"",MINUTE(AJ128))</f>
        <v/>
      </c>
      <c r="U128" s="739"/>
      <c r="V128" s="728"/>
      <c r="W128" s="516"/>
      <c r="X128" s="720"/>
      <c r="Y128" s="726"/>
      <c r="Z128" s="731"/>
      <c r="AA128" s="732"/>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07"/>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5"/>
      <c r="AF130" s="222"/>
      <c r="AG130" s="224"/>
      <c r="AH130" s="224"/>
      <c r="AI130" s="224"/>
      <c r="AJ130" s="221"/>
      <c r="AK130" s="507"/>
      <c r="AO130" s="225"/>
      <c r="AP130" s="226"/>
      <c r="AQ130" s="225"/>
      <c r="AS130" s="227"/>
    </row>
    <row r="131" spans="1:47" ht="15.75" customHeight="1">
      <c r="A131" s="713">
        <f>IF(AG3="",31,IF(DAY(DATE(AH$3,AJ$3,31))=31,31,""))</f>
        <v>31</v>
      </c>
      <c r="B131" s="714"/>
      <c r="C131" s="744" t="s">
        <v>276</v>
      </c>
      <c r="D131" s="508"/>
      <c r="E131" s="742" t="s">
        <v>222</v>
      </c>
      <c r="F131" s="508"/>
      <c r="G131" s="742" t="s">
        <v>279</v>
      </c>
      <c r="H131" s="508"/>
      <c r="I131" s="742" t="s">
        <v>222</v>
      </c>
      <c r="J131" s="508"/>
      <c r="K131" s="721" t="s">
        <v>280</v>
      </c>
      <c r="L131" s="736" t="s">
        <v>223</v>
      </c>
      <c r="M131" s="509"/>
      <c r="N131" s="738" t="s">
        <v>281</v>
      </c>
      <c r="O131" s="508"/>
      <c r="P131" s="738" t="s">
        <v>280</v>
      </c>
      <c r="Q131" s="736" t="s">
        <v>282</v>
      </c>
      <c r="R131" s="521" t="str">
        <f>IF(OR(D131="",A131=""),"",HOUR(AJ131))</f>
        <v/>
      </c>
      <c r="S131" s="738" t="s">
        <v>281</v>
      </c>
      <c r="T131" s="511" t="str">
        <f>IF(OR(D131="",A131=""),"",MINUTE(AJ131))</f>
        <v/>
      </c>
      <c r="U131" s="738" t="s">
        <v>280</v>
      </c>
      <c r="V131" s="727" t="s">
        <v>299</v>
      </c>
      <c r="W131" s="512"/>
      <c r="X131" s="719" t="s">
        <v>144</v>
      </c>
      <c r="Y131" s="725" t="s">
        <v>283</v>
      </c>
      <c r="Z131" s="729"/>
      <c r="AA131" s="730"/>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5"/>
      <c r="B132" s="716"/>
      <c r="C132" s="745"/>
      <c r="D132" s="513"/>
      <c r="E132" s="743"/>
      <c r="F132" s="513"/>
      <c r="G132" s="743"/>
      <c r="H132" s="513"/>
      <c r="I132" s="743"/>
      <c r="J132" s="513"/>
      <c r="K132" s="722"/>
      <c r="L132" s="737"/>
      <c r="M132" s="514"/>
      <c r="N132" s="739"/>
      <c r="O132" s="513"/>
      <c r="P132" s="739"/>
      <c r="Q132" s="737"/>
      <c r="R132" s="520" t="str">
        <f>IF(OR(D132="",A131=""),"",HOUR(AJ132))</f>
        <v/>
      </c>
      <c r="S132" s="739"/>
      <c r="T132" s="515" t="str">
        <f>IF(OR(D132="",A131=""),"",MINUTE(AJ132))</f>
        <v/>
      </c>
      <c r="U132" s="739"/>
      <c r="V132" s="728"/>
      <c r="W132" s="516"/>
      <c r="X132" s="720"/>
      <c r="Y132" s="726"/>
      <c r="Z132" s="731"/>
      <c r="AA132" s="732"/>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314</v>
      </c>
      <c r="B135" s="717"/>
      <c r="C135" s="543">
        <f>IF(SUMIF($W91:$W$132,1,$AJ$91:$AJ$132)=0,0,SUMIF($W91:$W132,1,$AJ$91:$AJ$132))</f>
        <v>0</v>
      </c>
      <c r="D135" s="543"/>
      <c r="E135" s="717" t="s">
        <v>290</v>
      </c>
      <c r="F135" s="717"/>
      <c r="G135" s="718">
        <f>IF(SUMIF($W91:$W$132,2,$AJ$91:$AJ$132)=0,0,SUMIF($W91:$W132,2,$AJ$91:$AJ$132))</f>
        <v>0</v>
      </c>
      <c r="H135" s="718"/>
      <c r="I135" s="717" t="s">
        <v>291</v>
      </c>
      <c r="J135" s="717"/>
      <c r="K135" s="718">
        <f>IF(SUMIF($W91:$W$132,3,$AJ$91:$AJ$132)=0,0,SUMIF($W91:$W132,3,$AJ$91:$AJ$132))</f>
        <v>0</v>
      </c>
      <c r="L135" s="718"/>
      <c r="M135" s="542" t="s">
        <v>31</v>
      </c>
      <c r="N135" s="718">
        <f>SUM($C$135,$G$135,$K$135)</f>
        <v>0</v>
      </c>
      <c r="O135" s="718"/>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274</v>
      </c>
      <c r="B136" s="164"/>
      <c r="C136" s="164"/>
      <c r="D136" s="164"/>
      <c r="E136" s="164"/>
      <c r="F136" s="164"/>
      <c r="G136" s="164"/>
      <c r="H136" s="164"/>
      <c r="I136" s="483"/>
      <c r="J136" s="483"/>
      <c r="K136" s="483"/>
      <c r="L136" s="724" t="str">
        <f>$L$5</f>
        <v>（ 平成　　年　　月 ）</v>
      </c>
      <c r="M136" s="724"/>
      <c r="N136" s="724"/>
      <c r="O136" s="724"/>
      <c r="P136" s="724"/>
      <c r="Q136" s="724"/>
      <c r="R136" s="536" t="s">
        <v>295</v>
      </c>
      <c r="S136" s="540"/>
      <c r="T136" s="540"/>
      <c r="U136" s="540"/>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1"/>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88"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5"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6"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88"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5"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302</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.&amp;C&amp;10PC版(Ver2.0)&amp;R&amp;8.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〈平成３０年度第１回〉</v>
      </c>
      <c r="AG3" s="490" t="str">
        <f>IF('10号'!$J$4="","",'10号'!$T$27)</f>
        <v/>
      </c>
      <c r="AH3" s="496" t="e">
        <f>YEAR(L5)</f>
        <v>#VALUE!</v>
      </c>
      <c r="AI3" s="496"/>
      <c r="AJ3" s="17" t="e">
        <f>MONTH(AG3)</f>
        <v>#VALUE!</v>
      </c>
      <c r="AK3" s="506"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293</v>
      </c>
    </row>
    <row r="5" spans="1:48" ht="17.25" customHeight="1">
      <c r="A5" s="164"/>
      <c r="B5" s="164"/>
      <c r="C5" s="203" t="s">
        <v>294</v>
      </c>
      <c r="D5" s="204"/>
      <c r="E5" s="204"/>
      <c r="F5" s="204"/>
      <c r="G5" s="204"/>
      <c r="H5" s="208"/>
      <c r="I5" s="484"/>
      <c r="J5" s="484"/>
      <c r="K5" s="484"/>
      <c r="L5" s="740" t="str">
        <f>IF(AG3="","（ 平成　　年　　月 ）",AG3)</f>
        <v>（ 平成　　年　　月 ）</v>
      </c>
      <c r="M5" s="740"/>
      <c r="N5" s="740"/>
      <c r="O5" s="740"/>
      <c r="P5" s="740"/>
      <c r="Q5" s="740"/>
      <c r="R5" s="528" t="s">
        <v>295</v>
      </c>
      <c r="S5" s="538"/>
      <c r="T5" s="538"/>
      <c r="U5" s="538"/>
      <c r="V5" s="741" t="str">
        <f>IF('10号'!E18="","",'10号'!E18)</f>
        <v/>
      </c>
      <c r="W5" s="741"/>
      <c r="X5" s="741"/>
      <c r="Y5" s="741"/>
      <c r="Z5" s="741"/>
      <c r="AA5" s="741"/>
      <c r="AF5" s="17" t="s">
        <v>315</v>
      </c>
      <c r="AG5" s="529" t="s">
        <v>296</v>
      </c>
      <c r="AH5" s="523" t="s">
        <v>297</v>
      </c>
      <c r="AI5" s="523" t="s">
        <v>298</v>
      </c>
      <c r="AJ5" s="523"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3">
        <f>IF(AG3="",1,AG3)</f>
        <v>1</v>
      </c>
      <c r="B7" s="714"/>
      <c r="C7" s="744" t="s">
        <v>276</v>
      </c>
      <c r="D7" s="508"/>
      <c r="E7" s="742" t="s">
        <v>222</v>
      </c>
      <c r="F7" s="508"/>
      <c r="G7" s="742" t="s">
        <v>279</v>
      </c>
      <c r="H7" s="508"/>
      <c r="I7" s="742" t="s">
        <v>222</v>
      </c>
      <c r="J7" s="508"/>
      <c r="K7" s="721" t="s">
        <v>280</v>
      </c>
      <c r="L7" s="736" t="s">
        <v>223</v>
      </c>
      <c r="M7" s="509"/>
      <c r="N7" s="738" t="s">
        <v>281</v>
      </c>
      <c r="O7" s="508"/>
      <c r="P7" s="738" t="s">
        <v>280</v>
      </c>
      <c r="Q7" s="736" t="s">
        <v>282</v>
      </c>
      <c r="R7" s="521" t="str">
        <f>IF(OR(D7="",A7=""),"",HOUR(AJ7))</f>
        <v/>
      </c>
      <c r="S7" s="738" t="s">
        <v>281</v>
      </c>
      <c r="T7" s="511" t="str">
        <f>IF(OR(D7="",A7=""),"",MINUTE(AJ7))</f>
        <v/>
      </c>
      <c r="U7" s="738" t="s">
        <v>280</v>
      </c>
      <c r="V7" s="727" t="s">
        <v>299</v>
      </c>
      <c r="W7" s="512"/>
      <c r="X7" s="719" t="s">
        <v>144</v>
      </c>
      <c r="Y7" s="725" t="s">
        <v>283</v>
      </c>
      <c r="Z7" s="729"/>
      <c r="AA7" s="730"/>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5"/>
      <c r="B8" s="716"/>
      <c r="C8" s="745"/>
      <c r="D8" s="513"/>
      <c r="E8" s="743"/>
      <c r="F8" s="513"/>
      <c r="G8" s="743"/>
      <c r="H8" s="513"/>
      <c r="I8" s="743"/>
      <c r="J8" s="513"/>
      <c r="K8" s="722"/>
      <c r="L8" s="737"/>
      <c r="M8" s="514"/>
      <c r="N8" s="739"/>
      <c r="O8" s="513"/>
      <c r="P8" s="739"/>
      <c r="Q8" s="737"/>
      <c r="R8" s="520" t="str">
        <f>IF(OR(D8="",A7=""),"",HOUR(AJ8))</f>
        <v/>
      </c>
      <c r="S8" s="739"/>
      <c r="T8" s="515" t="str">
        <f>IF(OR(D8="",A7=""),"",MINUTE(AJ8))</f>
        <v/>
      </c>
      <c r="U8" s="739"/>
      <c r="V8" s="728"/>
      <c r="W8" s="516"/>
      <c r="X8" s="720"/>
      <c r="Y8" s="726"/>
      <c r="Z8" s="731"/>
      <c r="AA8" s="732"/>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07"/>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07"/>
      <c r="AO10" s="225"/>
      <c r="AP10" s="226"/>
      <c r="AQ10" s="225"/>
      <c r="AS10" s="227"/>
    </row>
    <row r="11" spans="1:48" ht="15.75" customHeight="1">
      <c r="A11" s="713">
        <f>IF($AG$3="",A7+1,AF11)</f>
        <v>2</v>
      </c>
      <c r="B11" s="714"/>
      <c r="C11" s="744" t="s">
        <v>276</v>
      </c>
      <c r="D11" s="508"/>
      <c r="E11" s="742" t="s">
        <v>222</v>
      </c>
      <c r="F11" s="508"/>
      <c r="G11" s="742" t="s">
        <v>279</v>
      </c>
      <c r="H11" s="508"/>
      <c r="I11" s="742" t="s">
        <v>222</v>
      </c>
      <c r="J11" s="508"/>
      <c r="K11" s="721" t="s">
        <v>280</v>
      </c>
      <c r="L11" s="736" t="s">
        <v>223</v>
      </c>
      <c r="M11" s="509"/>
      <c r="N11" s="738" t="s">
        <v>281</v>
      </c>
      <c r="O11" s="508"/>
      <c r="P11" s="738" t="s">
        <v>280</v>
      </c>
      <c r="Q11" s="736" t="s">
        <v>282</v>
      </c>
      <c r="R11" s="521" t="str">
        <f>IF(OR(D11="",A11=""),"",HOUR(AJ11))</f>
        <v/>
      </c>
      <c r="S11" s="738" t="s">
        <v>281</v>
      </c>
      <c r="T11" s="511" t="str">
        <f>IF(OR(D11="",A11=""),"",MINUTE(AJ11))</f>
        <v/>
      </c>
      <c r="U11" s="738" t="s">
        <v>280</v>
      </c>
      <c r="V11" s="727" t="s">
        <v>299</v>
      </c>
      <c r="W11" s="512"/>
      <c r="X11" s="719" t="s">
        <v>144</v>
      </c>
      <c r="Y11" s="725" t="s">
        <v>283</v>
      </c>
      <c r="Z11" s="729"/>
      <c r="AA11" s="730"/>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5"/>
      <c r="B12" s="716"/>
      <c r="C12" s="745"/>
      <c r="D12" s="513"/>
      <c r="E12" s="743"/>
      <c r="F12" s="513"/>
      <c r="G12" s="743"/>
      <c r="H12" s="513"/>
      <c r="I12" s="743"/>
      <c r="J12" s="513"/>
      <c r="K12" s="722"/>
      <c r="L12" s="737"/>
      <c r="M12" s="514"/>
      <c r="N12" s="739"/>
      <c r="O12" s="513"/>
      <c r="P12" s="739"/>
      <c r="Q12" s="737"/>
      <c r="R12" s="520" t="str">
        <f>IF(OR(D12="",A11=""),"",HOUR(AJ12))</f>
        <v/>
      </c>
      <c r="S12" s="739"/>
      <c r="T12" s="515" t="str">
        <f>IF(OR(D12="",A11=""),"",MINUTE(AJ12))</f>
        <v/>
      </c>
      <c r="U12" s="739"/>
      <c r="V12" s="728"/>
      <c r="W12" s="516"/>
      <c r="X12" s="720"/>
      <c r="Y12" s="726"/>
      <c r="Z12" s="731"/>
      <c r="AA12" s="732"/>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07"/>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07"/>
      <c r="AO14" s="225"/>
      <c r="AP14" s="226"/>
      <c r="AQ14" s="225"/>
      <c r="AS14" s="227"/>
    </row>
    <row r="15" spans="1:48" ht="15.75" customHeight="1">
      <c r="A15" s="713">
        <f>IF($AG$3="",A11+1,AF15)</f>
        <v>3</v>
      </c>
      <c r="B15" s="714"/>
      <c r="C15" s="744" t="s">
        <v>276</v>
      </c>
      <c r="D15" s="508"/>
      <c r="E15" s="742" t="s">
        <v>222</v>
      </c>
      <c r="F15" s="508"/>
      <c r="G15" s="742" t="s">
        <v>279</v>
      </c>
      <c r="H15" s="508"/>
      <c r="I15" s="742" t="s">
        <v>222</v>
      </c>
      <c r="J15" s="508"/>
      <c r="K15" s="721" t="s">
        <v>280</v>
      </c>
      <c r="L15" s="736" t="s">
        <v>223</v>
      </c>
      <c r="M15" s="509"/>
      <c r="N15" s="738" t="s">
        <v>281</v>
      </c>
      <c r="O15" s="508"/>
      <c r="P15" s="738" t="s">
        <v>280</v>
      </c>
      <c r="Q15" s="736" t="s">
        <v>282</v>
      </c>
      <c r="R15" s="521" t="str">
        <f>IF(OR(D15="",A15=""),"",HOUR(AJ15))</f>
        <v/>
      </c>
      <c r="S15" s="738" t="s">
        <v>281</v>
      </c>
      <c r="T15" s="511" t="str">
        <f>IF(OR(D15="",A15=""),"",MINUTE(AJ15))</f>
        <v/>
      </c>
      <c r="U15" s="738" t="s">
        <v>280</v>
      </c>
      <c r="V15" s="727" t="s">
        <v>299</v>
      </c>
      <c r="W15" s="512"/>
      <c r="X15" s="719" t="s">
        <v>144</v>
      </c>
      <c r="Y15" s="725" t="s">
        <v>283</v>
      </c>
      <c r="Z15" s="729"/>
      <c r="AA15" s="730"/>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5"/>
      <c r="B16" s="716"/>
      <c r="C16" s="745"/>
      <c r="D16" s="513"/>
      <c r="E16" s="743"/>
      <c r="F16" s="513"/>
      <c r="G16" s="743"/>
      <c r="H16" s="513"/>
      <c r="I16" s="743"/>
      <c r="J16" s="513"/>
      <c r="K16" s="722"/>
      <c r="L16" s="737"/>
      <c r="M16" s="514"/>
      <c r="N16" s="739"/>
      <c r="O16" s="513"/>
      <c r="P16" s="739"/>
      <c r="Q16" s="737"/>
      <c r="R16" s="520" t="str">
        <f>IF(OR(D16="",A15=""),"",HOUR(AJ16))</f>
        <v/>
      </c>
      <c r="S16" s="739"/>
      <c r="T16" s="515" t="str">
        <f>IF(OR(D16="",A15=""),"",MINUTE(AJ16))</f>
        <v/>
      </c>
      <c r="U16" s="739"/>
      <c r="V16" s="728"/>
      <c r="W16" s="516"/>
      <c r="X16" s="720"/>
      <c r="Y16" s="726"/>
      <c r="Z16" s="731"/>
      <c r="AA16" s="732"/>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07"/>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07"/>
      <c r="AO18" s="225"/>
      <c r="AP18" s="226"/>
      <c r="AQ18" s="225"/>
      <c r="AS18" s="227"/>
    </row>
    <row r="19" spans="1:45" ht="15.75" customHeight="1">
      <c r="A19" s="713">
        <f>IF($AG$3="",A15+1,AF19)</f>
        <v>4</v>
      </c>
      <c r="B19" s="714"/>
      <c r="C19" s="744" t="s">
        <v>276</v>
      </c>
      <c r="D19" s="508"/>
      <c r="E19" s="742" t="s">
        <v>222</v>
      </c>
      <c r="F19" s="508"/>
      <c r="G19" s="742" t="s">
        <v>279</v>
      </c>
      <c r="H19" s="508"/>
      <c r="I19" s="742" t="s">
        <v>222</v>
      </c>
      <c r="J19" s="508"/>
      <c r="K19" s="721" t="s">
        <v>280</v>
      </c>
      <c r="L19" s="736" t="s">
        <v>223</v>
      </c>
      <c r="M19" s="509"/>
      <c r="N19" s="738" t="s">
        <v>281</v>
      </c>
      <c r="O19" s="508"/>
      <c r="P19" s="738" t="s">
        <v>280</v>
      </c>
      <c r="Q19" s="736" t="s">
        <v>282</v>
      </c>
      <c r="R19" s="521" t="str">
        <f>IF(OR(D19="",A19=""),"",HOUR(AJ19))</f>
        <v/>
      </c>
      <c r="S19" s="738" t="s">
        <v>281</v>
      </c>
      <c r="T19" s="511" t="str">
        <f>IF(OR(D19="",A19=""),"",MINUTE(AJ19))</f>
        <v/>
      </c>
      <c r="U19" s="738" t="s">
        <v>280</v>
      </c>
      <c r="V19" s="727" t="s">
        <v>299</v>
      </c>
      <c r="W19" s="512"/>
      <c r="X19" s="719" t="s">
        <v>144</v>
      </c>
      <c r="Y19" s="725" t="s">
        <v>283</v>
      </c>
      <c r="Z19" s="729"/>
      <c r="AA19" s="730"/>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5"/>
      <c r="B20" s="716"/>
      <c r="C20" s="745"/>
      <c r="D20" s="513"/>
      <c r="E20" s="743"/>
      <c r="F20" s="513"/>
      <c r="G20" s="743"/>
      <c r="H20" s="513"/>
      <c r="I20" s="743"/>
      <c r="J20" s="513"/>
      <c r="K20" s="722"/>
      <c r="L20" s="737"/>
      <c r="M20" s="514"/>
      <c r="N20" s="739"/>
      <c r="O20" s="513"/>
      <c r="P20" s="739"/>
      <c r="Q20" s="737"/>
      <c r="R20" s="520" t="str">
        <f>IF(OR(D20="",A19=""),"",HOUR(AJ20))</f>
        <v/>
      </c>
      <c r="S20" s="739"/>
      <c r="T20" s="515" t="str">
        <f>IF(OR(D20="",A19=""),"",MINUTE(AJ20))</f>
        <v/>
      </c>
      <c r="U20" s="739"/>
      <c r="V20" s="728"/>
      <c r="W20" s="516"/>
      <c r="X20" s="720"/>
      <c r="Y20" s="726"/>
      <c r="Z20" s="731"/>
      <c r="AA20" s="732"/>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07"/>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07"/>
      <c r="AO22" s="225"/>
      <c r="AP22" s="226"/>
      <c r="AQ22" s="225"/>
      <c r="AS22" s="227"/>
    </row>
    <row r="23" spans="1:45" ht="15.75" customHeight="1">
      <c r="A23" s="713">
        <f>IF($AG$3="",A19+1,AF23)</f>
        <v>5</v>
      </c>
      <c r="B23" s="714"/>
      <c r="C23" s="744" t="s">
        <v>276</v>
      </c>
      <c r="D23" s="508"/>
      <c r="E23" s="742" t="s">
        <v>222</v>
      </c>
      <c r="F23" s="508"/>
      <c r="G23" s="742" t="s">
        <v>279</v>
      </c>
      <c r="H23" s="508"/>
      <c r="I23" s="742" t="s">
        <v>222</v>
      </c>
      <c r="J23" s="508"/>
      <c r="K23" s="721" t="s">
        <v>280</v>
      </c>
      <c r="L23" s="736" t="s">
        <v>223</v>
      </c>
      <c r="M23" s="509"/>
      <c r="N23" s="738" t="s">
        <v>281</v>
      </c>
      <c r="O23" s="508"/>
      <c r="P23" s="738" t="s">
        <v>280</v>
      </c>
      <c r="Q23" s="736" t="s">
        <v>282</v>
      </c>
      <c r="R23" s="521" t="str">
        <f>IF(OR(D23="",A23=""),"",HOUR(AJ23))</f>
        <v/>
      </c>
      <c r="S23" s="738" t="s">
        <v>281</v>
      </c>
      <c r="T23" s="511" t="str">
        <f>IF(OR(D23="",A23=""),"",MINUTE(AJ23))</f>
        <v/>
      </c>
      <c r="U23" s="738" t="s">
        <v>280</v>
      </c>
      <c r="V23" s="727" t="s">
        <v>299</v>
      </c>
      <c r="W23" s="512"/>
      <c r="X23" s="719" t="s">
        <v>144</v>
      </c>
      <c r="Y23" s="725" t="s">
        <v>283</v>
      </c>
      <c r="Z23" s="729"/>
      <c r="AA23" s="730"/>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5"/>
      <c r="B24" s="716"/>
      <c r="C24" s="745"/>
      <c r="D24" s="513"/>
      <c r="E24" s="743"/>
      <c r="F24" s="513"/>
      <c r="G24" s="743"/>
      <c r="H24" s="513"/>
      <c r="I24" s="743"/>
      <c r="J24" s="513"/>
      <c r="K24" s="722"/>
      <c r="L24" s="737"/>
      <c r="M24" s="514"/>
      <c r="N24" s="739"/>
      <c r="O24" s="513"/>
      <c r="P24" s="739"/>
      <c r="Q24" s="737"/>
      <c r="R24" s="520" t="str">
        <f>IF(OR(D24="",A23=""),"",HOUR(AJ24))</f>
        <v/>
      </c>
      <c r="S24" s="739"/>
      <c r="T24" s="515" t="str">
        <f>IF(OR(D24="",A23=""),"",MINUTE(AJ24))</f>
        <v/>
      </c>
      <c r="U24" s="739"/>
      <c r="V24" s="728"/>
      <c r="W24" s="516"/>
      <c r="X24" s="720"/>
      <c r="Y24" s="726"/>
      <c r="Z24" s="731"/>
      <c r="AA24" s="732"/>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07"/>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07"/>
      <c r="AO26" s="225"/>
      <c r="AP26" s="226"/>
      <c r="AQ26" s="225"/>
      <c r="AS26" s="227"/>
    </row>
    <row r="27" spans="1:45" ht="15.75" customHeight="1">
      <c r="A27" s="713">
        <f>IF($AG$3="",A23+1,AF27)</f>
        <v>6</v>
      </c>
      <c r="B27" s="714"/>
      <c r="C27" s="744" t="s">
        <v>276</v>
      </c>
      <c r="D27" s="508"/>
      <c r="E27" s="742" t="s">
        <v>222</v>
      </c>
      <c r="F27" s="508"/>
      <c r="G27" s="742" t="s">
        <v>279</v>
      </c>
      <c r="H27" s="508"/>
      <c r="I27" s="742" t="s">
        <v>222</v>
      </c>
      <c r="J27" s="508"/>
      <c r="K27" s="721" t="s">
        <v>280</v>
      </c>
      <c r="L27" s="736" t="s">
        <v>223</v>
      </c>
      <c r="M27" s="509"/>
      <c r="N27" s="738" t="s">
        <v>281</v>
      </c>
      <c r="O27" s="508"/>
      <c r="P27" s="738" t="s">
        <v>280</v>
      </c>
      <c r="Q27" s="736" t="s">
        <v>282</v>
      </c>
      <c r="R27" s="521" t="str">
        <f>IF(OR(D27="",A27=""),"",HOUR(AJ27))</f>
        <v/>
      </c>
      <c r="S27" s="738" t="s">
        <v>281</v>
      </c>
      <c r="T27" s="511" t="str">
        <f>IF(OR(D27="",A27=""),"",MINUTE(AJ27))</f>
        <v/>
      </c>
      <c r="U27" s="738" t="s">
        <v>280</v>
      </c>
      <c r="V27" s="727" t="s">
        <v>299</v>
      </c>
      <c r="W27" s="512"/>
      <c r="X27" s="719" t="s">
        <v>144</v>
      </c>
      <c r="Y27" s="725" t="s">
        <v>283</v>
      </c>
      <c r="Z27" s="729"/>
      <c r="AA27" s="730"/>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5"/>
      <c r="B28" s="716"/>
      <c r="C28" s="745"/>
      <c r="D28" s="513"/>
      <c r="E28" s="743"/>
      <c r="F28" s="513"/>
      <c r="G28" s="743"/>
      <c r="H28" s="513"/>
      <c r="I28" s="743"/>
      <c r="J28" s="513"/>
      <c r="K28" s="722"/>
      <c r="L28" s="737"/>
      <c r="M28" s="514"/>
      <c r="N28" s="739"/>
      <c r="O28" s="513"/>
      <c r="P28" s="739"/>
      <c r="Q28" s="737"/>
      <c r="R28" s="520" t="str">
        <f>IF(OR(D28="",A27=""),"",HOUR(AJ28))</f>
        <v/>
      </c>
      <c r="S28" s="739"/>
      <c r="T28" s="515" t="str">
        <f>IF(OR(D28="",A27=""),"",MINUTE(AJ28))</f>
        <v/>
      </c>
      <c r="U28" s="739"/>
      <c r="V28" s="728"/>
      <c r="W28" s="516"/>
      <c r="X28" s="720"/>
      <c r="Y28" s="726"/>
      <c r="Z28" s="731"/>
      <c r="AA28" s="732"/>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07"/>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07"/>
      <c r="AO30" s="225"/>
      <c r="AP30" s="226"/>
      <c r="AQ30" s="225"/>
      <c r="AS30" s="227"/>
    </row>
    <row r="31" spans="1:45" ht="15.75" customHeight="1">
      <c r="A31" s="713">
        <f>IF($AG$3="",A27+1,AF31)</f>
        <v>7</v>
      </c>
      <c r="B31" s="714"/>
      <c r="C31" s="744" t="s">
        <v>276</v>
      </c>
      <c r="D31" s="508"/>
      <c r="E31" s="742" t="s">
        <v>222</v>
      </c>
      <c r="F31" s="508"/>
      <c r="G31" s="742" t="s">
        <v>279</v>
      </c>
      <c r="H31" s="508"/>
      <c r="I31" s="742" t="s">
        <v>222</v>
      </c>
      <c r="J31" s="508"/>
      <c r="K31" s="721" t="s">
        <v>280</v>
      </c>
      <c r="L31" s="736" t="s">
        <v>223</v>
      </c>
      <c r="M31" s="509"/>
      <c r="N31" s="738" t="s">
        <v>281</v>
      </c>
      <c r="O31" s="508"/>
      <c r="P31" s="738" t="s">
        <v>280</v>
      </c>
      <c r="Q31" s="736" t="s">
        <v>282</v>
      </c>
      <c r="R31" s="521" t="str">
        <f>IF(OR(D31="",A31=""),"",HOUR(AJ31))</f>
        <v/>
      </c>
      <c r="S31" s="738" t="s">
        <v>281</v>
      </c>
      <c r="T31" s="511" t="str">
        <f>IF(OR(D31="",A31=""),"",MINUTE(AJ31))</f>
        <v/>
      </c>
      <c r="U31" s="738" t="s">
        <v>280</v>
      </c>
      <c r="V31" s="727" t="s">
        <v>299</v>
      </c>
      <c r="W31" s="512"/>
      <c r="X31" s="719" t="s">
        <v>144</v>
      </c>
      <c r="Y31" s="725" t="s">
        <v>283</v>
      </c>
      <c r="Z31" s="729"/>
      <c r="AA31" s="730"/>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5"/>
      <c r="B32" s="716"/>
      <c r="C32" s="745"/>
      <c r="D32" s="513"/>
      <c r="E32" s="743"/>
      <c r="F32" s="513"/>
      <c r="G32" s="743"/>
      <c r="H32" s="513"/>
      <c r="I32" s="743"/>
      <c r="J32" s="513"/>
      <c r="K32" s="722"/>
      <c r="L32" s="737"/>
      <c r="M32" s="514"/>
      <c r="N32" s="739"/>
      <c r="O32" s="513"/>
      <c r="P32" s="739"/>
      <c r="Q32" s="737"/>
      <c r="R32" s="520" t="str">
        <f>IF(OR(D32="",A31=""),"",HOUR(AJ32))</f>
        <v/>
      </c>
      <c r="S32" s="739"/>
      <c r="T32" s="515" t="str">
        <f>IF(OR(D32="",A31=""),"",MINUTE(AJ32))</f>
        <v/>
      </c>
      <c r="U32" s="739"/>
      <c r="V32" s="728"/>
      <c r="W32" s="516"/>
      <c r="X32" s="720"/>
      <c r="Y32" s="726"/>
      <c r="Z32" s="731"/>
      <c r="AA32" s="732"/>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07"/>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07"/>
      <c r="AO34" s="225"/>
      <c r="AP34" s="226"/>
      <c r="AQ34" s="225"/>
      <c r="AS34" s="227"/>
    </row>
    <row r="35" spans="1:45" ht="15.75" customHeight="1">
      <c r="A35" s="713">
        <f>IF($AG$3="",A31+1,AF35)</f>
        <v>8</v>
      </c>
      <c r="B35" s="714"/>
      <c r="C35" s="744" t="s">
        <v>276</v>
      </c>
      <c r="D35" s="508"/>
      <c r="E35" s="742" t="s">
        <v>222</v>
      </c>
      <c r="F35" s="508"/>
      <c r="G35" s="742" t="s">
        <v>279</v>
      </c>
      <c r="H35" s="508"/>
      <c r="I35" s="742" t="s">
        <v>222</v>
      </c>
      <c r="J35" s="508"/>
      <c r="K35" s="721" t="s">
        <v>280</v>
      </c>
      <c r="L35" s="736" t="s">
        <v>223</v>
      </c>
      <c r="M35" s="509"/>
      <c r="N35" s="738" t="s">
        <v>281</v>
      </c>
      <c r="O35" s="508"/>
      <c r="P35" s="738" t="s">
        <v>280</v>
      </c>
      <c r="Q35" s="736" t="s">
        <v>282</v>
      </c>
      <c r="R35" s="521" t="str">
        <f>IF(OR(D35="",A35=""),"",HOUR(AJ35))</f>
        <v/>
      </c>
      <c r="S35" s="738" t="s">
        <v>281</v>
      </c>
      <c r="T35" s="511" t="str">
        <f>IF(OR(D35="",A35=""),"",MINUTE(AJ35))</f>
        <v/>
      </c>
      <c r="U35" s="738" t="s">
        <v>280</v>
      </c>
      <c r="V35" s="727" t="s">
        <v>299</v>
      </c>
      <c r="W35" s="512"/>
      <c r="X35" s="719" t="s">
        <v>144</v>
      </c>
      <c r="Y35" s="725" t="s">
        <v>283</v>
      </c>
      <c r="Z35" s="729"/>
      <c r="AA35" s="730"/>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5"/>
      <c r="B36" s="716"/>
      <c r="C36" s="745"/>
      <c r="D36" s="513"/>
      <c r="E36" s="743"/>
      <c r="F36" s="513"/>
      <c r="G36" s="743"/>
      <c r="H36" s="513"/>
      <c r="I36" s="743"/>
      <c r="J36" s="513"/>
      <c r="K36" s="722"/>
      <c r="L36" s="737"/>
      <c r="M36" s="514"/>
      <c r="N36" s="739"/>
      <c r="O36" s="513"/>
      <c r="P36" s="739"/>
      <c r="Q36" s="737"/>
      <c r="R36" s="520" t="str">
        <f>IF(OR(D36="",A35=""),"",HOUR(AJ36))</f>
        <v/>
      </c>
      <c r="S36" s="739"/>
      <c r="T36" s="515" t="str">
        <f>IF(OR(D36="",A35=""),"",MINUTE(AJ36))</f>
        <v/>
      </c>
      <c r="U36" s="739"/>
      <c r="V36" s="728"/>
      <c r="W36" s="516"/>
      <c r="X36" s="720"/>
      <c r="Y36" s="726"/>
      <c r="Z36" s="731"/>
      <c r="AA36" s="732"/>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07"/>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07"/>
      <c r="AO38" s="225"/>
      <c r="AP38" s="226"/>
      <c r="AQ38" s="225"/>
      <c r="AS38" s="227"/>
    </row>
    <row r="39" spans="1:45" ht="15.75" customHeight="1">
      <c r="A39" s="713">
        <f>IF($AG$3="",A35+1,AF39)</f>
        <v>9</v>
      </c>
      <c r="B39" s="714"/>
      <c r="C39" s="744" t="s">
        <v>276</v>
      </c>
      <c r="D39" s="508"/>
      <c r="E39" s="742" t="s">
        <v>222</v>
      </c>
      <c r="F39" s="508"/>
      <c r="G39" s="742" t="s">
        <v>279</v>
      </c>
      <c r="H39" s="508"/>
      <c r="I39" s="742" t="s">
        <v>222</v>
      </c>
      <c r="J39" s="508"/>
      <c r="K39" s="721" t="s">
        <v>280</v>
      </c>
      <c r="L39" s="736" t="s">
        <v>223</v>
      </c>
      <c r="M39" s="509"/>
      <c r="N39" s="738" t="s">
        <v>281</v>
      </c>
      <c r="O39" s="508"/>
      <c r="P39" s="738" t="s">
        <v>280</v>
      </c>
      <c r="Q39" s="736" t="s">
        <v>282</v>
      </c>
      <c r="R39" s="521" t="str">
        <f>IF(OR(D39="",A39=""),"",HOUR(AJ39))</f>
        <v/>
      </c>
      <c r="S39" s="738" t="s">
        <v>281</v>
      </c>
      <c r="T39" s="511" t="str">
        <f>IF(OR(D39="",A39=""),"",MINUTE(AJ39))</f>
        <v/>
      </c>
      <c r="U39" s="738" t="s">
        <v>280</v>
      </c>
      <c r="V39" s="727" t="s">
        <v>299</v>
      </c>
      <c r="W39" s="512"/>
      <c r="X39" s="719" t="s">
        <v>144</v>
      </c>
      <c r="Y39" s="725" t="s">
        <v>283</v>
      </c>
      <c r="Z39" s="729"/>
      <c r="AA39" s="730"/>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5"/>
      <c r="B40" s="716"/>
      <c r="C40" s="745"/>
      <c r="D40" s="513"/>
      <c r="E40" s="743"/>
      <c r="F40" s="513"/>
      <c r="G40" s="743"/>
      <c r="H40" s="513"/>
      <c r="I40" s="743"/>
      <c r="J40" s="513"/>
      <c r="K40" s="722"/>
      <c r="L40" s="737"/>
      <c r="M40" s="514"/>
      <c r="N40" s="739"/>
      <c r="O40" s="513"/>
      <c r="P40" s="739"/>
      <c r="Q40" s="737"/>
      <c r="R40" s="520" t="str">
        <f>IF(OR(D40="",A39=""),"",HOUR(AJ40))</f>
        <v/>
      </c>
      <c r="S40" s="739"/>
      <c r="T40" s="515" t="str">
        <f>IF(OR(D40="",A39=""),"",MINUTE(AJ40))</f>
        <v/>
      </c>
      <c r="U40" s="739"/>
      <c r="V40" s="728"/>
      <c r="W40" s="516"/>
      <c r="X40" s="720"/>
      <c r="Y40" s="726"/>
      <c r="Z40" s="731"/>
      <c r="AA40" s="732"/>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07"/>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07"/>
      <c r="AO42" s="225"/>
      <c r="AP42" s="226"/>
      <c r="AQ42" s="225"/>
      <c r="AS42" s="227"/>
    </row>
    <row r="43" spans="1:45" ht="15.75" customHeight="1">
      <c r="A43" s="713">
        <f>IF($AG$3="",A39+1,AF43)</f>
        <v>10</v>
      </c>
      <c r="B43" s="714"/>
      <c r="C43" s="744" t="s">
        <v>276</v>
      </c>
      <c r="D43" s="508"/>
      <c r="E43" s="742" t="s">
        <v>222</v>
      </c>
      <c r="F43" s="508"/>
      <c r="G43" s="742" t="s">
        <v>279</v>
      </c>
      <c r="H43" s="508"/>
      <c r="I43" s="742" t="s">
        <v>222</v>
      </c>
      <c r="J43" s="508"/>
      <c r="K43" s="721" t="s">
        <v>280</v>
      </c>
      <c r="L43" s="736" t="s">
        <v>223</v>
      </c>
      <c r="M43" s="509"/>
      <c r="N43" s="738" t="s">
        <v>281</v>
      </c>
      <c r="O43" s="508"/>
      <c r="P43" s="738" t="s">
        <v>280</v>
      </c>
      <c r="Q43" s="736" t="s">
        <v>282</v>
      </c>
      <c r="R43" s="521" t="str">
        <f>IF(OR(D43="",A43=""),"",HOUR(AJ43))</f>
        <v/>
      </c>
      <c r="S43" s="738" t="s">
        <v>281</v>
      </c>
      <c r="T43" s="511" t="str">
        <f>IF(OR(D43="",A43=""),"",MINUTE(AJ43))</f>
        <v/>
      </c>
      <c r="U43" s="738" t="s">
        <v>280</v>
      </c>
      <c r="V43" s="727" t="s">
        <v>299</v>
      </c>
      <c r="W43" s="512"/>
      <c r="X43" s="719" t="s">
        <v>144</v>
      </c>
      <c r="Y43" s="725" t="s">
        <v>283</v>
      </c>
      <c r="Z43" s="729"/>
      <c r="AA43" s="730"/>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5"/>
      <c r="B44" s="716"/>
      <c r="C44" s="745"/>
      <c r="D44" s="513"/>
      <c r="E44" s="743"/>
      <c r="F44" s="513"/>
      <c r="G44" s="743"/>
      <c r="H44" s="513"/>
      <c r="I44" s="743"/>
      <c r="J44" s="513"/>
      <c r="K44" s="722"/>
      <c r="L44" s="737"/>
      <c r="M44" s="514"/>
      <c r="N44" s="739"/>
      <c r="O44" s="513"/>
      <c r="P44" s="739"/>
      <c r="Q44" s="737"/>
      <c r="R44" s="520" t="str">
        <f>IF(OR(D44="",A43=""),"",HOUR(AJ44))</f>
        <v/>
      </c>
      <c r="S44" s="739"/>
      <c r="T44" s="515" t="str">
        <f>IF(OR(D44="",A43=""),"",MINUTE(AJ44))</f>
        <v/>
      </c>
      <c r="U44" s="739"/>
      <c r="V44" s="728"/>
      <c r="W44" s="516"/>
      <c r="X44" s="720"/>
      <c r="Y44" s="726"/>
      <c r="Z44" s="731"/>
      <c r="AA44" s="732"/>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07"/>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07"/>
      <c r="AO46" s="225"/>
      <c r="AP46" s="226"/>
      <c r="AQ46" s="225"/>
      <c r="AS46" s="227"/>
    </row>
    <row r="47" spans="1:45" ht="14.25" customHeight="1">
      <c r="A47" s="717" t="s">
        <v>314</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2" t="s">
        <v>31</v>
      </c>
      <c r="N47" s="718">
        <f>SUM($C$47,$G$47,$K$47)</f>
        <v>0</v>
      </c>
      <c r="O47" s="718"/>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0" t="str">
        <f>$L$5</f>
        <v>（ 平成　　年　　月 ）</v>
      </c>
      <c r="M48" s="740"/>
      <c r="N48" s="740"/>
      <c r="O48" s="740"/>
      <c r="P48" s="740"/>
      <c r="Q48" s="740"/>
      <c r="R48" s="528" t="s">
        <v>295</v>
      </c>
      <c r="S48" s="538"/>
      <c r="T48" s="538"/>
      <c r="U48" s="538"/>
      <c r="V48" s="741" t="str">
        <f>$V$5</f>
        <v/>
      </c>
      <c r="W48" s="741"/>
      <c r="X48" s="741"/>
      <c r="Y48" s="741"/>
      <c r="Z48" s="741"/>
      <c r="AA48" s="741"/>
      <c r="AE48" s="215"/>
      <c r="AF48" s="222"/>
      <c r="AG48" s="224"/>
      <c r="AH48" s="224"/>
      <c r="AI48" s="224"/>
      <c r="AJ48" s="505"/>
      <c r="AK48" s="507"/>
      <c r="AO48" s="225"/>
      <c r="AP48" s="226"/>
      <c r="AQ48" s="225"/>
      <c r="AS48" s="227"/>
    </row>
    <row r="49" spans="1:45" ht="15.75" customHeight="1">
      <c r="A49" s="713">
        <f>IF($AG$3="",A43+1,AF49)</f>
        <v>11</v>
      </c>
      <c r="B49" s="714"/>
      <c r="C49" s="744" t="s">
        <v>276</v>
      </c>
      <c r="D49" s="508"/>
      <c r="E49" s="742" t="s">
        <v>222</v>
      </c>
      <c r="F49" s="508"/>
      <c r="G49" s="742" t="s">
        <v>279</v>
      </c>
      <c r="H49" s="508"/>
      <c r="I49" s="742" t="s">
        <v>222</v>
      </c>
      <c r="J49" s="508"/>
      <c r="K49" s="721" t="s">
        <v>280</v>
      </c>
      <c r="L49" s="736" t="s">
        <v>223</v>
      </c>
      <c r="M49" s="509"/>
      <c r="N49" s="738" t="s">
        <v>281</v>
      </c>
      <c r="O49" s="508"/>
      <c r="P49" s="738" t="s">
        <v>280</v>
      </c>
      <c r="Q49" s="736" t="s">
        <v>282</v>
      </c>
      <c r="R49" s="521" t="str">
        <f>IF(OR(D49="",A49=""),"",HOUR(AJ49))</f>
        <v/>
      </c>
      <c r="S49" s="738" t="s">
        <v>281</v>
      </c>
      <c r="T49" s="511" t="str">
        <f>IF(OR(D49="",A49=""),"",MINUTE(AJ49))</f>
        <v/>
      </c>
      <c r="U49" s="738" t="s">
        <v>280</v>
      </c>
      <c r="V49" s="727" t="s">
        <v>299</v>
      </c>
      <c r="W49" s="512"/>
      <c r="X49" s="719" t="s">
        <v>144</v>
      </c>
      <c r="Y49" s="725" t="s">
        <v>283</v>
      </c>
      <c r="Z49" s="729"/>
      <c r="AA49" s="730"/>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5"/>
      <c r="B50" s="716"/>
      <c r="C50" s="745"/>
      <c r="D50" s="513"/>
      <c r="E50" s="743"/>
      <c r="F50" s="513"/>
      <c r="G50" s="743"/>
      <c r="H50" s="513"/>
      <c r="I50" s="743"/>
      <c r="J50" s="513"/>
      <c r="K50" s="722"/>
      <c r="L50" s="737"/>
      <c r="M50" s="514"/>
      <c r="N50" s="739"/>
      <c r="O50" s="513"/>
      <c r="P50" s="739"/>
      <c r="Q50" s="737"/>
      <c r="R50" s="520" t="str">
        <f>IF(OR(D50="",A49=""),"",HOUR(AJ50))</f>
        <v/>
      </c>
      <c r="S50" s="739"/>
      <c r="T50" s="515" t="str">
        <f>IF(OR(D50="",A49=""),"",MINUTE(AJ50))</f>
        <v/>
      </c>
      <c r="U50" s="739"/>
      <c r="V50" s="728"/>
      <c r="W50" s="516"/>
      <c r="X50" s="720"/>
      <c r="Y50" s="726"/>
      <c r="Z50" s="731"/>
      <c r="AA50" s="732"/>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07"/>
      <c r="AM51" s="139"/>
      <c r="AO51" s="499"/>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07"/>
      <c r="AO52" s="225"/>
      <c r="AP52" s="226"/>
      <c r="AQ52" s="225"/>
      <c r="AS52" s="227"/>
    </row>
    <row r="53" spans="1:45" ht="15.75" customHeight="1">
      <c r="A53" s="713">
        <f>IF($AG$3="",A49+1,AF53)</f>
        <v>12</v>
      </c>
      <c r="B53" s="714"/>
      <c r="C53" s="744" t="s">
        <v>276</v>
      </c>
      <c r="D53" s="508"/>
      <c r="E53" s="742" t="s">
        <v>222</v>
      </c>
      <c r="F53" s="508"/>
      <c r="G53" s="742" t="s">
        <v>279</v>
      </c>
      <c r="H53" s="508"/>
      <c r="I53" s="742" t="s">
        <v>222</v>
      </c>
      <c r="J53" s="508"/>
      <c r="K53" s="721" t="s">
        <v>280</v>
      </c>
      <c r="L53" s="736" t="s">
        <v>223</v>
      </c>
      <c r="M53" s="509"/>
      <c r="N53" s="738" t="s">
        <v>281</v>
      </c>
      <c r="O53" s="508"/>
      <c r="P53" s="738" t="s">
        <v>280</v>
      </c>
      <c r="Q53" s="736" t="s">
        <v>282</v>
      </c>
      <c r="R53" s="521" t="str">
        <f>IF(OR(D53="",A53=""),"",HOUR(AJ53))</f>
        <v/>
      </c>
      <c r="S53" s="738" t="s">
        <v>281</v>
      </c>
      <c r="T53" s="511" t="str">
        <f>IF(OR(D53="",A53=""),"",MINUTE(AJ53))</f>
        <v/>
      </c>
      <c r="U53" s="738" t="s">
        <v>280</v>
      </c>
      <c r="V53" s="727" t="s">
        <v>299</v>
      </c>
      <c r="W53" s="512"/>
      <c r="X53" s="719" t="s">
        <v>144</v>
      </c>
      <c r="Y53" s="725" t="s">
        <v>283</v>
      </c>
      <c r="Z53" s="729"/>
      <c r="AA53" s="730"/>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5"/>
      <c r="B54" s="716"/>
      <c r="C54" s="745"/>
      <c r="D54" s="513"/>
      <c r="E54" s="743"/>
      <c r="F54" s="513"/>
      <c r="G54" s="743"/>
      <c r="H54" s="513"/>
      <c r="I54" s="743"/>
      <c r="J54" s="513"/>
      <c r="K54" s="722"/>
      <c r="L54" s="737"/>
      <c r="M54" s="514"/>
      <c r="N54" s="739"/>
      <c r="O54" s="513"/>
      <c r="P54" s="739"/>
      <c r="Q54" s="737"/>
      <c r="R54" s="520" t="str">
        <f>IF(OR(D54="",A53=""),"",HOUR(AJ54))</f>
        <v/>
      </c>
      <c r="S54" s="739"/>
      <c r="T54" s="515" t="str">
        <f>IF(OR(D54="",A53=""),"",MINUTE(AJ54))</f>
        <v/>
      </c>
      <c r="U54" s="739"/>
      <c r="V54" s="728"/>
      <c r="W54" s="516"/>
      <c r="X54" s="720"/>
      <c r="Y54" s="726"/>
      <c r="Z54" s="731"/>
      <c r="AA54" s="732"/>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07"/>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07"/>
      <c r="AO56" s="225"/>
      <c r="AP56" s="226"/>
      <c r="AQ56" s="225"/>
      <c r="AS56" s="227"/>
    </row>
    <row r="57" spans="1:45" ht="15.75" customHeight="1">
      <c r="A57" s="713">
        <f>IF($AG$3="",A53+1,AF57)</f>
        <v>13</v>
      </c>
      <c r="B57" s="714"/>
      <c r="C57" s="744" t="s">
        <v>276</v>
      </c>
      <c r="D57" s="508"/>
      <c r="E57" s="742" t="s">
        <v>222</v>
      </c>
      <c r="F57" s="508"/>
      <c r="G57" s="742" t="s">
        <v>279</v>
      </c>
      <c r="H57" s="508"/>
      <c r="I57" s="742" t="s">
        <v>222</v>
      </c>
      <c r="J57" s="508"/>
      <c r="K57" s="721" t="s">
        <v>280</v>
      </c>
      <c r="L57" s="736" t="s">
        <v>223</v>
      </c>
      <c r="M57" s="509"/>
      <c r="N57" s="738" t="s">
        <v>281</v>
      </c>
      <c r="O57" s="508"/>
      <c r="P57" s="738" t="s">
        <v>280</v>
      </c>
      <c r="Q57" s="736" t="s">
        <v>282</v>
      </c>
      <c r="R57" s="521" t="str">
        <f>IF(OR(D57="",A57=""),"",HOUR(AJ57))</f>
        <v/>
      </c>
      <c r="S57" s="738" t="s">
        <v>281</v>
      </c>
      <c r="T57" s="511" t="str">
        <f>IF(OR(D57="",A57=""),"",MINUTE(AJ57))</f>
        <v/>
      </c>
      <c r="U57" s="738" t="s">
        <v>280</v>
      </c>
      <c r="V57" s="727" t="s">
        <v>299</v>
      </c>
      <c r="W57" s="512"/>
      <c r="X57" s="719" t="s">
        <v>144</v>
      </c>
      <c r="Y57" s="725" t="s">
        <v>283</v>
      </c>
      <c r="Z57" s="729"/>
      <c r="AA57" s="730"/>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5"/>
      <c r="B58" s="716"/>
      <c r="C58" s="745"/>
      <c r="D58" s="513"/>
      <c r="E58" s="743"/>
      <c r="F58" s="513"/>
      <c r="G58" s="743"/>
      <c r="H58" s="513"/>
      <c r="I58" s="743"/>
      <c r="J58" s="513"/>
      <c r="K58" s="722"/>
      <c r="L58" s="737"/>
      <c r="M58" s="514"/>
      <c r="N58" s="739"/>
      <c r="O58" s="513"/>
      <c r="P58" s="739"/>
      <c r="Q58" s="737"/>
      <c r="R58" s="520" t="str">
        <f>IF(OR(D58="",A57=""),"",HOUR(AJ58))</f>
        <v/>
      </c>
      <c r="S58" s="739"/>
      <c r="T58" s="515" t="str">
        <f>IF(OR(D58="",A57=""),"",MINUTE(AJ58))</f>
        <v/>
      </c>
      <c r="U58" s="739"/>
      <c r="V58" s="728"/>
      <c r="W58" s="516"/>
      <c r="X58" s="720"/>
      <c r="Y58" s="726"/>
      <c r="Z58" s="731"/>
      <c r="AA58" s="732"/>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07"/>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07"/>
      <c r="AO60" s="225"/>
      <c r="AP60" s="226"/>
      <c r="AQ60" s="225"/>
      <c r="AS60" s="227"/>
    </row>
    <row r="61" spans="1:45" ht="15.75" customHeight="1">
      <c r="A61" s="713">
        <f>IF($AG$3="",A57+1,AF61)</f>
        <v>14</v>
      </c>
      <c r="B61" s="714"/>
      <c r="C61" s="744" t="s">
        <v>276</v>
      </c>
      <c r="D61" s="508"/>
      <c r="E61" s="742" t="s">
        <v>222</v>
      </c>
      <c r="F61" s="508"/>
      <c r="G61" s="742" t="s">
        <v>279</v>
      </c>
      <c r="H61" s="508"/>
      <c r="I61" s="742" t="s">
        <v>222</v>
      </c>
      <c r="J61" s="508"/>
      <c r="K61" s="721" t="s">
        <v>280</v>
      </c>
      <c r="L61" s="736" t="s">
        <v>223</v>
      </c>
      <c r="M61" s="509"/>
      <c r="N61" s="738" t="s">
        <v>281</v>
      </c>
      <c r="O61" s="508"/>
      <c r="P61" s="738" t="s">
        <v>280</v>
      </c>
      <c r="Q61" s="736" t="s">
        <v>282</v>
      </c>
      <c r="R61" s="521" t="str">
        <f>IF(OR(D61="",A61=""),"",HOUR(AJ61))</f>
        <v/>
      </c>
      <c r="S61" s="738" t="s">
        <v>281</v>
      </c>
      <c r="T61" s="511" t="str">
        <f>IF(OR(D61="",A61=""),"",MINUTE(AJ61))</f>
        <v/>
      </c>
      <c r="U61" s="738" t="s">
        <v>280</v>
      </c>
      <c r="V61" s="727" t="s">
        <v>299</v>
      </c>
      <c r="W61" s="512"/>
      <c r="X61" s="719" t="s">
        <v>144</v>
      </c>
      <c r="Y61" s="725" t="s">
        <v>283</v>
      </c>
      <c r="Z61" s="729"/>
      <c r="AA61" s="730"/>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5"/>
      <c r="B62" s="716"/>
      <c r="C62" s="745"/>
      <c r="D62" s="513"/>
      <c r="E62" s="743"/>
      <c r="F62" s="513"/>
      <c r="G62" s="743"/>
      <c r="H62" s="513"/>
      <c r="I62" s="743"/>
      <c r="J62" s="513"/>
      <c r="K62" s="722"/>
      <c r="L62" s="737"/>
      <c r="M62" s="514"/>
      <c r="N62" s="739"/>
      <c r="O62" s="513"/>
      <c r="P62" s="739"/>
      <c r="Q62" s="737"/>
      <c r="R62" s="520" t="str">
        <f>IF(OR(D62="",A61=""),"",HOUR(AJ62))</f>
        <v/>
      </c>
      <c r="S62" s="739"/>
      <c r="T62" s="515" t="str">
        <f>IF(OR(D62="",A61=""),"",MINUTE(AJ62))</f>
        <v/>
      </c>
      <c r="U62" s="739"/>
      <c r="V62" s="728"/>
      <c r="W62" s="516"/>
      <c r="X62" s="720"/>
      <c r="Y62" s="726"/>
      <c r="Z62" s="731"/>
      <c r="AA62" s="732"/>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07"/>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07"/>
      <c r="AO64" s="225"/>
      <c r="AP64" s="226"/>
      <c r="AQ64" s="225"/>
      <c r="AS64" s="227"/>
    </row>
    <row r="65" spans="1:45" ht="15.75" customHeight="1">
      <c r="A65" s="713">
        <f>IF($AG$3="",A61+1,AF65)</f>
        <v>15</v>
      </c>
      <c r="B65" s="714"/>
      <c r="C65" s="744" t="s">
        <v>276</v>
      </c>
      <c r="D65" s="508"/>
      <c r="E65" s="742" t="s">
        <v>222</v>
      </c>
      <c r="F65" s="508"/>
      <c r="G65" s="742" t="s">
        <v>279</v>
      </c>
      <c r="H65" s="508"/>
      <c r="I65" s="742" t="s">
        <v>222</v>
      </c>
      <c r="J65" s="508"/>
      <c r="K65" s="721" t="s">
        <v>280</v>
      </c>
      <c r="L65" s="736" t="s">
        <v>223</v>
      </c>
      <c r="M65" s="509"/>
      <c r="N65" s="738" t="s">
        <v>281</v>
      </c>
      <c r="O65" s="508"/>
      <c r="P65" s="738" t="s">
        <v>280</v>
      </c>
      <c r="Q65" s="736" t="s">
        <v>282</v>
      </c>
      <c r="R65" s="521" t="str">
        <f>IF(OR(D65="",A65=""),"",HOUR(AJ65))</f>
        <v/>
      </c>
      <c r="S65" s="738" t="s">
        <v>281</v>
      </c>
      <c r="T65" s="511" t="str">
        <f>IF(OR(D65="",A65=""),"",MINUTE(AJ65))</f>
        <v/>
      </c>
      <c r="U65" s="738" t="s">
        <v>280</v>
      </c>
      <c r="V65" s="727" t="s">
        <v>299</v>
      </c>
      <c r="W65" s="512"/>
      <c r="X65" s="719" t="s">
        <v>144</v>
      </c>
      <c r="Y65" s="725" t="s">
        <v>283</v>
      </c>
      <c r="Z65" s="729"/>
      <c r="AA65" s="730"/>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5"/>
      <c r="B66" s="716"/>
      <c r="C66" s="745"/>
      <c r="D66" s="513"/>
      <c r="E66" s="743"/>
      <c r="F66" s="513"/>
      <c r="G66" s="743"/>
      <c r="H66" s="513"/>
      <c r="I66" s="743"/>
      <c r="J66" s="513"/>
      <c r="K66" s="722"/>
      <c r="L66" s="737"/>
      <c r="M66" s="514"/>
      <c r="N66" s="739"/>
      <c r="O66" s="513"/>
      <c r="P66" s="739"/>
      <c r="Q66" s="737"/>
      <c r="R66" s="520" t="str">
        <f>IF(OR(D66="",A65=""),"",HOUR(AJ66))</f>
        <v/>
      </c>
      <c r="S66" s="739"/>
      <c r="T66" s="515" t="str">
        <f>IF(OR(D66="",A65=""),"",MINUTE(AJ66))</f>
        <v/>
      </c>
      <c r="U66" s="739"/>
      <c r="V66" s="728"/>
      <c r="W66" s="516"/>
      <c r="X66" s="720"/>
      <c r="Y66" s="726"/>
      <c r="Z66" s="731"/>
      <c r="AA66" s="732"/>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07"/>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07"/>
      <c r="AO68" s="225"/>
      <c r="AP68" s="226"/>
      <c r="AQ68" s="225"/>
      <c r="AS68" s="227"/>
    </row>
    <row r="69" spans="1:45" ht="15.75" customHeight="1">
      <c r="A69" s="713">
        <f>IF($AG$3="",A65+1,AF69)</f>
        <v>16</v>
      </c>
      <c r="B69" s="714"/>
      <c r="C69" s="744" t="s">
        <v>276</v>
      </c>
      <c r="D69" s="508"/>
      <c r="E69" s="742" t="s">
        <v>222</v>
      </c>
      <c r="F69" s="508"/>
      <c r="G69" s="742" t="s">
        <v>279</v>
      </c>
      <c r="H69" s="508"/>
      <c r="I69" s="742" t="s">
        <v>222</v>
      </c>
      <c r="J69" s="508"/>
      <c r="K69" s="721" t="s">
        <v>280</v>
      </c>
      <c r="L69" s="736" t="s">
        <v>223</v>
      </c>
      <c r="M69" s="509"/>
      <c r="N69" s="738" t="s">
        <v>281</v>
      </c>
      <c r="O69" s="508"/>
      <c r="P69" s="738" t="s">
        <v>280</v>
      </c>
      <c r="Q69" s="736" t="s">
        <v>282</v>
      </c>
      <c r="R69" s="521" t="str">
        <f>IF(OR(D69="",A69=""),"",HOUR(AJ69))</f>
        <v/>
      </c>
      <c r="S69" s="738" t="s">
        <v>281</v>
      </c>
      <c r="T69" s="511" t="str">
        <f>IF(OR(D69="",A69=""),"",MINUTE(AJ69))</f>
        <v/>
      </c>
      <c r="U69" s="738" t="s">
        <v>280</v>
      </c>
      <c r="V69" s="727" t="s">
        <v>299</v>
      </c>
      <c r="W69" s="512"/>
      <c r="X69" s="719" t="s">
        <v>144</v>
      </c>
      <c r="Y69" s="725" t="s">
        <v>283</v>
      </c>
      <c r="Z69" s="729"/>
      <c r="AA69" s="730"/>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5"/>
      <c r="B70" s="716"/>
      <c r="C70" s="745"/>
      <c r="D70" s="513"/>
      <c r="E70" s="743"/>
      <c r="F70" s="513"/>
      <c r="G70" s="743"/>
      <c r="H70" s="513"/>
      <c r="I70" s="743"/>
      <c r="J70" s="513"/>
      <c r="K70" s="722"/>
      <c r="L70" s="737"/>
      <c r="M70" s="514"/>
      <c r="N70" s="739"/>
      <c r="O70" s="513"/>
      <c r="P70" s="739"/>
      <c r="Q70" s="737"/>
      <c r="R70" s="520" t="str">
        <f>IF(OR(D70="",A69=""),"",HOUR(AJ70))</f>
        <v/>
      </c>
      <c r="S70" s="739"/>
      <c r="T70" s="515" t="str">
        <f>IF(OR(D70="",A69=""),"",MINUTE(AJ70))</f>
        <v/>
      </c>
      <c r="U70" s="739"/>
      <c r="V70" s="728"/>
      <c r="W70" s="516"/>
      <c r="X70" s="720"/>
      <c r="Y70" s="726"/>
      <c r="Z70" s="731"/>
      <c r="AA70" s="732"/>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07"/>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07"/>
      <c r="AO72" s="225"/>
      <c r="AP72" s="226"/>
      <c r="AQ72" s="225"/>
      <c r="AS72" s="227"/>
    </row>
    <row r="73" spans="1:45" ht="15.75" customHeight="1">
      <c r="A73" s="713">
        <f>IF($AG$3="",A69+1,AF73)</f>
        <v>17</v>
      </c>
      <c r="B73" s="714"/>
      <c r="C73" s="744" t="s">
        <v>276</v>
      </c>
      <c r="D73" s="508"/>
      <c r="E73" s="742" t="s">
        <v>222</v>
      </c>
      <c r="F73" s="508"/>
      <c r="G73" s="742" t="s">
        <v>279</v>
      </c>
      <c r="H73" s="508"/>
      <c r="I73" s="742" t="s">
        <v>222</v>
      </c>
      <c r="J73" s="508"/>
      <c r="K73" s="721" t="s">
        <v>280</v>
      </c>
      <c r="L73" s="736" t="s">
        <v>223</v>
      </c>
      <c r="M73" s="509"/>
      <c r="N73" s="738" t="s">
        <v>281</v>
      </c>
      <c r="O73" s="508"/>
      <c r="P73" s="738" t="s">
        <v>280</v>
      </c>
      <c r="Q73" s="736" t="s">
        <v>282</v>
      </c>
      <c r="R73" s="521" t="str">
        <f>IF(OR(D73="",A73=""),"",HOUR(AJ73))</f>
        <v/>
      </c>
      <c r="S73" s="738" t="s">
        <v>281</v>
      </c>
      <c r="T73" s="511" t="str">
        <f>IF(OR(D73="",A73=""),"",MINUTE(AJ73))</f>
        <v/>
      </c>
      <c r="U73" s="738" t="s">
        <v>280</v>
      </c>
      <c r="V73" s="727" t="s">
        <v>299</v>
      </c>
      <c r="W73" s="512"/>
      <c r="X73" s="719" t="s">
        <v>144</v>
      </c>
      <c r="Y73" s="725" t="s">
        <v>283</v>
      </c>
      <c r="Z73" s="729"/>
      <c r="AA73" s="730"/>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5"/>
      <c r="B74" s="716"/>
      <c r="C74" s="745"/>
      <c r="D74" s="513"/>
      <c r="E74" s="743"/>
      <c r="F74" s="513"/>
      <c r="G74" s="743"/>
      <c r="H74" s="513"/>
      <c r="I74" s="743"/>
      <c r="J74" s="513"/>
      <c r="K74" s="722"/>
      <c r="L74" s="737"/>
      <c r="M74" s="514"/>
      <c r="N74" s="739"/>
      <c r="O74" s="513"/>
      <c r="P74" s="739"/>
      <c r="Q74" s="737"/>
      <c r="R74" s="520" t="str">
        <f>IF(OR(D74="",A73=""),"",HOUR(AJ74))</f>
        <v/>
      </c>
      <c r="S74" s="739"/>
      <c r="T74" s="515" t="str">
        <f>IF(OR(D74="",A73=""),"",MINUTE(AJ74))</f>
        <v/>
      </c>
      <c r="U74" s="739"/>
      <c r="V74" s="728"/>
      <c r="W74" s="516"/>
      <c r="X74" s="720"/>
      <c r="Y74" s="726"/>
      <c r="Z74" s="731"/>
      <c r="AA74" s="732"/>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07"/>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07"/>
      <c r="AO76" s="225"/>
      <c r="AP76" s="226"/>
      <c r="AQ76" s="225"/>
      <c r="AS76" s="227"/>
    </row>
    <row r="77" spans="1:45" ht="15.75" customHeight="1">
      <c r="A77" s="713">
        <f>IF($AG$3="",A73+1,AF77)</f>
        <v>18</v>
      </c>
      <c r="B77" s="714"/>
      <c r="C77" s="744" t="s">
        <v>276</v>
      </c>
      <c r="D77" s="508"/>
      <c r="E77" s="742" t="s">
        <v>222</v>
      </c>
      <c r="F77" s="508"/>
      <c r="G77" s="742" t="s">
        <v>279</v>
      </c>
      <c r="H77" s="508"/>
      <c r="I77" s="742" t="s">
        <v>222</v>
      </c>
      <c r="J77" s="508"/>
      <c r="K77" s="721" t="s">
        <v>280</v>
      </c>
      <c r="L77" s="736" t="s">
        <v>223</v>
      </c>
      <c r="M77" s="509"/>
      <c r="N77" s="738" t="s">
        <v>281</v>
      </c>
      <c r="O77" s="508"/>
      <c r="P77" s="738" t="s">
        <v>280</v>
      </c>
      <c r="Q77" s="736" t="s">
        <v>282</v>
      </c>
      <c r="R77" s="521" t="str">
        <f>IF(OR(D77="",A77=""),"",HOUR(AJ77))</f>
        <v/>
      </c>
      <c r="S77" s="738" t="s">
        <v>281</v>
      </c>
      <c r="T77" s="511" t="str">
        <f>IF(OR(D77="",A77=""),"",MINUTE(AJ77))</f>
        <v/>
      </c>
      <c r="U77" s="738" t="s">
        <v>280</v>
      </c>
      <c r="V77" s="727" t="s">
        <v>299</v>
      </c>
      <c r="W77" s="512"/>
      <c r="X77" s="719" t="s">
        <v>144</v>
      </c>
      <c r="Y77" s="725" t="s">
        <v>283</v>
      </c>
      <c r="Z77" s="729"/>
      <c r="AA77" s="730"/>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5"/>
      <c r="B78" s="716"/>
      <c r="C78" s="745"/>
      <c r="D78" s="513"/>
      <c r="E78" s="743"/>
      <c r="F78" s="513"/>
      <c r="G78" s="743"/>
      <c r="H78" s="513"/>
      <c r="I78" s="743"/>
      <c r="J78" s="513"/>
      <c r="K78" s="722"/>
      <c r="L78" s="737"/>
      <c r="M78" s="514"/>
      <c r="N78" s="739"/>
      <c r="O78" s="513"/>
      <c r="P78" s="739"/>
      <c r="Q78" s="737"/>
      <c r="R78" s="520" t="str">
        <f>IF(OR(D78="",A77=""),"",HOUR(AJ78))</f>
        <v/>
      </c>
      <c r="S78" s="739"/>
      <c r="T78" s="515" t="str">
        <f>IF(OR(D78="",A77=""),"",MINUTE(AJ78))</f>
        <v/>
      </c>
      <c r="U78" s="739"/>
      <c r="V78" s="728"/>
      <c r="W78" s="516"/>
      <c r="X78" s="720"/>
      <c r="Y78" s="726"/>
      <c r="Z78" s="731"/>
      <c r="AA78" s="732"/>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07"/>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07"/>
      <c r="AO80" s="225"/>
      <c r="AP80" s="226"/>
      <c r="AQ80" s="225"/>
      <c r="AS80" s="227"/>
    </row>
    <row r="81" spans="1:45" ht="15.75" customHeight="1">
      <c r="A81" s="713">
        <f>IF($AG$3="",A77+1,AF81)</f>
        <v>19</v>
      </c>
      <c r="B81" s="714"/>
      <c r="C81" s="744" t="s">
        <v>276</v>
      </c>
      <c r="D81" s="508"/>
      <c r="E81" s="742" t="s">
        <v>222</v>
      </c>
      <c r="F81" s="508"/>
      <c r="G81" s="742" t="s">
        <v>279</v>
      </c>
      <c r="H81" s="508"/>
      <c r="I81" s="742" t="s">
        <v>222</v>
      </c>
      <c r="J81" s="508"/>
      <c r="K81" s="721" t="s">
        <v>280</v>
      </c>
      <c r="L81" s="736" t="s">
        <v>223</v>
      </c>
      <c r="M81" s="509"/>
      <c r="N81" s="738" t="s">
        <v>281</v>
      </c>
      <c r="O81" s="508"/>
      <c r="P81" s="738" t="s">
        <v>280</v>
      </c>
      <c r="Q81" s="736" t="s">
        <v>282</v>
      </c>
      <c r="R81" s="521" t="str">
        <f>IF(OR(D81="",A81=""),"",HOUR(AJ81))</f>
        <v/>
      </c>
      <c r="S81" s="738" t="s">
        <v>281</v>
      </c>
      <c r="T81" s="511" t="str">
        <f>IF(OR(D81="",A81=""),"",MINUTE(AJ81))</f>
        <v/>
      </c>
      <c r="U81" s="738" t="s">
        <v>280</v>
      </c>
      <c r="V81" s="727" t="s">
        <v>299</v>
      </c>
      <c r="W81" s="512"/>
      <c r="X81" s="719" t="s">
        <v>144</v>
      </c>
      <c r="Y81" s="725" t="s">
        <v>283</v>
      </c>
      <c r="Z81" s="729"/>
      <c r="AA81" s="730"/>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5"/>
      <c r="B82" s="716"/>
      <c r="C82" s="745"/>
      <c r="D82" s="513"/>
      <c r="E82" s="743"/>
      <c r="F82" s="513"/>
      <c r="G82" s="743"/>
      <c r="H82" s="513"/>
      <c r="I82" s="743"/>
      <c r="J82" s="513"/>
      <c r="K82" s="722"/>
      <c r="L82" s="737"/>
      <c r="M82" s="514"/>
      <c r="N82" s="739"/>
      <c r="O82" s="513"/>
      <c r="P82" s="739"/>
      <c r="Q82" s="737"/>
      <c r="R82" s="520" t="str">
        <f>IF(OR(D82="",A81=""),"",HOUR(AJ82))</f>
        <v/>
      </c>
      <c r="S82" s="739"/>
      <c r="T82" s="515" t="str">
        <f>IF(OR(D82="",A81=""),"",MINUTE(AJ82))</f>
        <v/>
      </c>
      <c r="U82" s="739"/>
      <c r="V82" s="728"/>
      <c r="W82" s="516"/>
      <c r="X82" s="720"/>
      <c r="Y82" s="726"/>
      <c r="Z82" s="731"/>
      <c r="AA82" s="732"/>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07"/>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07"/>
      <c r="AO84" s="225"/>
      <c r="AP84" s="226"/>
      <c r="AQ84" s="225"/>
      <c r="AS84" s="227"/>
    </row>
    <row r="85" spans="1:45" ht="15.75" customHeight="1">
      <c r="A85" s="713">
        <f>IF($AG$3="",A81+1,AF85)</f>
        <v>20</v>
      </c>
      <c r="B85" s="714"/>
      <c r="C85" s="744" t="s">
        <v>276</v>
      </c>
      <c r="D85" s="508"/>
      <c r="E85" s="742" t="s">
        <v>222</v>
      </c>
      <c r="F85" s="508"/>
      <c r="G85" s="742" t="s">
        <v>279</v>
      </c>
      <c r="H85" s="508"/>
      <c r="I85" s="742" t="s">
        <v>222</v>
      </c>
      <c r="J85" s="508"/>
      <c r="K85" s="721" t="s">
        <v>280</v>
      </c>
      <c r="L85" s="736" t="s">
        <v>223</v>
      </c>
      <c r="M85" s="509"/>
      <c r="N85" s="738" t="s">
        <v>281</v>
      </c>
      <c r="O85" s="508"/>
      <c r="P85" s="738" t="s">
        <v>280</v>
      </c>
      <c r="Q85" s="736" t="s">
        <v>282</v>
      </c>
      <c r="R85" s="521" t="str">
        <f>IF(OR(D85="",A85=""),"",HOUR(AJ85))</f>
        <v/>
      </c>
      <c r="S85" s="738" t="s">
        <v>281</v>
      </c>
      <c r="T85" s="511" t="str">
        <f>IF(OR(D85="",A85=""),"",MINUTE(AJ85))</f>
        <v/>
      </c>
      <c r="U85" s="738" t="s">
        <v>280</v>
      </c>
      <c r="V85" s="727" t="s">
        <v>299</v>
      </c>
      <c r="W85" s="512"/>
      <c r="X85" s="719" t="s">
        <v>144</v>
      </c>
      <c r="Y85" s="725" t="s">
        <v>283</v>
      </c>
      <c r="Z85" s="729"/>
      <c r="AA85" s="730"/>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5"/>
      <c r="B86" s="716"/>
      <c r="C86" s="745"/>
      <c r="D86" s="513"/>
      <c r="E86" s="743"/>
      <c r="F86" s="513"/>
      <c r="G86" s="743"/>
      <c r="H86" s="513"/>
      <c r="I86" s="743"/>
      <c r="J86" s="513"/>
      <c r="K86" s="722"/>
      <c r="L86" s="737"/>
      <c r="M86" s="514"/>
      <c r="N86" s="739"/>
      <c r="O86" s="513"/>
      <c r="P86" s="739"/>
      <c r="Q86" s="737"/>
      <c r="R86" s="520" t="str">
        <f>IF(OR(D86="",A85=""),"",HOUR(AJ86))</f>
        <v/>
      </c>
      <c r="S86" s="739"/>
      <c r="T86" s="515" t="str">
        <f>IF(OR(D86="",A85=""),"",MINUTE(AJ86))</f>
        <v/>
      </c>
      <c r="U86" s="739"/>
      <c r="V86" s="728"/>
      <c r="W86" s="516"/>
      <c r="X86" s="720"/>
      <c r="Y86" s="726"/>
      <c r="Z86" s="731"/>
      <c r="AA86" s="732"/>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07"/>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07"/>
      <c r="AO88" s="225"/>
      <c r="AP88" s="226"/>
      <c r="AQ88" s="225"/>
      <c r="AS88" s="227"/>
    </row>
    <row r="89" spans="1:45" ht="14.25" customHeight="1">
      <c r="A89" s="717" t="s">
        <v>314</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2" t="s">
        <v>31</v>
      </c>
      <c r="N89" s="718">
        <f>SUM($C$89,$G$89,$K$89)</f>
        <v>0</v>
      </c>
      <c r="O89" s="718"/>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0" t="str">
        <f>$L$5</f>
        <v>（ 平成　　年　　月 ）</v>
      </c>
      <c r="M90" s="740"/>
      <c r="N90" s="740"/>
      <c r="O90" s="740"/>
      <c r="P90" s="740"/>
      <c r="Q90" s="740"/>
      <c r="R90" s="528" t="s">
        <v>295</v>
      </c>
      <c r="S90" s="538"/>
      <c r="T90" s="538"/>
      <c r="U90" s="538"/>
      <c r="V90" s="741" t="str">
        <f>$V$5</f>
        <v/>
      </c>
      <c r="W90" s="741"/>
      <c r="X90" s="741"/>
      <c r="Y90" s="741"/>
      <c r="Z90" s="741"/>
      <c r="AA90" s="741"/>
      <c r="AE90" s="215"/>
      <c r="AF90" s="222"/>
      <c r="AG90" s="224"/>
      <c r="AH90" s="224"/>
      <c r="AI90" s="224"/>
      <c r="AJ90" s="505"/>
      <c r="AK90" s="507"/>
      <c r="AO90" s="225"/>
      <c r="AP90" s="226"/>
      <c r="AQ90" s="225"/>
      <c r="AS90" s="227"/>
    </row>
    <row r="91" spans="1:45" ht="15.75" customHeight="1">
      <c r="A91" s="713">
        <f>IF($AG$3="",A85+1,AF91)</f>
        <v>21</v>
      </c>
      <c r="B91" s="714"/>
      <c r="C91" s="744" t="s">
        <v>276</v>
      </c>
      <c r="D91" s="508"/>
      <c r="E91" s="742" t="s">
        <v>222</v>
      </c>
      <c r="F91" s="508"/>
      <c r="G91" s="742" t="s">
        <v>279</v>
      </c>
      <c r="H91" s="508"/>
      <c r="I91" s="742" t="s">
        <v>222</v>
      </c>
      <c r="J91" s="508"/>
      <c r="K91" s="721" t="s">
        <v>280</v>
      </c>
      <c r="L91" s="736" t="s">
        <v>223</v>
      </c>
      <c r="M91" s="509"/>
      <c r="N91" s="738" t="s">
        <v>281</v>
      </c>
      <c r="O91" s="508"/>
      <c r="P91" s="738" t="s">
        <v>280</v>
      </c>
      <c r="Q91" s="736" t="s">
        <v>282</v>
      </c>
      <c r="R91" s="521" t="str">
        <f>IF(OR(D91="",A91=""),"",HOUR(AJ91))</f>
        <v/>
      </c>
      <c r="S91" s="738" t="s">
        <v>281</v>
      </c>
      <c r="T91" s="511" t="str">
        <f>IF(OR(D91="",A91=""),"",MINUTE(AJ91))</f>
        <v/>
      </c>
      <c r="U91" s="738" t="s">
        <v>280</v>
      </c>
      <c r="V91" s="727" t="s">
        <v>299</v>
      </c>
      <c r="W91" s="512"/>
      <c r="X91" s="719" t="s">
        <v>144</v>
      </c>
      <c r="Y91" s="725" t="s">
        <v>283</v>
      </c>
      <c r="Z91" s="729"/>
      <c r="AA91" s="730"/>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5"/>
      <c r="B92" s="716"/>
      <c r="C92" s="745"/>
      <c r="D92" s="513"/>
      <c r="E92" s="743"/>
      <c r="F92" s="513"/>
      <c r="G92" s="743"/>
      <c r="H92" s="513"/>
      <c r="I92" s="743"/>
      <c r="J92" s="513"/>
      <c r="K92" s="722"/>
      <c r="L92" s="737"/>
      <c r="M92" s="514"/>
      <c r="N92" s="739"/>
      <c r="O92" s="513"/>
      <c r="P92" s="739"/>
      <c r="Q92" s="737"/>
      <c r="R92" s="520" t="str">
        <f>IF(OR(D92="",A91=""),"",HOUR(AJ92))</f>
        <v/>
      </c>
      <c r="S92" s="739"/>
      <c r="T92" s="515" t="str">
        <f>IF(OR(D92="",A91=""),"",MINUTE(AJ92))</f>
        <v/>
      </c>
      <c r="U92" s="739"/>
      <c r="V92" s="728"/>
      <c r="W92" s="516"/>
      <c r="X92" s="720"/>
      <c r="Y92" s="726"/>
      <c r="Z92" s="731"/>
      <c r="AA92" s="732"/>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07"/>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07"/>
      <c r="AO94" s="225"/>
      <c r="AP94" s="226"/>
      <c r="AQ94" s="225"/>
      <c r="AS94" s="227"/>
    </row>
    <row r="95" spans="1:45" ht="15.75" customHeight="1">
      <c r="A95" s="713">
        <f>IF($AG$3="",A91+1,AF95)</f>
        <v>22</v>
      </c>
      <c r="B95" s="714"/>
      <c r="C95" s="744" t="s">
        <v>276</v>
      </c>
      <c r="D95" s="508"/>
      <c r="E95" s="742" t="s">
        <v>222</v>
      </c>
      <c r="F95" s="508"/>
      <c r="G95" s="742" t="s">
        <v>279</v>
      </c>
      <c r="H95" s="508"/>
      <c r="I95" s="742" t="s">
        <v>222</v>
      </c>
      <c r="J95" s="508"/>
      <c r="K95" s="721" t="s">
        <v>280</v>
      </c>
      <c r="L95" s="736" t="s">
        <v>223</v>
      </c>
      <c r="M95" s="509"/>
      <c r="N95" s="738" t="s">
        <v>281</v>
      </c>
      <c r="O95" s="508"/>
      <c r="P95" s="738" t="s">
        <v>280</v>
      </c>
      <c r="Q95" s="736" t="s">
        <v>282</v>
      </c>
      <c r="R95" s="521" t="str">
        <f>IF(OR(D95="",A95=""),"",HOUR(AJ95))</f>
        <v/>
      </c>
      <c r="S95" s="738" t="s">
        <v>281</v>
      </c>
      <c r="T95" s="511" t="str">
        <f>IF(OR(D95="",A95=""),"",MINUTE(AJ95))</f>
        <v/>
      </c>
      <c r="U95" s="738" t="s">
        <v>280</v>
      </c>
      <c r="V95" s="727" t="s">
        <v>299</v>
      </c>
      <c r="W95" s="512"/>
      <c r="X95" s="719" t="s">
        <v>144</v>
      </c>
      <c r="Y95" s="725" t="s">
        <v>283</v>
      </c>
      <c r="Z95" s="729"/>
      <c r="AA95" s="730"/>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5"/>
      <c r="B96" s="716"/>
      <c r="C96" s="745"/>
      <c r="D96" s="513"/>
      <c r="E96" s="743"/>
      <c r="F96" s="513"/>
      <c r="G96" s="743"/>
      <c r="H96" s="513"/>
      <c r="I96" s="743"/>
      <c r="J96" s="513"/>
      <c r="K96" s="722"/>
      <c r="L96" s="737"/>
      <c r="M96" s="514"/>
      <c r="N96" s="739"/>
      <c r="O96" s="513"/>
      <c r="P96" s="739"/>
      <c r="Q96" s="737"/>
      <c r="R96" s="520" t="str">
        <f>IF(OR(D96="",A95=""),"",HOUR(AJ96))</f>
        <v/>
      </c>
      <c r="S96" s="739"/>
      <c r="T96" s="515" t="str">
        <f>IF(OR(D96="",A95=""),"",MINUTE(AJ96))</f>
        <v/>
      </c>
      <c r="U96" s="739"/>
      <c r="V96" s="728"/>
      <c r="W96" s="516"/>
      <c r="X96" s="720"/>
      <c r="Y96" s="726"/>
      <c r="Z96" s="731"/>
      <c r="AA96" s="732"/>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07"/>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07"/>
      <c r="AO98" s="225"/>
      <c r="AP98" s="226"/>
      <c r="AQ98" s="225"/>
      <c r="AS98" s="227"/>
    </row>
    <row r="99" spans="1:45" ht="15.75" customHeight="1">
      <c r="A99" s="713">
        <f>IF($AG$3="",A95+1,AF99)</f>
        <v>23</v>
      </c>
      <c r="B99" s="714"/>
      <c r="C99" s="744" t="s">
        <v>276</v>
      </c>
      <c r="D99" s="508"/>
      <c r="E99" s="742" t="s">
        <v>222</v>
      </c>
      <c r="F99" s="508"/>
      <c r="G99" s="742" t="s">
        <v>279</v>
      </c>
      <c r="H99" s="508"/>
      <c r="I99" s="742" t="s">
        <v>222</v>
      </c>
      <c r="J99" s="508"/>
      <c r="K99" s="721" t="s">
        <v>280</v>
      </c>
      <c r="L99" s="736" t="s">
        <v>223</v>
      </c>
      <c r="M99" s="509"/>
      <c r="N99" s="738" t="s">
        <v>281</v>
      </c>
      <c r="O99" s="508"/>
      <c r="P99" s="738" t="s">
        <v>280</v>
      </c>
      <c r="Q99" s="736" t="s">
        <v>282</v>
      </c>
      <c r="R99" s="521" t="str">
        <f>IF(OR(D99="",A99=""),"",HOUR(AJ99))</f>
        <v/>
      </c>
      <c r="S99" s="738" t="s">
        <v>281</v>
      </c>
      <c r="T99" s="511" t="str">
        <f>IF(OR(D99="",A99=""),"",MINUTE(AJ99))</f>
        <v/>
      </c>
      <c r="U99" s="738" t="s">
        <v>280</v>
      </c>
      <c r="V99" s="727" t="s">
        <v>299</v>
      </c>
      <c r="W99" s="512"/>
      <c r="X99" s="719" t="s">
        <v>144</v>
      </c>
      <c r="Y99" s="725" t="s">
        <v>283</v>
      </c>
      <c r="Z99" s="729"/>
      <c r="AA99" s="730"/>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5"/>
      <c r="B100" s="716"/>
      <c r="C100" s="745"/>
      <c r="D100" s="513"/>
      <c r="E100" s="743"/>
      <c r="F100" s="513"/>
      <c r="G100" s="743"/>
      <c r="H100" s="513"/>
      <c r="I100" s="743"/>
      <c r="J100" s="513"/>
      <c r="K100" s="722"/>
      <c r="L100" s="737"/>
      <c r="M100" s="514"/>
      <c r="N100" s="739"/>
      <c r="O100" s="513"/>
      <c r="P100" s="739"/>
      <c r="Q100" s="737"/>
      <c r="R100" s="520" t="str">
        <f>IF(OR(D100="",A99=""),"",HOUR(AJ100))</f>
        <v/>
      </c>
      <c r="S100" s="739"/>
      <c r="T100" s="515" t="str">
        <f>IF(OR(D100="",A99=""),"",MINUTE(AJ100))</f>
        <v/>
      </c>
      <c r="U100" s="739"/>
      <c r="V100" s="728"/>
      <c r="W100" s="516"/>
      <c r="X100" s="720"/>
      <c r="Y100" s="726"/>
      <c r="Z100" s="731"/>
      <c r="AA100" s="732"/>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07"/>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07"/>
      <c r="AO102" s="225"/>
      <c r="AP102" s="226"/>
      <c r="AQ102" s="225"/>
      <c r="AS102" s="227"/>
    </row>
    <row r="103" spans="1:45" ht="15.75" customHeight="1">
      <c r="A103" s="713">
        <f>IF($AG$3="",A99+1,AF103)</f>
        <v>24</v>
      </c>
      <c r="B103" s="714"/>
      <c r="C103" s="744" t="s">
        <v>276</v>
      </c>
      <c r="D103" s="508"/>
      <c r="E103" s="742" t="s">
        <v>222</v>
      </c>
      <c r="F103" s="508"/>
      <c r="G103" s="742" t="s">
        <v>279</v>
      </c>
      <c r="H103" s="508"/>
      <c r="I103" s="742" t="s">
        <v>222</v>
      </c>
      <c r="J103" s="508"/>
      <c r="K103" s="721" t="s">
        <v>280</v>
      </c>
      <c r="L103" s="736" t="s">
        <v>223</v>
      </c>
      <c r="M103" s="509"/>
      <c r="N103" s="738" t="s">
        <v>281</v>
      </c>
      <c r="O103" s="508"/>
      <c r="P103" s="738" t="s">
        <v>280</v>
      </c>
      <c r="Q103" s="736" t="s">
        <v>282</v>
      </c>
      <c r="R103" s="521" t="str">
        <f>IF(OR(D103="",A103=""),"",HOUR(AJ103))</f>
        <v/>
      </c>
      <c r="S103" s="738" t="s">
        <v>281</v>
      </c>
      <c r="T103" s="511" t="str">
        <f>IF(OR(D103="",A103=""),"",MINUTE(AJ103))</f>
        <v/>
      </c>
      <c r="U103" s="738" t="s">
        <v>280</v>
      </c>
      <c r="V103" s="727" t="s">
        <v>299</v>
      </c>
      <c r="W103" s="512"/>
      <c r="X103" s="719" t="s">
        <v>144</v>
      </c>
      <c r="Y103" s="725" t="s">
        <v>283</v>
      </c>
      <c r="Z103" s="729"/>
      <c r="AA103" s="730"/>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5"/>
      <c r="B104" s="716"/>
      <c r="C104" s="745"/>
      <c r="D104" s="513"/>
      <c r="E104" s="743"/>
      <c r="F104" s="513"/>
      <c r="G104" s="743"/>
      <c r="H104" s="513"/>
      <c r="I104" s="743"/>
      <c r="J104" s="513"/>
      <c r="K104" s="722"/>
      <c r="L104" s="737"/>
      <c r="M104" s="514"/>
      <c r="N104" s="739"/>
      <c r="O104" s="513"/>
      <c r="P104" s="739"/>
      <c r="Q104" s="737"/>
      <c r="R104" s="520" t="str">
        <f>IF(OR(D104="",A103=""),"",HOUR(AJ104))</f>
        <v/>
      </c>
      <c r="S104" s="739"/>
      <c r="T104" s="515" t="str">
        <f>IF(OR(D104="",A103=""),"",MINUTE(AJ104))</f>
        <v/>
      </c>
      <c r="U104" s="739"/>
      <c r="V104" s="728"/>
      <c r="W104" s="516"/>
      <c r="X104" s="720"/>
      <c r="Y104" s="726"/>
      <c r="Z104" s="731"/>
      <c r="AA104" s="732"/>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07"/>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07"/>
      <c r="AO106" s="225"/>
      <c r="AP106" s="226"/>
      <c r="AQ106" s="225"/>
      <c r="AS106" s="227"/>
    </row>
    <row r="107" spans="1:45" ht="15.75" customHeight="1">
      <c r="A107" s="713">
        <f>IF($AG$3="",A103+1,AF107)</f>
        <v>25</v>
      </c>
      <c r="B107" s="714"/>
      <c r="C107" s="744" t="s">
        <v>276</v>
      </c>
      <c r="D107" s="508"/>
      <c r="E107" s="742" t="s">
        <v>222</v>
      </c>
      <c r="F107" s="508"/>
      <c r="G107" s="742" t="s">
        <v>279</v>
      </c>
      <c r="H107" s="508"/>
      <c r="I107" s="742" t="s">
        <v>222</v>
      </c>
      <c r="J107" s="508"/>
      <c r="K107" s="721" t="s">
        <v>280</v>
      </c>
      <c r="L107" s="736" t="s">
        <v>223</v>
      </c>
      <c r="M107" s="509"/>
      <c r="N107" s="738" t="s">
        <v>281</v>
      </c>
      <c r="O107" s="508"/>
      <c r="P107" s="738" t="s">
        <v>280</v>
      </c>
      <c r="Q107" s="736" t="s">
        <v>282</v>
      </c>
      <c r="R107" s="521" t="str">
        <f>IF(OR(D107="",A107=""),"",HOUR(AJ107))</f>
        <v/>
      </c>
      <c r="S107" s="738" t="s">
        <v>281</v>
      </c>
      <c r="T107" s="511" t="str">
        <f>IF(OR(D107="",A107=""),"",MINUTE(AJ107))</f>
        <v/>
      </c>
      <c r="U107" s="738" t="s">
        <v>280</v>
      </c>
      <c r="V107" s="727" t="s">
        <v>299</v>
      </c>
      <c r="W107" s="512"/>
      <c r="X107" s="719" t="s">
        <v>144</v>
      </c>
      <c r="Y107" s="725" t="s">
        <v>283</v>
      </c>
      <c r="Z107" s="729"/>
      <c r="AA107" s="730"/>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5"/>
      <c r="B108" s="716"/>
      <c r="C108" s="745"/>
      <c r="D108" s="513"/>
      <c r="E108" s="743"/>
      <c r="F108" s="513"/>
      <c r="G108" s="743"/>
      <c r="H108" s="513"/>
      <c r="I108" s="743"/>
      <c r="J108" s="513"/>
      <c r="K108" s="722"/>
      <c r="L108" s="737"/>
      <c r="M108" s="514"/>
      <c r="N108" s="739"/>
      <c r="O108" s="513"/>
      <c r="P108" s="739"/>
      <c r="Q108" s="737"/>
      <c r="R108" s="520" t="str">
        <f>IF(OR(D108="",A107=""),"",HOUR(AJ108))</f>
        <v/>
      </c>
      <c r="S108" s="739"/>
      <c r="T108" s="515" t="str">
        <f>IF(OR(D108="",A107=""),"",MINUTE(AJ108))</f>
        <v/>
      </c>
      <c r="U108" s="739"/>
      <c r="V108" s="728"/>
      <c r="W108" s="516"/>
      <c r="X108" s="720"/>
      <c r="Y108" s="726"/>
      <c r="Z108" s="731"/>
      <c r="AA108" s="732"/>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07"/>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07"/>
      <c r="AO110" s="225"/>
      <c r="AP110" s="226"/>
      <c r="AQ110" s="225"/>
      <c r="AS110" s="227"/>
    </row>
    <row r="111" spans="1:45" ht="15.75" customHeight="1">
      <c r="A111" s="713">
        <f>IF($AG$3="",A107+1,AF111)</f>
        <v>26</v>
      </c>
      <c r="B111" s="714"/>
      <c r="C111" s="744" t="s">
        <v>276</v>
      </c>
      <c r="D111" s="508"/>
      <c r="E111" s="742" t="s">
        <v>222</v>
      </c>
      <c r="F111" s="508"/>
      <c r="G111" s="742" t="s">
        <v>279</v>
      </c>
      <c r="H111" s="508"/>
      <c r="I111" s="742" t="s">
        <v>222</v>
      </c>
      <c r="J111" s="508"/>
      <c r="K111" s="721" t="s">
        <v>280</v>
      </c>
      <c r="L111" s="736" t="s">
        <v>223</v>
      </c>
      <c r="M111" s="509"/>
      <c r="N111" s="738" t="s">
        <v>281</v>
      </c>
      <c r="O111" s="508"/>
      <c r="P111" s="738" t="s">
        <v>280</v>
      </c>
      <c r="Q111" s="736" t="s">
        <v>282</v>
      </c>
      <c r="R111" s="521" t="str">
        <f>IF(OR(D111="",A111=""),"",HOUR(AJ111))</f>
        <v/>
      </c>
      <c r="S111" s="738" t="s">
        <v>281</v>
      </c>
      <c r="T111" s="511" t="str">
        <f>IF(OR(D111="",A111=""),"",MINUTE(AJ111))</f>
        <v/>
      </c>
      <c r="U111" s="738" t="s">
        <v>280</v>
      </c>
      <c r="V111" s="727" t="s">
        <v>299</v>
      </c>
      <c r="W111" s="512"/>
      <c r="X111" s="719" t="s">
        <v>144</v>
      </c>
      <c r="Y111" s="725" t="s">
        <v>283</v>
      </c>
      <c r="Z111" s="729"/>
      <c r="AA111" s="730"/>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5"/>
      <c r="B112" s="716"/>
      <c r="C112" s="745"/>
      <c r="D112" s="513"/>
      <c r="E112" s="743"/>
      <c r="F112" s="513"/>
      <c r="G112" s="743"/>
      <c r="H112" s="513"/>
      <c r="I112" s="743"/>
      <c r="J112" s="513"/>
      <c r="K112" s="722"/>
      <c r="L112" s="737"/>
      <c r="M112" s="514"/>
      <c r="N112" s="739"/>
      <c r="O112" s="513"/>
      <c r="P112" s="739"/>
      <c r="Q112" s="737"/>
      <c r="R112" s="520" t="str">
        <f>IF(OR(D112="",A111=""),"",HOUR(AJ112))</f>
        <v/>
      </c>
      <c r="S112" s="739"/>
      <c r="T112" s="515" t="str">
        <f>IF(OR(D112="",A111=""),"",MINUTE(AJ112))</f>
        <v/>
      </c>
      <c r="U112" s="739"/>
      <c r="V112" s="728"/>
      <c r="W112" s="516"/>
      <c r="X112" s="720"/>
      <c r="Y112" s="726"/>
      <c r="Z112" s="731"/>
      <c r="AA112" s="732"/>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07"/>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07"/>
      <c r="AO114" s="225"/>
      <c r="AP114" s="226"/>
      <c r="AQ114" s="225"/>
      <c r="AS114" s="227"/>
    </row>
    <row r="115" spans="1:45" ht="15.75" customHeight="1">
      <c r="A115" s="713">
        <f>IF($AG$3="",A111+1,AF115)</f>
        <v>27</v>
      </c>
      <c r="B115" s="714"/>
      <c r="C115" s="744" t="s">
        <v>276</v>
      </c>
      <c r="D115" s="508"/>
      <c r="E115" s="742" t="s">
        <v>222</v>
      </c>
      <c r="F115" s="508"/>
      <c r="G115" s="742" t="s">
        <v>279</v>
      </c>
      <c r="H115" s="508"/>
      <c r="I115" s="742" t="s">
        <v>222</v>
      </c>
      <c r="J115" s="508"/>
      <c r="K115" s="721" t="s">
        <v>280</v>
      </c>
      <c r="L115" s="736" t="s">
        <v>223</v>
      </c>
      <c r="M115" s="509"/>
      <c r="N115" s="738" t="s">
        <v>281</v>
      </c>
      <c r="O115" s="508"/>
      <c r="P115" s="738" t="s">
        <v>280</v>
      </c>
      <c r="Q115" s="736" t="s">
        <v>282</v>
      </c>
      <c r="R115" s="521" t="str">
        <f>IF(OR(D115="",A115=""),"",HOUR(AJ115))</f>
        <v/>
      </c>
      <c r="S115" s="738" t="s">
        <v>281</v>
      </c>
      <c r="T115" s="511" t="str">
        <f>IF(OR(D115="",A115=""),"",MINUTE(AJ115))</f>
        <v/>
      </c>
      <c r="U115" s="738" t="s">
        <v>280</v>
      </c>
      <c r="V115" s="727" t="s">
        <v>299</v>
      </c>
      <c r="W115" s="512"/>
      <c r="X115" s="719" t="s">
        <v>144</v>
      </c>
      <c r="Y115" s="725" t="s">
        <v>283</v>
      </c>
      <c r="Z115" s="729"/>
      <c r="AA115" s="730"/>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5"/>
      <c r="B116" s="716"/>
      <c r="C116" s="745"/>
      <c r="D116" s="513"/>
      <c r="E116" s="743"/>
      <c r="F116" s="513"/>
      <c r="G116" s="743"/>
      <c r="H116" s="513"/>
      <c r="I116" s="743"/>
      <c r="J116" s="513"/>
      <c r="K116" s="722"/>
      <c r="L116" s="737"/>
      <c r="M116" s="514"/>
      <c r="N116" s="739"/>
      <c r="O116" s="513"/>
      <c r="P116" s="739"/>
      <c r="Q116" s="737"/>
      <c r="R116" s="520" t="str">
        <f>IF(OR(D116="",A115=""),"",HOUR(AJ116))</f>
        <v/>
      </c>
      <c r="S116" s="739"/>
      <c r="T116" s="515" t="str">
        <f>IF(OR(D116="",A115=""),"",MINUTE(AJ116))</f>
        <v/>
      </c>
      <c r="U116" s="739"/>
      <c r="V116" s="728"/>
      <c r="W116" s="516"/>
      <c r="X116" s="720"/>
      <c r="Y116" s="726"/>
      <c r="Z116" s="731"/>
      <c r="AA116" s="732"/>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07"/>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5"/>
      <c r="AE118" s="215"/>
      <c r="AF118" s="222"/>
      <c r="AG118" s="224"/>
      <c r="AH118" s="224"/>
      <c r="AI118" s="224"/>
      <c r="AJ118" s="221"/>
      <c r="AK118" s="507"/>
      <c r="AO118" s="225"/>
      <c r="AP118" s="226"/>
      <c r="AQ118" s="225"/>
      <c r="AS118" s="227"/>
    </row>
    <row r="119" spans="1:45" ht="15.75" customHeight="1">
      <c r="A119" s="713">
        <f>IF($AG$3="",A115+1,AF119)</f>
        <v>28</v>
      </c>
      <c r="B119" s="714"/>
      <c r="C119" s="744" t="s">
        <v>276</v>
      </c>
      <c r="D119" s="508"/>
      <c r="E119" s="742" t="s">
        <v>222</v>
      </c>
      <c r="F119" s="508"/>
      <c r="G119" s="742" t="s">
        <v>279</v>
      </c>
      <c r="H119" s="508"/>
      <c r="I119" s="742" t="s">
        <v>222</v>
      </c>
      <c r="J119" s="508"/>
      <c r="K119" s="721" t="s">
        <v>280</v>
      </c>
      <c r="L119" s="736" t="s">
        <v>223</v>
      </c>
      <c r="M119" s="509"/>
      <c r="N119" s="738" t="s">
        <v>281</v>
      </c>
      <c r="O119" s="508"/>
      <c r="P119" s="738" t="s">
        <v>280</v>
      </c>
      <c r="Q119" s="736" t="s">
        <v>282</v>
      </c>
      <c r="R119" s="521" t="str">
        <f>IF(OR(D119="",A119=""),"",HOUR(AJ119))</f>
        <v/>
      </c>
      <c r="S119" s="738" t="s">
        <v>281</v>
      </c>
      <c r="T119" s="511" t="str">
        <f>IF(OR(D119="",A119=""),"",MINUTE(AJ119))</f>
        <v/>
      </c>
      <c r="U119" s="738" t="s">
        <v>280</v>
      </c>
      <c r="V119" s="727" t="s">
        <v>299</v>
      </c>
      <c r="W119" s="512"/>
      <c r="X119" s="719" t="s">
        <v>144</v>
      </c>
      <c r="Y119" s="725" t="s">
        <v>283</v>
      </c>
      <c r="Z119" s="729"/>
      <c r="AA119" s="730"/>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5"/>
      <c r="B120" s="716"/>
      <c r="C120" s="745"/>
      <c r="D120" s="513"/>
      <c r="E120" s="743"/>
      <c r="F120" s="513"/>
      <c r="G120" s="743"/>
      <c r="H120" s="513"/>
      <c r="I120" s="743"/>
      <c r="J120" s="513"/>
      <c r="K120" s="722"/>
      <c r="L120" s="737"/>
      <c r="M120" s="514"/>
      <c r="N120" s="739"/>
      <c r="O120" s="513"/>
      <c r="P120" s="739"/>
      <c r="Q120" s="737"/>
      <c r="R120" s="520" t="str">
        <f>IF(OR(D120="",A119=""),"",HOUR(AJ120))</f>
        <v/>
      </c>
      <c r="S120" s="739"/>
      <c r="T120" s="515" t="str">
        <f>IF(OR(D120="",A119=""),"",MINUTE(AJ120))</f>
        <v/>
      </c>
      <c r="U120" s="739"/>
      <c r="V120" s="728"/>
      <c r="W120" s="516"/>
      <c r="X120" s="720"/>
      <c r="Y120" s="726"/>
      <c r="Z120" s="731"/>
      <c r="AA120" s="732"/>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07"/>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5"/>
      <c r="AE122" s="215"/>
      <c r="AF122" s="222"/>
      <c r="AG122" s="224"/>
      <c r="AH122" s="224"/>
      <c r="AI122" s="224"/>
      <c r="AJ122" s="221"/>
      <c r="AK122" s="507"/>
      <c r="AO122" s="225"/>
      <c r="AP122" s="226"/>
      <c r="AQ122" s="225"/>
      <c r="AS122" s="227"/>
    </row>
    <row r="123" spans="1:45" ht="15.75" customHeight="1">
      <c r="A123" s="713">
        <f>IF(AG3="",29,IF(DAY(DATE(AH$3,AJ$3,29))=29,29,""))</f>
        <v>29</v>
      </c>
      <c r="B123" s="714"/>
      <c r="C123" s="744" t="s">
        <v>276</v>
      </c>
      <c r="D123" s="508"/>
      <c r="E123" s="742" t="s">
        <v>222</v>
      </c>
      <c r="F123" s="508"/>
      <c r="G123" s="742" t="s">
        <v>279</v>
      </c>
      <c r="H123" s="508"/>
      <c r="I123" s="742" t="s">
        <v>222</v>
      </c>
      <c r="J123" s="508"/>
      <c r="K123" s="721" t="s">
        <v>280</v>
      </c>
      <c r="L123" s="736" t="s">
        <v>223</v>
      </c>
      <c r="M123" s="509"/>
      <c r="N123" s="738" t="s">
        <v>281</v>
      </c>
      <c r="O123" s="508"/>
      <c r="P123" s="738" t="s">
        <v>280</v>
      </c>
      <c r="Q123" s="736" t="s">
        <v>282</v>
      </c>
      <c r="R123" s="510" t="str">
        <f>IF(OR(D123="",A123=""),"",HOUR(AJ123))</f>
        <v/>
      </c>
      <c r="S123" s="738" t="s">
        <v>281</v>
      </c>
      <c r="T123" s="511" t="str">
        <f>IF(OR(D123="",A123=""),"",MINUTE(AJ123))</f>
        <v/>
      </c>
      <c r="U123" s="738" t="s">
        <v>280</v>
      </c>
      <c r="V123" s="727" t="s">
        <v>299</v>
      </c>
      <c r="W123" s="512"/>
      <c r="X123" s="719" t="s">
        <v>144</v>
      </c>
      <c r="Y123" s="725" t="s">
        <v>283</v>
      </c>
      <c r="Z123" s="729"/>
      <c r="AA123" s="730"/>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5"/>
      <c r="B124" s="716"/>
      <c r="C124" s="745"/>
      <c r="D124" s="513"/>
      <c r="E124" s="743"/>
      <c r="F124" s="513"/>
      <c r="G124" s="743"/>
      <c r="H124" s="513"/>
      <c r="I124" s="743"/>
      <c r="J124" s="513"/>
      <c r="K124" s="722"/>
      <c r="L124" s="737"/>
      <c r="M124" s="514"/>
      <c r="N124" s="739"/>
      <c r="O124" s="513"/>
      <c r="P124" s="739"/>
      <c r="Q124" s="737"/>
      <c r="R124" s="514" t="str">
        <f>IF(OR(D124="",A123=""),"",HOUR(AJ124))</f>
        <v/>
      </c>
      <c r="S124" s="739"/>
      <c r="T124" s="515" t="str">
        <f>IF(OR(D124="",A123=""),"",MINUTE(AJ124))</f>
        <v/>
      </c>
      <c r="U124" s="739"/>
      <c r="V124" s="728"/>
      <c r="W124" s="516"/>
      <c r="X124" s="720"/>
      <c r="Y124" s="726"/>
      <c r="Z124" s="731"/>
      <c r="AA124" s="732"/>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07"/>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5"/>
      <c r="AF126" s="222"/>
      <c r="AG126" s="224"/>
      <c r="AH126" s="224"/>
      <c r="AI126" s="224"/>
      <c r="AJ126" s="221"/>
      <c r="AK126" s="507"/>
      <c r="AO126" s="225"/>
      <c r="AP126" s="226"/>
      <c r="AQ126" s="225"/>
      <c r="AS126" s="227"/>
    </row>
    <row r="127" spans="1:45" ht="15.75" customHeight="1">
      <c r="A127" s="713">
        <f>IF(AG3="",30,IF(DAY(DATE(AH$3,AJ$3,30))=30,30,""))</f>
        <v>30</v>
      </c>
      <c r="B127" s="714"/>
      <c r="C127" s="744" t="s">
        <v>276</v>
      </c>
      <c r="D127" s="508"/>
      <c r="E127" s="742" t="s">
        <v>222</v>
      </c>
      <c r="F127" s="508"/>
      <c r="G127" s="742" t="s">
        <v>279</v>
      </c>
      <c r="H127" s="508"/>
      <c r="I127" s="742" t="s">
        <v>222</v>
      </c>
      <c r="J127" s="508"/>
      <c r="K127" s="721" t="s">
        <v>280</v>
      </c>
      <c r="L127" s="736" t="s">
        <v>223</v>
      </c>
      <c r="M127" s="509"/>
      <c r="N127" s="738" t="s">
        <v>281</v>
      </c>
      <c r="O127" s="508"/>
      <c r="P127" s="738" t="s">
        <v>280</v>
      </c>
      <c r="Q127" s="736" t="s">
        <v>282</v>
      </c>
      <c r="R127" s="521" t="str">
        <f>IF(OR(D127="",A127=""),"",HOUR(AJ127))</f>
        <v/>
      </c>
      <c r="S127" s="738" t="s">
        <v>281</v>
      </c>
      <c r="T127" s="511" t="str">
        <f>IF(OR(D127="",A127=""),"",MINUTE(AJ127))</f>
        <v/>
      </c>
      <c r="U127" s="738" t="s">
        <v>280</v>
      </c>
      <c r="V127" s="727" t="s">
        <v>299</v>
      </c>
      <c r="W127" s="512"/>
      <c r="X127" s="719" t="s">
        <v>144</v>
      </c>
      <c r="Y127" s="725" t="s">
        <v>283</v>
      </c>
      <c r="Z127" s="729"/>
      <c r="AA127" s="730"/>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5"/>
      <c r="B128" s="716"/>
      <c r="C128" s="745"/>
      <c r="D128" s="513"/>
      <c r="E128" s="743"/>
      <c r="F128" s="513"/>
      <c r="G128" s="743"/>
      <c r="H128" s="513"/>
      <c r="I128" s="743"/>
      <c r="J128" s="513"/>
      <c r="K128" s="722"/>
      <c r="L128" s="737"/>
      <c r="M128" s="514"/>
      <c r="N128" s="739"/>
      <c r="O128" s="513"/>
      <c r="P128" s="739"/>
      <c r="Q128" s="737"/>
      <c r="R128" s="520" t="str">
        <f>IF(OR(D128="",A127=""),"",HOUR(AJ128))</f>
        <v/>
      </c>
      <c r="S128" s="739"/>
      <c r="T128" s="515" t="str">
        <f>IF(OR(D128="",A127=""),"",MINUTE(AJ128))</f>
        <v/>
      </c>
      <c r="U128" s="739"/>
      <c r="V128" s="728"/>
      <c r="W128" s="516"/>
      <c r="X128" s="720"/>
      <c r="Y128" s="726"/>
      <c r="Z128" s="731"/>
      <c r="AA128" s="732"/>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07"/>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5"/>
      <c r="AF130" s="222"/>
      <c r="AG130" s="224"/>
      <c r="AH130" s="224"/>
      <c r="AI130" s="224"/>
      <c r="AJ130" s="221"/>
      <c r="AK130" s="507"/>
      <c r="AO130" s="225"/>
      <c r="AP130" s="226"/>
      <c r="AQ130" s="225"/>
      <c r="AS130" s="227"/>
    </row>
    <row r="131" spans="1:47" ht="15.75" customHeight="1">
      <c r="A131" s="713">
        <f>IF(AG3="",31,IF(DAY(DATE(AH$3,AJ$3,31))=31,31,""))</f>
        <v>31</v>
      </c>
      <c r="B131" s="714"/>
      <c r="C131" s="744" t="s">
        <v>276</v>
      </c>
      <c r="D131" s="508"/>
      <c r="E131" s="742" t="s">
        <v>222</v>
      </c>
      <c r="F131" s="508"/>
      <c r="G131" s="742" t="s">
        <v>279</v>
      </c>
      <c r="H131" s="508"/>
      <c r="I131" s="742" t="s">
        <v>222</v>
      </c>
      <c r="J131" s="508"/>
      <c r="K131" s="721" t="s">
        <v>280</v>
      </c>
      <c r="L131" s="736" t="s">
        <v>223</v>
      </c>
      <c r="M131" s="509"/>
      <c r="N131" s="738" t="s">
        <v>281</v>
      </c>
      <c r="O131" s="508"/>
      <c r="P131" s="738" t="s">
        <v>280</v>
      </c>
      <c r="Q131" s="736" t="s">
        <v>282</v>
      </c>
      <c r="R131" s="521" t="str">
        <f>IF(OR(D131="",A131=""),"",HOUR(AJ131))</f>
        <v/>
      </c>
      <c r="S131" s="738" t="s">
        <v>281</v>
      </c>
      <c r="T131" s="511" t="str">
        <f>IF(OR(D131="",A131=""),"",MINUTE(AJ131))</f>
        <v/>
      </c>
      <c r="U131" s="738" t="s">
        <v>280</v>
      </c>
      <c r="V131" s="727" t="s">
        <v>299</v>
      </c>
      <c r="W131" s="512"/>
      <c r="X131" s="719" t="s">
        <v>144</v>
      </c>
      <c r="Y131" s="725" t="s">
        <v>283</v>
      </c>
      <c r="Z131" s="729"/>
      <c r="AA131" s="730"/>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5"/>
      <c r="B132" s="716"/>
      <c r="C132" s="745"/>
      <c r="D132" s="513"/>
      <c r="E132" s="743"/>
      <c r="F132" s="513"/>
      <c r="G132" s="743"/>
      <c r="H132" s="513"/>
      <c r="I132" s="743"/>
      <c r="J132" s="513"/>
      <c r="K132" s="722"/>
      <c r="L132" s="737"/>
      <c r="M132" s="514"/>
      <c r="N132" s="739"/>
      <c r="O132" s="513"/>
      <c r="P132" s="739"/>
      <c r="Q132" s="737"/>
      <c r="R132" s="520" t="str">
        <f>IF(OR(D132="",A131=""),"",HOUR(AJ132))</f>
        <v/>
      </c>
      <c r="S132" s="739"/>
      <c r="T132" s="515" t="str">
        <f>IF(OR(D132="",A131=""),"",MINUTE(AJ132))</f>
        <v/>
      </c>
      <c r="U132" s="739"/>
      <c r="V132" s="728"/>
      <c r="W132" s="516"/>
      <c r="X132" s="720"/>
      <c r="Y132" s="726"/>
      <c r="Z132" s="731"/>
      <c r="AA132" s="732"/>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314</v>
      </c>
      <c r="B135" s="717"/>
      <c r="C135" s="543">
        <f>IF(SUMIF($W91:$W$132,1,$AJ$91:$AJ$132)=0,0,SUMIF($W91:$W132,1,$AJ$91:$AJ$132))</f>
        <v>0</v>
      </c>
      <c r="D135" s="543"/>
      <c r="E135" s="717" t="s">
        <v>290</v>
      </c>
      <c r="F135" s="717"/>
      <c r="G135" s="718">
        <f>IF(SUMIF($W91:$W$132,2,$AJ$91:$AJ$132)=0,0,SUMIF($W91:$W132,2,$AJ$91:$AJ$132))</f>
        <v>0</v>
      </c>
      <c r="H135" s="718"/>
      <c r="I135" s="717" t="s">
        <v>291</v>
      </c>
      <c r="J135" s="717"/>
      <c r="K135" s="718">
        <f>IF(SUMIF($W91:$W$132,3,$AJ$91:$AJ$132)=0,0,SUMIF($W91:$W132,3,$AJ$91:$AJ$132))</f>
        <v>0</v>
      </c>
      <c r="L135" s="718"/>
      <c r="M135" s="542" t="s">
        <v>31</v>
      </c>
      <c r="N135" s="718">
        <f>SUM($C$135,$G$135,$K$135)</f>
        <v>0</v>
      </c>
      <c r="O135" s="718"/>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274</v>
      </c>
      <c r="B136" s="164"/>
      <c r="C136" s="164"/>
      <c r="D136" s="164"/>
      <c r="E136" s="164"/>
      <c r="F136" s="164"/>
      <c r="G136" s="164"/>
      <c r="H136" s="164"/>
      <c r="I136" s="483"/>
      <c r="J136" s="483"/>
      <c r="K136" s="483"/>
      <c r="L136" s="724" t="str">
        <f>$L$5</f>
        <v>（ 平成　　年　　月 ）</v>
      </c>
      <c r="M136" s="724"/>
      <c r="N136" s="724"/>
      <c r="O136" s="724"/>
      <c r="P136" s="724"/>
      <c r="Q136" s="724"/>
      <c r="R136" s="536" t="s">
        <v>295</v>
      </c>
      <c r="S136" s="540"/>
      <c r="T136" s="540"/>
      <c r="U136" s="540"/>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1"/>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88"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5"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6"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88"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5"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302</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.&amp;C&amp;10PC版(Ver2.0)&amp;R&amp;8.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70"/>
  <sheetViews>
    <sheetView showGridLines="0" view="pageBreakPreview" zoomScale="70" zoomScaleNormal="70" zoomScaleSheetLayoutView="70" workbookViewId="0">
      <selection activeCell="A137" sqref="A137:AA137"/>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〈平成３０年度第１回〉</v>
      </c>
      <c r="AG3" s="490" t="str">
        <f>IF('10号'!$J$4="","",'10号'!$T$28)</f>
        <v/>
      </c>
      <c r="AH3" s="496" t="e">
        <f>YEAR(L5)</f>
        <v>#VALUE!</v>
      </c>
      <c r="AI3" s="496"/>
      <c r="AJ3" s="17" t="e">
        <f>MONTH(AG3)</f>
        <v>#VALUE!</v>
      </c>
      <c r="AK3" s="506"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293</v>
      </c>
    </row>
    <row r="5" spans="1:48" ht="17.25" customHeight="1">
      <c r="A5" s="164"/>
      <c r="B5" s="164"/>
      <c r="C5" s="203" t="s">
        <v>294</v>
      </c>
      <c r="D5" s="204"/>
      <c r="E5" s="204"/>
      <c r="F5" s="204"/>
      <c r="G5" s="204"/>
      <c r="H5" s="208"/>
      <c r="I5" s="484"/>
      <c r="J5" s="484"/>
      <c r="K5" s="484"/>
      <c r="L5" s="740" t="str">
        <f>IF(AG3="","（ 平成　　年　　月 ）",AG3)</f>
        <v>（ 平成　　年　　月 ）</v>
      </c>
      <c r="M5" s="740"/>
      <c r="N5" s="740"/>
      <c r="O5" s="740"/>
      <c r="P5" s="740"/>
      <c r="Q5" s="740"/>
      <c r="R5" s="528" t="s">
        <v>295</v>
      </c>
      <c r="S5" s="538"/>
      <c r="T5" s="538"/>
      <c r="U5" s="538"/>
      <c r="V5" s="741" t="str">
        <f>IF('10号'!E18="","",'10号'!E18)</f>
        <v/>
      </c>
      <c r="W5" s="741"/>
      <c r="X5" s="741"/>
      <c r="Y5" s="741"/>
      <c r="Z5" s="741"/>
      <c r="AA5" s="741"/>
      <c r="AF5" s="17" t="s">
        <v>315</v>
      </c>
      <c r="AG5" s="529" t="s">
        <v>296</v>
      </c>
      <c r="AH5" s="523" t="s">
        <v>297</v>
      </c>
      <c r="AI5" s="523" t="s">
        <v>298</v>
      </c>
      <c r="AJ5" s="523"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3">
        <f>IF(AG3="",1,AG3)</f>
        <v>1</v>
      </c>
      <c r="B7" s="714"/>
      <c r="C7" s="744" t="s">
        <v>276</v>
      </c>
      <c r="D7" s="508"/>
      <c r="E7" s="742" t="s">
        <v>222</v>
      </c>
      <c r="F7" s="508"/>
      <c r="G7" s="742" t="s">
        <v>279</v>
      </c>
      <c r="H7" s="508"/>
      <c r="I7" s="742" t="s">
        <v>222</v>
      </c>
      <c r="J7" s="508"/>
      <c r="K7" s="721" t="s">
        <v>280</v>
      </c>
      <c r="L7" s="736" t="s">
        <v>223</v>
      </c>
      <c r="M7" s="509"/>
      <c r="N7" s="738" t="s">
        <v>281</v>
      </c>
      <c r="O7" s="508"/>
      <c r="P7" s="738" t="s">
        <v>280</v>
      </c>
      <c r="Q7" s="736" t="s">
        <v>282</v>
      </c>
      <c r="R7" s="521" t="str">
        <f>IF(OR(D7="",A7=""),"",HOUR(AJ7))</f>
        <v/>
      </c>
      <c r="S7" s="738" t="s">
        <v>281</v>
      </c>
      <c r="T7" s="511" t="str">
        <f>IF(OR(D7="",A7=""),"",MINUTE(AJ7))</f>
        <v/>
      </c>
      <c r="U7" s="738" t="s">
        <v>280</v>
      </c>
      <c r="V7" s="727" t="s">
        <v>299</v>
      </c>
      <c r="W7" s="512"/>
      <c r="X7" s="719" t="s">
        <v>144</v>
      </c>
      <c r="Y7" s="725" t="s">
        <v>283</v>
      </c>
      <c r="Z7" s="729"/>
      <c r="AA7" s="730"/>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5"/>
      <c r="B8" s="716"/>
      <c r="C8" s="745"/>
      <c r="D8" s="513"/>
      <c r="E8" s="743"/>
      <c r="F8" s="513"/>
      <c r="G8" s="743"/>
      <c r="H8" s="513"/>
      <c r="I8" s="743"/>
      <c r="J8" s="513"/>
      <c r="K8" s="722"/>
      <c r="L8" s="737"/>
      <c r="M8" s="514"/>
      <c r="N8" s="739"/>
      <c r="O8" s="513"/>
      <c r="P8" s="739"/>
      <c r="Q8" s="737"/>
      <c r="R8" s="520" t="str">
        <f>IF(OR(D8="",A7=""),"",HOUR(AJ8))</f>
        <v/>
      </c>
      <c r="S8" s="739"/>
      <c r="T8" s="515" t="str">
        <f>IF(OR(D8="",A7=""),"",MINUTE(AJ8))</f>
        <v/>
      </c>
      <c r="U8" s="739"/>
      <c r="V8" s="728"/>
      <c r="W8" s="516"/>
      <c r="X8" s="720"/>
      <c r="Y8" s="726"/>
      <c r="Z8" s="731"/>
      <c r="AA8" s="732"/>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07"/>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07"/>
      <c r="AO10" s="225"/>
      <c r="AP10" s="226"/>
      <c r="AQ10" s="225"/>
      <c r="AS10" s="227"/>
    </row>
    <row r="11" spans="1:48" ht="15.75" customHeight="1">
      <c r="A11" s="713">
        <f>IF($AG$3="",A7+1,AF11)</f>
        <v>2</v>
      </c>
      <c r="B11" s="714"/>
      <c r="C11" s="744" t="s">
        <v>276</v>
      </c>
      <c r="D11" s="508"/>
      <c r="E11" s="742" t="s">
        <v>222</v>
      </c>
      <c r="F11" s="508"/>
      <c r="G11" s="742" t="s">
        <v>279</v>
      </c>
      <c r="H11" s="508"/>
      <c r="I11" s="742" t="s">
        <v>222</v>
      </c>
      <c r="J11" s="508"/>
      <c r="K11" s="721" t="s">
        <v>280</v>
      </c>
      <c r="L11" s="736" t="s">
        <v>223</v>
      </c>
      <c r="M11" s="509"/>
      <c r="N11" s="738" t="s">
        <v>281</v>
      </c>
      <c r="O11" s="508"/>
      <c r="P11" s="738" t="s">
        <v>280</v>
      </c>
      <c r="Q11" s="736" t="s">
        <v>282</v>
      </c>
      <c r="R11" s="521" t="str">
        <f>IF(OR(D11="",A11=""),"",HOUR(AJ11))</f>
        <v/>
      </c>
      <c r="S11" s="738" t="s">
        <v>281</v>
      </c>
      <c r="T11" s="511" t="str">
        <f>IF(OR(D11="",A11=""),"",MINUTE(AJ11))</f>
        <v/>
      </c>
      <c r="U11" s="738" t="s">
        <v>280</v>
      </c>
      <c r="V11" s="727" t="s">
        <v>299</v>
      </c>
      <c r="W11" s="512"/>
      <c r="X11" s="719" t="s">
        <v>144</v>
      </c>
      <c r="Y11" s="725" t="s">
        <v>283</v>
      </c>
      <c r="Z11" s="729"/>
      <c r="AA11" s="730"/>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5"/>
      <c r="B12" s="716"/>
      <c r="C12" s="745"/>
      <c r="D12" s="513"/>
      <c r="E12" s="743"/>
      <c r="F12" s="513"/>
      <c r="G12" s="743"/>
      <c r="H12" s="513"/>
      <c r="I12" s="743"/>
      <c r="J12" s="513"/>
      <c r="K12" s="722"/>
      <c r="L12" s="737"/>
      <c r="M12" s="514"/>
      <c r="N12" s="739"/>
      <c r="O12" s="513"/>
      <c r="P12" s="739"/>
      <c r="Q12" s="737"/>
      <c r="R12" s="520" t="str">
        <f>IF(OR(D12="",A11=""),"",HOUR(AJ12))</f>
        <v/>
      </c>
      <c r="S12" s="739"/>
      <c r="T12" s="515" t="str">
        <f>IF(OR(D12="",A11=""),"",MINUTE(AJ12))</f>
        <v/>
      </c>
      <c r="U12" s="739"/>
      <c r="V12" s="728"/>
      <c r="W12" s="516"/>
      <c r="X12" s="720"/>
      <c r="Y12" s="726"/>
      <c r="Z12" s="731"/>
      <c r="AA12" s="732"/>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07"/>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07"/>
      <c r="AO14" s="225"/>
      <c r="AP14" s="226"/>
      <c r="AQ14" s="225"/>
      <c r="AS14" s="227"/>
    </row>
    <row r="15" spans="1:48" ht="15.75" customHeight="1">
      <c r="A15" s="713">
        <f>IF($AG$3="",A11+1,AF15)</f>
        <v>3</v>
      </c>
      <c r="B15" s="714"/>
      <c r="C15" s="744" t="s">
        <v>276</v>
      </c>
      <c r="D15" s="508"/>
      <c r="E15" s="742" t="s">
        <v>222</v>
      </c>
      <c r="F15" s="508"/>
      <c r="G15" s="742" t="s">
        <v>279</v>
      </c>
      <c r="H15" s="508"/>
      <c r="I15" s="742" t="s">
        <v>222</v>
      </c>
      <c r="J15" s="508"/>
      <c r="K15" s="721" t="s">
        <v>280</v>
      </c>
      <c r="L15" s="736" t="s">
        <v>223</v>
      </c>
      <c r="M15" s="509"/>
      <c r="N15" s="738" t="s">
        <v>281</v>
      </c>
      <c r="O15" s="508"/>
      <c r="P15" s="738" t="s">
        <v>280</v>
      </c>
      <c r="Q15" s="736" t="s">
        <v>282</v>
      </c>
      <c r="R15" s="521" t="str">
        <f>IF(OR(D15="",A15=""),"",HOUR(AJ15))</f>
        <v/>
      </c>
      <c r="S15" s="738" t="s">
        <v>281</v>
      </c>
      <c r="T15" s="511" t="str">
        <f>IF(OR(D15="",A15=""),"",MINUTE(AJ15))</f>
        <v/>
      </c>
      <c r="U15" s="738" t="s">
        <v>280</v>
      </c>
      <c r="V15" s="727" t="s">
        <v>299</v>
      </c>
      <c r="W15" s="512"/>
      <c r="X15" s="719" t="s">
        <v>144</v>
      </c>
      <c r="Y15" s="725" t="s">
        <v>283</v>
      </c>
      <c r="Z15" s="729"/>
      <c r="AA15" s="730"/>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5"/>
      <c r="B16" s="716"/>
      <c r="C16" s="745"/>
      <c r="D16" s="513"/>
      <c r="E16" s="743"/>
      <c r="F16" s="513"/>
      <c r="G16" s="743"/>
      <c r="H16" s="513"/>
      <c r="I16" s="743"/>
      <c r="J16" s="513"/>
      <c r="K16" s="722"/>
      <c r="L16" s="737"/>
      <c r="M16" s="514"/>
      <c r="N16" s="739"/>
      <c r="O16" s="513"/>
      <c r="P16" s="739"/>
      <c r="Q16" s="737"/>
      <c r="R16" s="520" t="str">
        <f>IF(OR(D16="",A15=""),"",HOUR(AJ16))</f>
        <v/>
      </c>
      <c r="S16" s="739"/>
      <c r="T16" s="515" t="str">
        <f>IF(OR(D16="",A15=""),"",MINUTE(AJ16))</f>
        <v/>
      </c>
      <c r="U16" s="739"/>
      <c r="V16" s="728"/>
      <c r="W16" s="516"/>
      <c r="X16" s="720"/>
      <c r="Y16" s="726"/>
      <c r="Z16" s="731"/>
      <c r="AA16" s="732"/>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07"/>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07"/>
      <c r="AO18" s="225"/>
      <c r="AP18" s="226"/>
      <c r="AQ18" s="225"/>
      <c r="AS18" s="227"/>
    </row>
    <row r="19" spans="1:45" ht="15.75" customHeight="1">
      <c r="A19" s="713">
        <f>IF($AG$3="",A15+1,AF19)</f>
        <v>4</v>
      </c>
      <c r="B19" s="714"/>
      <c r="C19" s="744" t="s">
        <v>276</v>
      </c>
      <c r="D19" s="508"/>
      <c r="E19" s="742" t="s">
        <v>222</v>
      </c>
      <c r="F19" s="508"/>
      <c r="G19" s="742" t="s">
        <v>279</v>
      </c>
      <c r="H19" s="508"/>
      <c r="I19" s="742" t="s">
        <v>222</v>
      </c>
      <c r="J19" s="508"/>
      <c r="K19" s="721" t="s">
        <v>280</v>
      </c>
      <c r="L19" s="736" t="s">
        <v>223</v>
      </c>
      <c r="M19" s="509"/>
      <c r="N19" s="738" t="s">
        <v>281</v>
      </c>
      <c r="O19" s="508"/>
      <c r="P19" s="738" t="s">
        <v>280</v>
      </c>
      <c r="Q19" s="736" t="s">
        <v>282</v>
      </c>
      <c r="R19" s="521" t="str">
        <f>IF(OR(D19="",A19=""),"",HOUR(AJ19))</f>
        <v/>
      </c>
      <c r="S19" s="738" t="s">
        <v>281</v>
      </c>
      <c r="T19" s="511" t="str">
        <f>IF(OR(D19="",A19=""),"",MINUTE(AJ19))</f>
        <v/>
      </c>
      <c r="U19" s="738" t="s">
        <v>280</v>
      </c>
      <c r="V19" s="727" t="s">
        <v>299</v>
      </c>
      <c r="W19" s="512"/>
      <c r="X19" s="719" t="s">
        <v>144</v>
      </c>
      <c r="Y19" s="725" t="s">
        <v>283</v>
      </c>
      <c r="Z19" s="729"/>
      <c r="AA19" s="730"/>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5"/>
      <c r="B20" s="716"/>
      <c r="C20" s="745"/>
      <c r="D20" s="513"/>
      <c r="E20" s="743"/>
      <c r="F20" s="513"/>
      <c r="G20" s="743"/>
      <c r="H20" s="513"/>
      <c r="I20" s="743"/>
      <c r="J20" s="513"/>
      <c r="K20" s="722"/>
      <c r="L20" s="737"/>
      <c r="M20" s="514"/>
      <c r="N20" s="739"/>
      <c r="O20" s="513"/>
      <c r="P20" s="739"/>
      <c r="Q20" s="737"/>
      <c r="R20" s="520" t="str">
        <f>IF(OR(D20="",A19=""),"",HOUR(AJ20))</f>
        <v/>
      </c>
      <c r="S20" s="739"/>
      <c r="T20" s="515" t="str">
        <f>IF(OR(D20="",A19=""),"",MINUTE(AJ20))</f>
        <v/>
      </c>
      <c r="U20" s="739"/>
      <c r="V20" s="728"/>
      <c r="W20" s="516"/>
      <c r="X20" s="720"/>
      <c r="Y20" s="726"/>
      <c r="Z20" s="731"/>
      <c r="AA20" s="732"/>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07"/>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07"/>
      <c r="AO22" s="225"/>
      <c r="AP22" s="226"/>
      <c r="AQ22" s="225"/>
      <c r="AS22" s="227"/>
    </row>
    <row r="23" spans="1:45" ht="15.75" customHeight="1">
      <c r="A23" s="713">
        <f>IF($AG$3="",A19+1,AF23)</f>
        <v>5</v>
      </c>
      <c r="B23" s="714"/>
      <c r="C23" s="744" t="s">
        <v>276</v>
      </c>
      <c r="D23" s="508"/>
      <c r="E23" s="742" t="s">
        <v>222</v>
      </c>
      <c r="F23" s="508"/>
      <c r="G23" s="742" t="s">
        <v>279</v>
      </c>
      <c r="H23" s="508"/>
      <c r="I23" s="742" t="s">
        <v>222</v>
      </c>
      <c r="J23" s="508"/>
      <c r="K23" s="721" t="s">
        <v>280</v>
      </c>
      <c r="L23" s="736" t="s">
        <v>223</v>
      </c>
      <c r="M23" s="509"/>
      <c r="N23" s="738" t="s">
        <v>281</v>
      </c>
      <c r="O23" s="508"/>
      <c r="P23" s="738" t="s">
        <v>280</v>
      </c>
      <c r="Q23" s="736" t="s">
        <v>282</v>
      </c>
      <c r="R23" s="521" t="str">
        <f>IF(OR(D23="",A23=""),"",HOUR(AJ23))</f>
        <v/>
      </c>
      <c r="S23" s="738" t="s">
        <v>281</v>
      </c>
      <c r="T23" s="511" t="str">
        <f>IF(OR(D23="",A23=""),"",MINUTE(AJ23))</f>
        <v/>
      </c>
      <c r="U23" s="738" t="s">
        <v>280</v>
      </c>
      <c r="V23" s="727" t="s">
        <v>299</v>
      </c>
      <c r="W23" s="512"/>
      <c r="X23" s="719" t="s">
        <v>144</v>
      </c>
      <c r="Y23" s="725" t="s">
        <v>283</v>
      </c>
      <c r="Z23" s="729"/>
      <c r="AA23" s="730"/>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5"/>
      <c r="B24" s="716"/>
      <c r="C24" s="745"/>
      <c r="D24" s="513"/>
      <c r="E24" s="743"/>
      <c r="F24" s="513"/>
      <c r="G24" s="743"/>
      <c r="H24" s="513"/>
      <c r="I24" s="743"/>
      <c r="J24" s="513"/>
      <c r="K24" s="722"/>
      <c r="L24" s="737"/>
      <c r="M24" s="514"/>
      <c r="N24" s="739"/>
      <c r="O24" s="513"/>
      <c r="P24" s="739"/>
      <c r="Q24" s="737"/>
      <c r="R24" s="520" t="str">
        <f>IF(OR(D24="",A23=""),"",HOUR(AJ24))</f>
        <v/>
      </c>
      <c r="S24" s="739"/>
      <c r="T24" s="515" t="str">
        <f>IF(OR(D24="",A23=""),"",MINUTE(AJ24))</f>
        <v/>
      </c>
      <c r="U24" s="739"/>
      <c r="V24" s="728"/>
      <c r="W24" s="516"/>
      <c r="X24" s="720"/>
      <c r="Y24" s="726"/>
      <c r="Z24" s="731"/>
      <c r="AA24" s="732"/>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07"/>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07"/>
      <c r="AO26" s="225"/>
      <c r="AP26" s="226"/>
      <c r="AQ26" s="225"/>
      <c r="AS26" s="227"/>
    </row>
    <row r="27" spans="1:45" ht="15.75" customHeight="1">
      <c r="A27" s="713">
        <f>IF($AG$3="",A23+1,AF27)</f>
        <v>6</v>
      </c>
      <c r="B27" s="714"/>
      <c r="C27" s="744" t="s">
        <v>276</v>
      </c>
      <c r="D27" s="508"/>
      <c r="E27" s="742" t="s">
        <v>222</v>
      </c>
      <c r="F27" s="508"/>
      <c r="G27" s="742" t="s">
        <v>279</v>
      </c>
      <c r="H27" s="508"/>
      <c r="I27" s="742" t="s">
        <v>222</v>
      </c>
      <c r="J27" s="508"/>
      <c r="K27" s="721" t="s">
        <v>280</v>
      </c>
      <c r="L27" s="736" t="s">
        <v>223</v>
      </c>
      <c r="M27" s="509"/>
      <c r="N27" s="738" t="s">
        <v>281</v>
      </c>
      <c r="O27" s="508"/>
      <c r="P27" s="738" t="s">
        <v>280</v>
      </c>
      <c r="Q27" s="736" t="s">
        <v>282</v>
      </c>
      <c r="R27" s="521" t="str">
        <f>IF(OR(D27="",A27=""),"",HOUR(AJ27))</f>
        <v/>
      </c>
      <c r="S27" s="738" t="s">
        <v>281</v>
      </c>
      <c r="T27" s="511" t="str">
        <f>IF(OR(D27="",A27=""),"",MINUTE(AJ27))</f>
        <v/>
      </c>
      <c r="U27" s="738" t="s">
        <v>280</v>
      </c>
      <c r="V27" s="727" t="s">
        <v>299</v>
      </c>
      <c r="W27" s="512"/>
      <c r="X27" s="719" t="s">
        <v>144</v>
      </c>
      <c r="Y27" s="725" t="s">
        <v>283</v>
      </c>
      <c r="Z27" s="729"/>
      <c r="AA27" s="730"/>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5"/>
      <c r="B28" s="716"/>
      <c r="C28" s="745"/>
      <c r="D28" s="513"/>
      <c r="E28" s="743"/>
      <c r="F28" s="513"/>
      <c r="G28" s="743"/>
      <c r="H28" s="513"/>
      <c r="I28" s="743"/>
      <c r="J28" s="513"/>
      <c r="K28" s="722"/>
      <c r="L28" s="737"/>
      <c r="M28" s="514"/>
      <c r="N28" s="739"/>
      <c r="O28" s="513"/>
      <c r="P28" s="739"/>
      <c r="Q28" s="737"/>
      <c r="R28" s="520" t="str">
        <f>IF(OR(D28="",A27=""),"",HOUR(AJ28))</f>
        <v/>
      </c>
      <c r="S28" s="739"/>
      <c r="T28" s="515" t="str">
        <f>IF(OR(D28="",A27=""),"",MINUTE(AJ28))</f>
        <v/>
      </c>
      <c r="U28" s="739"/>
      <c r="V28" s="728"/>
      <c r="W28" s="516"/>
      <c r="X28" s="720"/>
      <c r="Y28" s="726"/>
      <c r="Z28" s="731"/>
      <c r="AA28" s="732"/>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07"/>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07"/>
      <c r="AO30" s="225"/>
      <c r="AP30" s="226"/>
      <c r="AQ30" s="225"/>
      <c r="AS30" s="227"/>
    </row>
    <row r="31" spans="1:45" ht="15.75" customHeight="1">
      <c r="A31" s="713">
        <f>IF($AG$3="",A27+1,AF31)</f>
        <v>7</v>
      </c>
      <c r="B31" s="714"/>
      <c r="C31" s="744" t="s">
        <v>276</v>
      </c>
      <c r="D31" s="508"/>
      <c r="E31" s="742" t="s">
        <v>222</v>
      </c>
      <c r="F31" s="508"/>
      <c r="G31" s="742" t="s">
        <v>279</v>
      </c>
      <c r="H31" s="508"/>
      <c r="I31" s="742" t="s">
        <v>222</v>
      </c>
      <c r="J31" s="508"/>
      <c r="K31" s="721" t="s">
        <v>280</v>
      </c>
      <c r="L31" s="736" t="s">
        <v>223</v>
      </c>
      <c r="M31" s="509"/>
      <c r="N31" s="738" t="s">
        <v>281</v>
      </c>
      <c r="O31" s="508"/>
      <c r="P31" s="738" t="s">
        <v>280</v>
      </c>
      <c r="Q31" s="736" t="s">
        <v>282</v>
      </c>
      <c r="R31" s="521" t="str">
        <f>IF(OR(D31="",A31=""),"",HOUR(AJ31))</f>
        <v/>
      </c>
      <c r="S31" s="738" t="s">
        <v>281</v>
      </c>
      <c r="T31" s="511" t="str">
        <f>IF(OR(D31="",A31=""),"",MINUTE(AJ31))</f>
        <v/>
      </c>
      <c r="U31" s="738" t="s">
        <v>280</v>
      </c>
      <c r="V31" s="727" t="s">
        <v>299</v>
      </c>
      <c r="W31" s="512"/>
      <c r="X31" s="719" t="s">
        <v>144</v>
      </c>
      <c r="Y31" s="725" t="s">
        <v>283</v>
      </c>
      <c r="Z31" s="729"/>
      <c r="AA31" s="730"/>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5"/>
      <c r="B32" s="716"/>
      <c r="C32" s="745"/>
      <c r="D32" s="513"/>
      <c r="E32" s="743"/>
      <c r="F32" s="513"/>
      <c r="G32" s="743"/>
      <c r="H32" s="513"/>
      <c r="I32" s="743"/>
      <c r="J32" s="513"/>
      <c r="K32" s="722"/>
      <c r="L32" s="737"/>
      <c r="M32" s="514"/>
      <c r="N32" s="739"/>
      <c r="O32" s="513"/>
      <c r="P32" s="739"/>
      <c r="Q32" s="737"/>
      <c r="R32" s="520" t="str">
        <f>IF(OR(D32="",A31=""),"",HOUR(AJ32))</f>
        <v/>
      </c>
      <c r="S32" s="739"/>
      <c r="T32" s="515" t="str">
        <f>IF(OR(D32="",A31=""),"",MINUTE(AJ32))</f>
        <v/>
      </c>
      <c r="U32" s="739"/>
      <c r="V32" s="728"/>
      <c r="W32" s="516"/>
      <c r="X32" s="720"/>
      <c r="Y32" s="726"/>
      <c r="Z32" s="731"/>
      <c r="AA32" s="732"/>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07"/>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07"/>
      <c r="AO34" s="225"/>
      <c r="AP34" s="226"/>
      <c r="AQ34" s="225"/>
      <c r="AS34" s="227"/>
    </row>
    <row r="35" spans="1:45" ht="15.75" customHeight="1">
      <c r="A35" s="713">
        <f>IF($AG$3="",A31+1,AF35)</f>
        <v>8</v>
      </c>
      <c r="B35" s="714"/>
      <c r="C35" s="744" t="s">
        <v>276</v>
      </c>
      <c r="D35" s="508"/>
      <c r="E35" s="742" t="s">
        <v>222</v>
      </c>
      <c r="F35" s="508"/>
      <c r="G35" s="742" t="s">
        <v>279</v>
      </c>
      <c r="H35" s="508"/>
      <c r="I35" s="742" t="s">
        <v>222</v>
      </c>
      <c r="J35" s="508"/>
      <c r="K35" s="721" t="s">
        <v>280</v>
      </c>
      <c r="L35" s="736" t="s">
        <v>223</v>
      </c>
      <c r="M35" s="509"/>
      <c r="N35" s="738" t="s">
        <v>281</v>
      </c>
      <c r="O35" s="508"/>
      <c r="P35" s="738" t="s">
        <v>280</v>
      </c>
      <c r="Q35" s="736" t="s">
        <v>282</v>
      </c>
      <c r="R35" s="521" t="str">
        <f>IF(OR(D35="",A35=""),"",HOUR(AJ35))</f>
        <v/>
      </c>
      <c r="S35" s="738" t="s">
        <v>281</v>
      </c>
      <c r="T35" s="511" t="str">
        <f>IF(OR(D35="",A35=""),"",MINUTE(AJ35))</f>
        <v/>
      </c>
      <c r="U35" s="738" t="s">
        <v>280</v>
      </c>
      <c r="V35" s="727" t="s">
        <v>299</v>
      </c>
      <c r="W35" s="512"/>
      <c r="X35" s="719" t="s">
        <v>144</v>
      </c>
      <c r="Y35" s="725" t="s">
        <v>283</v>
      </c>
      <c r="Z35" s="729"/>
      <c r="AA35" s="730"/>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5"/>
      <c r="B36" s="716"/>
      <c r="C36" s="745"/>
      <c r="D36" s="513"/>
      <c r="E36" s="743"/>
      <c r="F36" s="513"/>
      <c r="G36" s="743"/>
      <c r="H36" s="513"/>
      <c r="I36" s="743"/>
      <c r="J36" s="513"/>
      <c r="K36" s="722"/>
      <c r="L36" s="737"/>
      <c r="M36" s="514"/>
      <c r="N36" s="739"/>
      <c r="O36" s="513"/>
      <c r="P36" s="739"/>
      <c r="Q36" s="737"/>
      <c r="R36" s="520" t="str">
        <f>IF(OR(D36="",A35=""),"",HOUR(AJ36))</f>
        <v/>
      </c>
      <c r="S36" s="739"/>
      <c r="T36" s="515" t="str">
        <f>IF(OR(D36="",A35=""),"",MINUTE(AJ36))</f>
        <v/>
      </c>
      <c r="U36" s="739"/>
      <c r="V36" s="728"/>
      <c r="W36" s="516"/>
      <c r="X36" s="720"/>
      <c r="Y36" s="726"/>
      <c r="Z36" s="731"/>
      <c r="AA36" s="732"/>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07"/>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07"/>
      <c r="AO38" s="225"/>
      <c r="AP38" s="226"/>
      <c r="AQ38" s="225"/>
      <c r="AS38" s="227"/>
    </row>
    <row r="39" spans="1:45" ht="15.75" customHeight="1">
      <c r="A39" s="713">
        <f>IF($AG$3="",A35+1,AF39)</f>
        <v>9</v>
      </c>
      <c r="B39" s="714"/>
      <c r="C39" s="744" t="s">
        <v>276</v>
      </c>
      <c r="D39" s="508"/>
      <c r="E39" s="742" t="s">
        <v>222</v>
      </c>
      <c r="F39" s="508"/>
      <c r="G39" s="742" t="s">
        <v>279</v>
      </c>
      <c r="H39" s="508"/>
      <c r="I39" s="742" t="s">
        <v>222</v>
      </c>
      <c r="J39" s="508"/>
      <c r="K39" s="721" t="s">
        <v>280</v>
      </c>
      <c r="L39" s="736" t="s">
        <v>223</v>
      </c>
      <c r="M39" s="509"/>
      <c r="N39" s="738" t="s">
        <v>281</v>
      </c>
      <c r="O39" s="508"/>
      <c r="P39" s="738" t="s">
        <v>280</v>
      </c>
      <c r="Q39" s="736" t="s">
        <v>282</v>
      </c>
      <c r="R39" s="521" t="str">
        <f>IF(OR(D39="",A39=""),"",HOUR(AJ39))</f>
        <v/>
      </c>
      <c r="S39" s="738" t="s">
        <v>281</v>
      </c>
      <c r="T39" s="511" t="str">
        <f>IF(OR(D39="",A39=""),"",MINUTE(AJ39))</f>
        <v/>
      </c>
      <c r="U39" s="738" t="s">
        <v>280</v>
      </c>
      <c r="V39" s="727" t="s">
        <v>299</v>
      </c>
      <c r="W39" s="512"/>
      <c r="X39" s="719" t="s">
        <v>144</v>
      </c>
      <c r="Y39" s="725" t="s">
        <v>283</v>
      </c>
      <c r="Z39" s="729"/>
      <c r="AA39" s="730"/>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5"/>
      <c r="B40" s="716"/>
      <c r="C40" s="745"/>
      <c r="D40" s="513"/>
      <c r="E40" s="743"/>
      <c r="F40" s="513"/>
      <c r="G40" s="743"/>
      <c r="H40" s="513"/>
      <c r="I40" s="743"/>
      <c r="J40" s="513"/>
      <c r="K40" s="722"/>
      <c r="L40" s="737"/>
      <c r="M40" s="514"/>
      <c r="N40" s="739"/>
      <c r="O40" s="513"/>
      <c r="P40" s="739"/>
      <c r="Q40" s="737"/>
      <c r="R40" s="520" t="str">
        <f>IF(OR(D40="",A39=""),"",HOUR(AJ40))</f>
        <v/>
      </c>
      <c r="S40" s="739"/>
      <c r="T40" s="515" t="str">
        <f>IF(OR(D40="",A39=""),"",MINUTE(AJ40))</f>
        <v/>
      </c>
      <c r="U40" s="739"/>
      <c r="V40" s="728"/>
      <c r="W40" s="516"/>
      <c r="X40" s="720"/>
      <c r="Y40" s="726"/>
      <c r="Z40" s="731"/>
      <c r="AA40" s="732"/>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07"/>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07"/>
      <c r="AO42" s="225"/>
      <c r="AP42" s="226"/>
      <c r="AQ42" s="225"/>
      <c r="AS42" s="227"/>
    </row>
    <row r="43" spans="1:45" ht="15.75" customHeight="1">
      <c r="A43" s="713">
        <f>IF($AG$3="",A39+1,AF43)</f>
        <v>10</v>
      </c>
      <c r="B43" s="714"/>
      <c r="C43" s="744" t="s">
        <v>276</v>
      </c>
      <c r="D43" s="508"/>
      <c r="E43" s="742" t="s">
        <v>222</v>
      </c>
      <c r="F43" s="508"/>
      <c r="G43" s="742" t="s">
        <v>279</v>
      </c>
      <c r="H43" s="508"/>
      <c r="I43" s="742" t="s">
        <v>222</v>
      </c>
      <c r="J43" s="508"/>
      <c r="K43" s="721" t="s">
        <v>280</v>
      </c>
      <c r="L43" s="736" t="s">
        <v>223</v>
      </c>
      <c r="M43" s="509"/>
      <c r="N43" s="738" t="s">
        <v>281</v>
      </c>
      <c r="O43" s="508"/>
      <c r="P43" s="738" t="s">
        <v>280</v>
      </c>
      <c r="Q43" s="736" t="s">
        <v>282</v>
      </c>
      <c r="R43" s="521" t="str">
        <f>IF(OR(D43="",A43=""),"",HOUR(AJ43))</f>
        <v/>
      </c>
      <c r="S43" s="738" t="s">
        <v>281</v>
      </c>
      <c r="T43" s="511" t="str">
        <f>IF(OR(D43="",A43=""),"",MINUTE(AJ43))</f>
        <v/>
      </c>
      <c r="U43" s="738" t="s">
        <v>280</v>
      </c>
      <c r="V43" s="727" t="s">
        <v>299</v>
      </c>
      <c r="W43" s="512"/>
      <c r="X43" s="719" t="s">
        <v>144</v>
      </c>
      <c r="Y43" s="725" t="s">
        <v>283</v>
      </c>
      <c r="Z43" s="729"/>
      <c r="AA43" s="730"/>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5"/>
      <c r="B44" s="716"/>
      <c r="C44" s="745"/>
      <c r="D44" s="513"/>
      <c r="E44" s="743"/>
      <c r="F44" s="513"/>
      <c r="G44" s="743"/>
      <c r="H44" s="513"/>
      <c r="I44" s="743"/>
      <c r="J44" s="513"/>
      <c r="K44" s="722"/>
      <c r="L44" s="737"/>
      <c r="M44" s="514"/>
      <c r="N44" s="739"/>
      <c r="O44" s="513"/>
      <c r="P44" s="739"/>
      <c r="Q44" s="737"/>
      <c r="R44" s="520" t="str">
        <f>IF(OR(D44="",A43=""),"",HOUR(AJ44))</f>
        <v/>
      </c>
      <c r="S44" s="739"/>
      <c r="T44" s="515" t="str">
        <f>IF(OR(D44="",A43=""),"",MINUTE(AJ44))</f>
        <v/>
      </c>
      <c r="U44" s="739"/>
      <c r="V44" s="728"/>
      <c r="W44" s="516"/>
      <c r="X44" s="720"/>
      <c r="Y44" s="726"/>
      <c r="Z44" s="731"/>
      <c r="AA44" s="732"/>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07"/>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07"/>
      <c r="AO46" s="225"/>
      <c r="AP46" s="226"/>
      <c r="AQ46" s="225"/>
      <c r="AS46" s="227"/>
    </row>
    <row r="47" spans="1:45" ht="14.25" customHeight="1">
      <c r="A47" s="717" t="s">
        <v>314</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2" t="s">
        <v>31</v>
      </c>
      <c r="N47" s="718">
        <f>SUM($C$47,$G$47,$K$47)</f>
        <v>0</v>
      </c>
      <c r="O47" s="718"/>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0" t="str">
        <f>$L$5</f>
        <v>（ 平成　　年　　月 ）</v>
      </c>
      <c r="M48" s="740"/>
      <c r="N48" s="740"/>
      <c r="O48" s="740"/>
      <c r="P48" s="740"/>
      <c r="Q48" s="740"/>
      <c r="R48" s="528" t="s">
        <v>295</v>
      </c>
      <c r="S48" s="538"/>
      <c r="T48" s="538"/>
      <c r="U48" s="538"/>
      <c r="V48" s="741" t="str">
        <f>$V$5</f>
        <v/>
      </c>
      <c r="W48" s="741"/>
      <c r="X48" s="741"/>
      <c r="Y48" s="741"/>
      <c r="Z48" s="741"/>
      <c r="AA48" s="741"/>
      <c r="AE48" s="215"/>
      <c r="AF48" s="222"/>
      <c r="AG48" s="224"/>
      <c r="AH48" s="224"/>
      <c r="AI48" s="224"/>
      <c r="AJ48" s="505"/>
      <c r="AK48" s="507"/>
      <c r="AO48" s="225"/>
      <c r="AP48" s="226"/>
      <c r="AQ48" s="225"/>
      <c r="AS48" s="227"/>
    </row>
    <row r="49" spans="1:45" ht="15.75" customHeight="1">
      <c r="A49" s="713">
        <f>IF($AG$3="",A43+1,AF49)</f>
        <v>11</v>
      </c>
      <c r="B49" s="714"/>
      <c r="C49" s="744" t="s">
        <v>276</v>
      </c>
      <c r="D49" s="508"/>
      <c r="E49" s="742" t="s">
        <v>222</v>
      </c>
      <c r="F49" s="508"/>
      <c r="G49" s="742" t="s">
        <v>279</v>
      </c>
      <c r="H49" s="508"/>
      <c r="I49" s="742" t="s">
        <v>222</v>
      </c>
      <c r="J49" s="508"/>
      <c r="K49" s="721" t="s">
        <v>280</v>
      </c>
      <c r="L49" s="736" t="s">
        <v>223</v>
      </c>
      <c r="M49" s="509"/>
      <c r="N49" s="738" t="s">
        <v>281</v>
      </c>
      <c r="O49" s="508"/>
      <c r="P49" s="738" t="s">
        <v>280</v>
      </c>
      <c r="Q49" s="736" t="s">
        <v>282</v>
      </c>
      <c r="R49" s="521" t="str">
        <f>IF(OR(D49="",A49=""),"",HOUR(AJ49))</f>
        <v/>
      </c>
      <c r="S49" s="738" t="s">
        <v>281</v>
      </c>
      <c r="T49" s="511" t="str">
        <f>IF(OR(D49="",A49=""),"",MINUTE(AJ49))</f>
        <v/>
      </c>
      <c r="U49" s="738" t="s">
        <v>280</v>
      </c>
      <c r="V49" s="727" t="s">
        <v>299</v>
      </c>
      <c r="W49" s="512"/>
      <c r="X49" s="719" t="s">
        <v>144</v>
      </c>
      <c r="Y49" s="725" t="s">
        <v>283</v>
      </c>
      <c r="Z49" s="729"/>
      <c r="AA49" s="730"/>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5"/>
      <c r="B50" s="716"/>
      <c r="C50" s="745"/>
      <c r="D50" s="513"/>
      <c r="E50" s="743"/>
      <c r="F50" s="513"/>
      <c r="G50" s="743"/>
      <c r="H50" s="513"/>
      <c r="I50" s="743"/>
      <c r="J50" s="513"/>
      <c r="K50" s="722"/>
      <c r="L50" s="737"/>
      <c r="M50" s="514"/>
      <c r="N50" s="739"/>
      <c r="O50" s="513"/>
      <c r="P50" s="739"/>
      <c r="Q50" s="737"/>
      <c r="R50" s="520" t="str">
        <f>IF(OR(D50="",A49=""),"",HOUR(AJ50))</f>
        <v/>
      </c>
      <c r="S50" s="739"/>
      <c r="T50" s="515" t="str">
        <f>IF(OR(D50="",A49=""),"",MINUTE(AJ50))</f>
        <v/>
      </c>
      <c r="U50" s="739"/>
      <c r="V50" s="728"/>
      <c r="W50" s="516"/>
      <c r="X50" s="720"/>
      <c r="Y50" s="726"/>
      <c r="Z50" s="731"/>
      <c r="AA50" s="732"/>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07"/>
      <c r="AM51" s="139"/>
      <c r="AO51" s="499"/>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07"/>
      <c r="AO52" s="225"/>
      <c r="AP52" s="226"/>
      <c r="AQ52" s="225"/>
      <c r="AS52" s="227"/>
    </row>
    <row r="53" spans="1:45" ht="15.75" customHeight="1">
      <c r="A53" s="713">
        <f>IF($AG$3="",A49+1,AF53)</f>
        <v>12</v>
      </c>
      <c r="B53" s="714"/>
      <c r="C53" s="744" t="s">
        <v>276</v>
      </c>
      <c r="D53" s="508"/>
      <c r="E53" s="742" t="s">
        <v>222</v>
      </c>
      <c r="F53" s="508"/>
      <c r="G53" s="742" t="s">
        <v>279</v>
      </c>
      <c r="H53" s="508"/>
      <c r="I53" s="742" t="s">
        <v>222</v>
      </c>
      <c r="J53" s="508"/>
      <c r="K53" s="721" t="s">
        <v>280</v>
      </c>
      <c r="L53" s="736" t="s">
        <v>223</v>
      </c>
      <c r="M53" s="509"/>
      <c r="N53" s="738" t="s">
        <v>281</v>
      </c>
      <c r="O53" s="508"/>
      <c r="P53" s="738" t="s">
        <v>280</v>
      </c>
      <c r="Q53" s="736" t="s">
        <v>282</v>
      </c>
      <c r="R53" s="521" t="str">
        <f>IF(OR(D53="",A53=""),"",HOUR(AJ53))</f>
        <v/>
      </c>
      <c r="S53" s="738" t="s">
        <v>281</v>
      </c>
      <c r="T53" s="511" t="str">
        <f>IF(OR(D53="",A53=""),"",MINUTE(AJ53))</f>
        <v/>
      </c>
      <c r="U53" s="738" t="s">
        <v>280</v>
      </c>
      <c r="V53" s="727" t="s">
        <v>299</v>
      </c>
      <c r="W53" s="512"/>
      <c r="X53" s="719" t="s">
        <v>144</v>
      </c>
      <c r="Y53" s="725" t="s">
        <v>283</v>
      </c>
      <c r="Z53" s="729"/>
      <c r="AA53" s="730"/>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5"/>
      <c r="B54" s="716"/>
      <c r="C54" s="745"/>
      <c r="D54" s="513"/>
      <c r="E54" s="743"/>
      <c r="F54" s="513"/>
      <c r="G54" s="743"/>
      <c r="H54" s="513"/>
      <c r="I54" s="743"/>
      <c r="J54" s="513"/>
      <c r="K54" s="722"/>
      <c r="L54" s="737"/>
      <c r="M54" s="514"/>
      <c r="N54" s="739"/>
      <c r="O54" s="513"/>
      <c r="P54" s="739"/>
      <c r="Q54" s="737"/>
      <c r="R54" s="520" t="str">
        <f>IF(OR(D54="",A53=""),"",HOUR(AJ54))</f>
        <v/>
      </c>
      <c r="S54" s="739"/>
      <c r="T54" s="515" t="str">
        <f>IF(OR(D54="",A53=""),"",MINUTE(AJ54))</f>
        <v/>
      </c>
      <c r="U54" s="739"/>
      <c r="V54" s="728"/>
      <c r="W54" s="516"/>
      <c r="X54" s="720"/>
      <c r="Y54" s="726"/>
      <c r="Z54" s="731"/>
      <c r="AA54" s="732"/>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07"/>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07"/>
      <c r="AO56" s="225"/>
      <c r="AP56" s="226"/>
      <c r="AQ56" s="225"/>
      <c r="AS56" s="227"/>
    </row>
    <row r="57" spans="1:45" ht="15.75" customHeight="1">
      <c r="A57" s="713">
        <f>IF($AG$3="",A53+1,AF57)</f>
        <v>13</v>
      </c>
      <c r="B57" s="714"/>
      <c r="C57" s="744" t="s">
        <v>276</v>
      </c>
      <c r="D57" s="508"/>
      <c r="E57" s="742" t="s">
        <v>222</v>
      </c>
      <c r="F57" s="508"/>
      <c r="G57" s="742" t="s">
        <v>279</v>
      </c>
      <c r="H57" s="508"/>
      <c r="I57" s="742" t="s">
        <v>222</v>
      </c>
      <c r="J57" s="508"/>
      <c r="K57" s="721" t="s">
        <v>280</v>
      </c>
      <c r="L57" s="736" t="s">
        <v>223</v>
      </c>
      <c r="M57" s="509"/>
      <c r="N57" s="738" t="s">
        <v>281</v>
      </c>
      <c r="O57" s="508"/>
      <c r="P57" s="738" t="s">
        <v>280</v>
      </c>
      <c r="Q57" s="736" t="s">
        <v>282</v>
      </c>
      <c r="R57" s="521" t="str">
        <f>IF(OR(D57="",A57=""),"",HOUR(AJ57))</f>
        <v/>
      </c>
      <c r="S57" s="738" t="s">
        <v>281</v>
      </c>
      <c r="T57" s="511" t="str">
        <f>IF(OR(D57="",A57=""),"",MINUTE(AJ57))</f>
        <v/>
      </c>
      <c r="U57" s="738" t="s">
        <v>280</v>
      </c>
      <c r="V57" s="727" t="s">
        <v>299</v>
      </c>
      <c r="W57" s="512"/>
      <c r="X57" s="719" t="s">
        <v>144</v>
      </c>
      <c r="Y57" s="725" t="s">
        <v>283</v>
      </c>
      <c r="Z57" s="729"/>
      <c r="AA57" s="730"/>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5"/>
      <c r="B58" s="716"/>
      <c r="C58" s="745"/>
      <c r="D58" s="513"/>
      <c r="E58" s="743"/>
      <c r="F58" s="513"/>
      <c r="G58" s="743"/>
      <c r="H58" s="513"/>
      <c r="I58" s="743"/>
      <c r="J58" s="513"/>
      <c r="K58" s="722"/>
      <c r="L58" s="737"/>
      <c r="M58" s="514"/>
      <c r="N58" s="739"/>
      <c r="O58" s="513"/>
      <c r="P58" s="739"/>
      <c r="Q58" s="737"/>
      <c r="R58" s="520" t="str">
        <f>IF(OR(D58="",A57=""),"",HOUR(AJ58))</f>
        <v/>
      </c>
      <c r="S58" s="739"/>
      <c r="T58" s="515" t="str">
        <f>IF(OR(D58="",A57=""),"",MINUTE(AJ58))</f>
        <v/>
      </c>
      <c r="U58" s="739"/>
      <c r="V58" s="728"/>
      <c r="W58" s="516"/>
      <c r="X58" s="720"/>
      <c r="Y58" s="726"/>
      <c r="Z58" s="731"/>
      <c r="AA58" s="732"/>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07"/>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07"/>
      <c r="AO60" s="225"/>
      <c r="AP60" s="226"/>
      <c r="AQ60" s="225"/>
      <c r="AS60" s="227"/>
    </row>
    <row r="61" spans="1:45" ht="15.75" customHeight="1">
      <c r="A61" s="713">
        <f>IF($AG$3="",A57+1,AF61)</f>
        <v>14</v>
      </c>
      <c r="B61" s="714"/>
      <c r="C61" s="744" t="s">
        <v>276</v>
      </c>
      <c r="D61" s="508"/>
      <c r="E61" s="742" t="s">
        <v>222</v>
      </c>
      <c r="F61" s="508"/>
      <c r="G61" s="742" t="s">
        <v>279</v>
      </c>
      <c r="H61" s="508"/>
      <c r="I61" s="742" t="s">
        <v>222</v>
      </c>
      <c r="J61" s="508"/>
      <c r="K61" s="721" t="s">
        <v>280</v>
      </c>
      <c r="L61" s="736" t="s">
        <v>223</v>
      </c>
      <c r="M61" s="509"/>
      <c r="N61" s="738" t="s">
        <v>281</v>
      </c>
      <c r="O61" s="508"/>
      <c r="P61" s="738" t="s">
        <v>280</v>
      </c>
      <c r="Q61" s="736" t="s">
        <v>282</v>
      </c>
      <c r="R61" s="521" t="str">
        <f>IF(OR(D61="",A61=""),"",HOUR(AJ61))</f>
        <v/>
      </c>
      <c r="S61" s="738" t="s">
        <v>281</v>
      </c>
      <c r="T61" s="511" t="str">
        <f>IF(OR(D61="",A61=""),"",MINUTE(AJ61))</f>
        <v/>
      </c>
      <c r="U61" s="738" t="s">
        <v>280</v>
      </c>
      <c r="V61" s="727" t="s">
        <v>299</v>
      </c>
      <c r="W61" s="512"/>
      <c r="X61" s="719" t="s">
        <v>144</v>
      </c>
      <c r="Y61" s="725" t="s">
        <v>283</v>
      </c>
      <c r="Z61" s="729"/>
      <c r="AA61" s="730"/>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5"/>
      <c r="B62" s="716"/>
      <c r="C62" s="745"/>
      <c r="D62" s="513"/>
      <c r="E62" s="743"/>
      <c r="F62" s="513"/>
      <c r="G62" s="743"/>
      <c r="H62" s="513"/>
      <c r="I62" s="743"/>
      <c r="J62" s="513"/>
      <c r="K62" s="722"/>
      <c r="L62" s="737"/>
      <c r="M62" s="514"/>
      <c r="N62" s="739"/>
      <c r="O62" s="513"/>
      <c r="P62" s="739"/>
      <c r="Q62" s="737"/>
      <c r="R62" s="520" t="str">
        <f>IF(OR(D62="",A61=""),"",HOUR(AJ62))</f>
        <v/>
      </c>
      <c r="S62" s="739"/>
      <c r="T62" s="515" t="str">
        <f>IF(OR(D62="",A61=""),"",MINUTE(AJ62))</f>
        <v/>
      </c>
      <c r="U62" s="739"/>
      <c r="V62" s="728"/>
      <c r="W62" s="516"/>
      <c r="X62" s="720"/>
      <c r="Y62" s="726"/>
      <c r="Z62" s="731"/>
      <c r="AA62" s="732"/>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07"/>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07"/>
      <c r="AO64" s="225"/>
      <c r="AP64" s="226"/>
      <c r="AQ64" s="225"/>
      <c r="AS64" s="227"/>
    </row>
    <row r="65" spans="1:45" ht="15.75" customHeight="1">
      <c r="A65" s="713">
        <f>IF($AG$3="",A61+1,AF65)</f>
        <v>15</v>
      </c>
      <c r="B65" s="714"/>
      <c r="C65" s="744" t="s">
        <v>276</v>
      </c>
      <c r="D65" s="508"/>
      <c r="E65" s="742" t="s">
        <v>222</v>
      </c>
      <c r="F65" s="508"/>
      <c r="G65" s="742" t="s">
        <v>279</v>
      </c>
      <c r="H65" s="508"/>
      <c r="I65" s="742" t="s">
        <v>222</v>
      </c>
      <c r="J65" s="508"/>
      <c r="K65" s="721" t="s">
        <v>280</v>
      </c>
      <c r="L65" s="736" t="s">
        <v>223</v>
      </c>
      <c r="M65" s="509"/>
      <c r="N65" s="738" t="s">
        <v>281</v>
      </c>
      <c r="O65" s="508"/>
      <c r="P65" s="738" t="s">
        <v>280</v>
      </c>
      <c r="Q65" s="736" t="s">
        <v>282</v>
      </c>
      <c r="R65" s="521" t="str">
        <f>IF(OR(D65="",A65=""),"",HOUR(AJ65))</f>
        <v/>
      </c>
      <c r="S65" s="738" t="s">
        <v>281</v>
      </c>
      <c r="T65" s="511" t="str">
        <f>IF(OR(D65="",A65=""),"",MINUTE(AJ65))</f>
        <v/>
      </c>
      <c r="U65" s="738" t="s">
        <v>280</v>
      </c>
      <c r="V65" s="727" t="s">
        <v>299</v>
      </c>
      <c r="W65" s="512"/>
      <c r="X65" s="719" t="s">
        <v>144</v>
      </c>
      <c r="Y65" s="725" t="s">
        <v>283</v>
      </c>
      <c r="Z65" s="729"/>
      <c r="AA65" s="730"/>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5"/>
      <c r="B66" s="716"/>
      <c r="C66" s="745"/>
      <c r="D66" s="513"/>
      <c r="E66" s="743"/>
      <c r="F66" s="513"/>
      <c r="G66" s="743"/>
      <c r="H66" s="513"/>
      <c r="I66" s="743"/>
      <c r="J66" s="513"/>
      <c r="K66" s="722"/>
      <c r="L66" s="737"/>
      <c r="M66" s="514"/>
      <c r="N66" s="739"/>
      <c r="O66" s="513"/>
      <c r="P66" s="739"/>
      <c r="Q66" s="737"/>
      <c r="R66" s="520" t="str">
        <f>IF(OR(D66="",A65=""),"",HOUR(AJ66))</f>
        <v/>
      </c>
      <c r="S66" s="739"/>
      <c r="T66" s="515" t="str">
        <f>IF(OR(D66="",A65=""),"",MINUTE(AJ66))</f>
        <v/>
      </c>
      <c r="U66" s="739"/>
      <c r="V66" s="728"/>
      <c r="W66" s="516"/>
      <c r="X66" s="720"/>
      <c r="Y66" s="726"/>
      <c r="Z66" s="731"/>
      <c r="AA66" s="732"/>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07"/>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07"/>
      <c r="AO68" s="225"/>
      <c r="AP68" s="226"/>
      <c r="AQ68" s="225"/>
      <c r="AS68" s="227"/>
    </row>
    <row r="69" spans="1:45" ht="15.75" customHeight="1">
      <c r="A69" s="713">
        <f>IF($AG$3="",A65+1,AF69)</f>
        <v>16</v>
      </c>
      <c r="B69" s="714"/>
      <c r="C69" s="744" t="s">
        <v>276</v>
      </c>
      <c r="D69" s="508"/>
      <c r="E69" s="742" t="s">
        <v>222</v>
      </c>
      <c r="F69" s="508"/>
      <c r="G69" s="742" t="s">
        <v>279</v>
      </c>
      <c r="H69" s="508"/>
      <c r="I69" s="742" t="s">
        <v>222</v>
      </c>
      <c r="J69" s="508"/>
      <c r="K69" s="721" t="s">
        <v>280</v>
      </c>
      <c r="L69" s="736" t="s">
        <v>223</v>
      </c>
      <c r="M69" s="509"/>
      <c r="N69" s="738" t="s">
        <v>281</v>
      </c>
      <c r="O69" s="508"/>
      <c r="P69" s="738" t="s">
        <v>280</v>
      </c>
      <c r="Q69" s="736" t="s">
        <v>282</v>
      </c>
      <c r="R69" s="521" t="str">
        <f>IF(OR(D69="",A69=""),"",HOUR(AJ69))</f>
        <v/>
      </c>
      <c r="S69" s="738" t="s">
        <v>281</v>
      </c>
      <c r="T69" s="511" t="str">
        <f>IF(OR(D69="",A69=""),"",MINUTE(AJ69))</f>
        <v/>
      </c>
      <c r="U69" s="738" t="s">
        <v>280</v>
      </c>
      <c r="V69" s="727" t="s">
        <v>299</v>
      </c>
      <c r="W69" s="512"/>
      <c r="X69" s="719" t="s">
        <v>144</v>
      </c>
      <c r="Y69" s="725" t="s">
        <v>283</v>
      </c>
      <c r="Z69" s="729"/>
      <c r="AA69" s="730"/>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5"/>
      <c r="B70" s="716"/>
      <c r="C70" s="745"/>
      <c r="D70" s="513"/>
      <c r="E70" s="743"/>
      <c r="F70" s="513"/>
      <c r="G70" s="743"/>
      <c r="H70" s="513"/>
      <c r="I70" s="743"/>
      <c r="J70" s="513"/>
      <c r="K70" s="722"/>
      <c r="L70" s="737"/>
      <c r="M70" s="514"/>
      <c r="N70" s="739"/>
      <c r="O70" s="513"/>
      <c r="P70" s="739"/>
      <c r="Q70" s="737"/>
      <c r="R70" s="520" t="str">
        <f>IF(OR(D70="",A69=""),"",HOUR(AJ70))</f>
        <v/>
      </c>
      <c r="S70" s="739"/>
      <c r="T70" s="515" t="str">
        <f>IF(OR(D70="",A69=""),"",MINUTE(AJ70))</f>
        <v/>
      </c>
      <c r="U70" s="739"/>
      <c r="V70" s="728"/>
      <c r="W70" s="516"/>
      <c r="X70" s="720"/>
      <c r="Y70" s="726"/>
      <c r="Z70" s="731"/>
      <c r="AA70" s="732"/>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07"/>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07"/>
      <c r="AO72" s="225"/>
      <c r="AP72" s="226"/>
      <c r="AQ72" s="225"/>
      <c r="AS72" s="227"/>
    </row>
    <row r="73" spans="1:45" ht="15.75" customHeight="1">
      <c r="A73" s="713">
        <f>IF($AG$3="",A69+1,AF73)</f>
        <v>17</v>
      </c>
      <c r="B73" s="714"/>
      <c r="C73" s="744" t="s">
        <v>276</v>
      </c>
      <c r="D73" s="508"/>
      <c r="E73" s="742" t="s">
        <v>222</v>
      </c>
      <c r="F73" s="508"/>
      <c r="G73" s="742" t="s">
        <v>279</v>
      </c>
      <c r="H73" s="508"/>
      <c r="I73" s="742" t="s">
        <v>222</v>
      </c>
      <c r="J73" s="508"/>
      <c r="K73" s="721" t="s">
        <v>280</v>
      </c>
      <c r="L73" s="736" t="s">
        <v>223</v>
      </c>
      <c r="M73" s="509"/>
      <c r="N73" s="738" t="s">
        <v>281</v>
      </c>
      <c r="O73" s="508"/>
      <c r="P73" s="738" t="s">
        <v>280</v>
      </c>
      <c r="Q73" s="736" t="s">
        <v>282</v>
      </c>
      <c r="R73" s="521" t="str">
        <f>IF(OR(D73="",A73=""),"",HOUR(AJ73))</f>
        <v/>
      </c>
      <c r="S73" s="738" t="s">
        <v>281</v>
      </c>
      <c r="T73" s="511" t="str">
        <f>IF(OR(D73="",A73=""),"",MINUTE(AJ73))</f>
        <v/>
      </c>
      <c r="U73" s="738" t="s">
        <v>280</v>
      </c>
      <c r="V73" s="727" t="s">
        <v>299</v>
      </c>
      <c r="W73" s="512"/>
      <c r="X73" s="719" t="s">
        <v>144</v>
      </c>
      <c r="Y73" s="725" t="s">
        <v>283</v>
      </c>
      <c r="Z73" s="729"/>
      <c r="AA73" s="730"/>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5"/>
      <c r="B74" s="716"/>
      <c r="C74" s="745"/>
      <c r="D74" s="513"/>
      <c r="E74" s="743"/>
      <c r="F74" s="513"/>
      <c r="G74" s="743"/>
      <c r="H74" s="513"/>
      <c r="I74" s="743"/>
      <c r="J74" s="513"/>
      <c r="K74" s="722"/>
      <c r="L74" s="737"/>
      <c r="M74" s="514"/>
      <c r="N74" s="739"/>
      <c r="O74" s="513"/>
      <c r="P74" s="739"/>
      <c r="Q74" s="737"/>
      <c r="R74" s="520" t="str">
        <f>IF(OR(D74="",A73=""),"",HOUR(AJ74))</f>
        <v/>
      </c>
      <c r="S74" s="739"/>
      <c r="T74" s="515" t="str">
        <f>IF(OR(D74="",A73=""),"",MINUTE(AJ74))</f>
        <v/>
      </c>
      <c r="U74" s="739"/>
      <c r="V74" s="728"/>
      <c r="W74" s="516"/>
      <c r="X74" s="720"/>
      <c r="Y74" s="726"/>
      <c r="Z74" s="731"/>
      <c r="AA74" s="732"/>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07"/>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07"/>
      <c r="AO76" s="225"/>
      <c r="AP76" s="226"/>
      <c r="AQ76" s="225"/>
      <c r="AS76" s="227"/>
    </row>
    <row r="77" spans="1:45" ht="15.75" customHeight="1">
      <c r="A77" s="713">
        <f>IF($AG$3="",A73+1,AF77)</f>
        <v>18</v>
      </c>
      <c r="B77" s="714"/>
      <c r="C77" s="744" t="s">
        <v>276</v>
      </c>
      <c r="D77" s="508"/>
      <c r="E77" s="742" t="s">
        <v>222</v>
      </c>
      <c r="F77" s="508"/>
      <c r="G77" s="742" t="s">
        <v>279</v>
      </c>
      <c r="H77" s="508"/>
      <c r="I77" s="742" t="s">
        <v>222</v>
      </c>
      <c r="J77" s="508"/>
      <c r="K77" s="721" t="s">
        <v>280</v>
      </c>
      <c r="L77" s="736" t="s">
        <v>223</v>
      </c>
      <c r="M77" s="509"/>
      <c r="N77" s="738" t="s">
        <v>281</v>
      </c>
      <c r="O77" s="508"/>
      <c r="P77" s="738" t="s">
        <v>280</v>
      </c>
      <c r="Q77" s="736" t="s">
        <v>282</v>
      </c>
      <c r="R77" s="521" t="str">
        <f>IF(OR(D77="",A77=""),"",HOUR(AJ77))</f>
        <v/>
      </c>
      <c r="S77" s="738" t="s">
        <v>281</v>
      </c>
      <c r="T77" s="511" t="str">
        <f>IF(OR(D77="",A77=""),"",MINUTE(AJ77))</f>
        <v/>
      </c>
      <c r="U77" s="738" t="s">
        <v>280</v>
      </c>
      <c r="V77" s="727" t="s">
        <v>299</v>
      </c>
      <c r="W77" s="512"/>
      <c r="X77" s="719" t="s">
        <v>144</v>
      </c>
      <c r="Y77" s="725" t="s">
        <v>283</v>
      </c>
      <c r="Z77" s="729"/>
      <c r="AA77" s="730"/>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5"/>
      <c r="B78" s="716"/>
      <c r="C78" s="745"/>
      <c r="D78" s="513"/>
      <c r="E78" s="743"/>
      <c r="F78" s="513"/>
      <c r="G78" s="743"/>
      <c r="H78" s="513"/>
      <c r="I78" s="743"/>
      <c r="J78" s="513"/>
      <c r="K78" s="722"/>
      <c r="L78" s="737"/>
      <c r="M78" s="514"/>
      <c r="N78" s="739"/>
      <c r="O78" s="513"/>
      <c r="P78" s="739"/>
      <c r="Q78" s="737"/>
      <c r="R78" s="520" t="str">
        <f>IF(OR(D78="",A77=""),"",HOUR(AJ78))</f>
        <v/>
      </c>
      <c r="S78" s="739"/>
      <c r="T78" s="515" t="str">
        <f>IF(OR(D78="",A77=""),"",MINUTE(AJ78))</f>
        <v/>
      </c>
      <c r="U78" s="739"/>
      <c r="V78" s="728"/>
      <c r="W78" s="516"/>
      <c r="X78" s="720"/>
      <c r="Y78" s="726"/>
      <c r="Z78" s="731"/>
      <c r="AA78" s="732"/>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07"/>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07"/>
      <c r="AO80" s="225"/>
      <c r="AP80" s="226"/>
      <c r="AQ80" s="225"/>
      <c r="AS80" s="227"/>
    </row>
    <row r="81" spans="1:45" ht="15.75" customHeight="1">
      <c r="A81" s="713">
        <f>IF($AG$3="",A77+1,AF81)</f>
        <v>19</v>
      </c>
      <c r="B81" s="714"/>
      <c r="C81" s="744" t="s">
        <v>276</v>
      </c>
      <c r="D81" s="508"/>
      <c r="E81" s="742" t="s">
        <v>222</v>
      </c>
      <c r="F81" s="508"/>
      <c r="G81" s="742" t="s">
        <v>279</v>
      </c>
      <c r="H81" s="508"/>
      <c r="I81" s="742" t="s">
        <v>222</v>
      </c>
      <c r="J81" s="508"/>
      <c r="K81" s="721" t="s">
        <v>280</v>
      </c>
      <c r="L81" s="736" t="s">
        <v>223</v>
      </c>
      <c r="M81" s="509"/>
      <c r="N81" s="738" t="s">
        <v>281</v>
      </c>
      <c r="O81" s="508"/>
      <c r="P81" s="738" t="s">
        <v>280</v>
      </c>
      <c r="Q81" s="736" t="s">
        <v>282</v>
      </c>
      <c r="R81" s="521" t="str">
        <f>IF(OR(D81="",A81=""),"",HOUR(AJ81))</f>
        <v/>
      </c>
      <c r="S81" s="738" t="s">
        <v>281</v>
      </c>
      <c r="T81" s="511" t="str">
        <f>IF(OR(D81="",A81=""),"",MINUTE(AJ81))</f>
        <v/>
      </c>
      <c r="U81" s="738" t="s">
        <v>280</v>
      </c>
      <c r="V81" s="727" t="s">
        <v>299</v>
      </c>
      <c r="W81" s="512"/>
      <c r="X81" s="719" t="s">
        <v>144</v>
      </c>
      <c r="Y81" s="725" t="s">
        <v>283</v>
      </c>
      <c r="Z81" s="729"/>
      <c r="AA81" s="730"/>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5"/>
      <c r="B82" s="716"/>
      <c r="C82" s="745"/>
      <c r="D82" s="513"/>
      <c r="E82" s="743"/>
      <c r="F82" s="513"/>
      <c r="G82" s="743"/>
      <c r="H82" s="513"/>
      <c r="I82" s="743"/>
      <c r="J82" s="513"/>
      <c r="K82" s="722"/>
      <c r="L82" s="737"/>
      <c r="M82" s="514"/>
      <c r="N82" s="739"/>
      <c r="O82" s="513"/>
      <c r="P82" s="739"/>
      <c r="Q82" s="737"/>
      <c r="R82" s="520" t="str">
        <f>IF(OR(D82="",A81=""),"",HOUR(AJ82))</f>
        <v/>
      </c>
      <c r="S82" s="739"/>
      <c r="T82" s="515" t="str">
        <f>IF(OR(D82="",A81=""),"",MINUTE(AJ82))</f>
        <v/>
      </c>
      <c r="U82" s="739"/>
      <c r="V82" s="728"/>
      <c r="W82" s="516"/>
      <c r="X82" s="720"/>
      <c r="Y82" s="726"/>
      <c r="Z82" s="731"/>
      <c r="AA82" s="732"/>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07"/>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07"/>
      <c r="AO84" s="225"/>
      <c r="AP84" s="226"/>
      <c r="AQ84" s="225"/>
      <c r="AS84" s="227"/>
    </row>
    <row r="85" spans="1:45" ht="15.75" customHeight="1">
      <c r="A85" s="713">
        <f>IF($AG$3="",A81+1,AF85)</f>
        <v>20</v>
      </c>
      <c r="B85" s="714"/>
      <c r="C85" s="744" t="s">
        <v>276</v>
      </c>
      <c r="D85" s="508"/>
      <c r="E85" s="742" t="s">
        <v>222</v>
      </c>
      <c r="F85" s="508"/>
      <c r="G85" s="742" t="s">
        <v>279</v>
      </c>
      <c r="H85" s="508"/>
      <c r="I85" s="742" t="s">
        <v>222</v>
      </c>
      <c r="J85" s="508"/>
      <c r="K85" s="721" t="s">
        <v>280</v>
      </c>
      <c r="L85" s="736" t="s">
        <v>223</v>
      </c>
      <c r="M85" s="509"/>
      <c r="N85" s="738" t="s">
        <v>281</v>
      </c>
      <c r="O85" s="508"/>
      <c r="P85" s="738" t="s">
        <v>280</v>
      </c>
      <c r="Q85" s="736" t="s">
        <v>282</v>
      </c>
      <c r="R85" s="521" t="str">
        <f>IF(OR(D85="",A85=""),"",HOUR(AJ85))</f>
        <v/>
      </c>
      <c r="S85" s="738" t="s">
        <v>281</v>
      </c>
      <c r="T85" s="511" t="str">
        <f>IF(OR(D85="",A85=""),"",MINUTE(AJ85))</f>
        <v/>
      </c>
      <c r="U85" s="738" t="s">
        <v>280</v>
      </c>
      <c r="V85" s="727" t="s">
        <v>299</v>
      </c>
      <c r="W85" s="512"/>
      <c r="X85" s="719" t="s">
        <v>144</v>
      </c>
      <c r="Y85" s="725" t="s">
        <v>283</v>
      </c>
      <c r="Z85" s="729"/>
      <c r="AA85" s="730"/>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5"/>
      <c r="B86" s="716"/>
      <c r="C86" s="745"/>
      <c r="D86" s="513"/>
      <c r="E86" s="743"/>
      <c r="F86" s="513"/>
      <c r="G86" s="743"/>
      <c r="H86" s="513"/>
      <c r="I86" s="743"/>
      <c r="J86" s="513"/>
      <c r="K86" s="722"/>
      <c r="L86" s="737"/>
      <c r="M86" s="514"/>
      <c r="N86" s="739"/>
      <c r="O86" s="513"/>
      <c r="P86" s="739"/>
      <c r="Q86" s="737"/>
      <c r="R86" s="520" t="str">
        <f>IF(OR(D86="",A85=""),"",HOUR(AJ86))</f>
        <v/>
      </c>
      <c r="S86" s="739"/>
      <c r="T86" s="515" t="str">
        <f>IF(OR(D86="",A85=""),"",MINUTE(AJ86))</f>
        <v/>
      </c>
      <c r="U86" s="739"/>
      <c r="V86" s="728"/>
      <c r="W86" s="516"/>
      <c r="X86" s="720"/>
      <c r="Y86" s="726"/>
      <c r="Z86" s="731"/>
      <c r="AA86" s="732"/>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07"/>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07"/>
      <c r="AO88" s="225"/>
      <c r="AP88" s="226"/>
      <c r="AQ88" s="225"/>
      <c r="AS88" s="227"/>
    </row>
    <row r="89" spans="1:45" ht="14.25" customHeight="1">
      <c r="A89" s="717" t="s">
        <v>314</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2" t="s">
        <v>31</v>
      </c>
      <c r="N89" s="718">
        <f>SUM($C$89,$G$89,$K$89)</f>
        <v>0</v>
      </c>
      <c r="O89" s="718"/>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0" t="str">
        <f>$L$5</f>
        <v>（ 平成　　年　　月 ）</v>
      </c>
      <c r="M90" s="740"/>
      <c r="N90" s="740"/>
      <c r="O90" s="740"/>
      <c r="P90" s="740"/>
      <c r="Q90" s="740"/>
      <c r="R90" s="528" t="s">
        <v>295</v>
      </c>
      <c r="S90" s="538"/>
      <c r="T90" s="538"/>
      <c r="U90" s="538"/>
      <c r="V90" s="741" t="str">
        <f>$V$5</f>
        <v/>
      </c>
      <c r="W90" s="741"/>
      <c r="X90" s="741"/>
      <c r="Y90" s="741"/>
      <c r="Z90" s="741"/>
      <c r="AA90" s="741"/>
      <c r="AE90" s="215"/>
      <c r="AF90" s="222"/>
      <c r="AG90" s="224"/>
      <c r="AH90" s="224"/>
      <c r="AI90" s="224"/>
      <c r="AJ90" s="505"/>
      <c r="AK90" s="507"/>
      <c r="AO90" s="225"/>
      <c r="AP90" s="226"/>
      <c r="AQ90" s="225"/>
      <c r="AS90" s="227"/>
    </row>
    <row r="91" spans="1:45" ht="15.75" customHeight="1">
      <c r="A91" s="713">
        <f>IF($AG$3="",A85+1,AF91)</f>
        <v>21</v>
      </c>
      <c r="B91" s="714"/>
      <c r="C91" s="744" t="s">
        <v>276</v>
      </c>
      <c r="D91" s="508"/>
      <c r="E91" s="742" t="s">
        <v>222</v>
      </c>
      <c r="F91" s="508"/>
      <c r="G91" s="742" t="s">
        <v>279</v>
      </c>
      <c r="H91" s="508"/>
      <c r="I91" s="742" t="s">
        <v>222</v>
      </c>
      <c r="J91" s="508"/>
      <c r="K91" s="721" t="s">
        <v>280</v>
      </c>
      <c r="L91" s="736" t="s">
        <v>223</v>
      </c>
      <c r="M91" s="509"/>
      <c r="N91" s="738" t="s">
        <v>281</v>
      </c>
      <c r="O91" s="508"/>
      <c r="P91" s="738" t="s">
        <v>280</v>
      </c>
      <c r="Q91" s="736" t="s">
        <v>282</v>
      </c>
      <c r="R91" s="521" t="str">
        <f>IF(OR(D91="",A91=""),"",HOUR(AJ91))</f>
        <v/>
      </c>
      <c r="S91" s="738" t="s">
        <v>281</v>
      </c>
      <c r="T91" s="511" t="str">
        <f>IF(OR(D91="",A91=""),"",MINUTE(AJ91))</f>
        <v/>
      </c>
      <c r="U91" s="738" t="s">
        <v>280</v>
      </c>
      <c r="V91" s="727" t="s">
        <v>299</v>
      </c>
      <c r="W91" s="512"/>
      <c r="X91" s="719" t="s">
        <v>144</v>
      </c>
      <c r="Y91" s="725" t="s">
        <v>283</v>
      </c>
      <c r="Z91" s="729"/>
      <c r="AA91" s="730"/>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5"/>
      <c r="B92" s="716"/>
      <c r="C92" s="745"/>
      <c r="D92" s="513"/>
      <c r="E92" s="743"/>
      <c r="F92" s="513"/>
      <c r="G92" s="743"/>
      <c r="H92" s="513"/>
      <c r="I92" s="743"/>
      <c r="J92" s="513"/>
      <c r="K92" s="722"/>
      <c r="L92" s="737"/>
      <c r="M92" s="514"/>
      <c r="N92" s="739"/>
      <c r="O92" s="513"/>
      <c r="P92" s="739"/>
      <c r="Q92" s="737"/>
      <c r="R92" s="520" t="str">
        <f>IF(OR(D92="",A91=""),"",HOUR(AJ92))</f>
        <v/>
      </c>
      <c r="S92" s="739"/>
      <c r="T92" s="515" t="str">
        <f>IF(OR(D92="",A91=""),"",MINUTE(AJ92))</f>
        <v/>
      </c>
      <c r="U92" s="739"/>
      <c r="V92" s="728"/>
      <c r="W92" s="516"/>
      <c r="X92" s="720"/>
      <c r="Y92" s="726"/>
      <c r="Z92" s="731"/>
      <c r="AA92" s="732"/>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07"/>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07"/>
      <c r="AO94" s="225"/>
      <c r="AP94" s="226"/>
      <c r="AQ94" s="225"/>
      <c r="AS94" s="227"/>
    </row>
    <row r="95" spans="1:45" ht="15.75" customHeight="1">
      <c r="A95" s="713">
        <f>IF($AG$3="",A91+1,AF95)</f>
        <v>22</v>
      </c>
      <c r="B95" s="714"/>
      <c r="C95" s="744" t="s">
        <v>276</v>
      </c>
      <c r="D95" s="508"/>
      <c r="E95" s="742" t="s">
        <v>222</v>
      </c>
      <c r="F95" s="508"/>
      <c r="G95" s="742" t="s">
        <v>279</v>
      </c>
      <c r="H95" s="508"/>
      <c r="I95" s="742" t="s">
        <v>222</v>
      </c>
      <c r="J95" s="508"/>
      <c r="K95" s="721" t="s">
        <v>280</v>
      </c>
      <c r="L95" s="736" t="s">
        <v>223</v>
      </c>
      <c r="M95" s="509"/>
      <c r="N95" s="738" t="s">
        <v>281</v>
      </c>
      <c r="O95" s="508"/>
      <c r="P95" s="738" t="s">
        <v>280</v>
      </c>
      <c r="Q95" s="736" t="s">
        <v>282</v>
      </c>
      <c r="R95" s="521" t="str">
        <f>IF(OR(D95="",A95=""),"",HOUR(AJ95))</f>
        <v/>
      </c>
      <c r="S95" s="738" t="s">
        <v>281</v>
      </c>
      <c r="T95" s="511" t="str">
        <f>IF(OR(D95="",A95=""),"",MINUTE(AJ95))</f>
        <v/>
      </c>
      <c r="U95" s="738" t="s">
        <v>280</v>
      </c>
      <c r="V95" s="727" t="s">
        <v>299</v>
      </c>
      <c r="W95" s="512"/>
      <c r="X95" s="719" t="s">
        <v>144</v>
      </c>
      <c r="Y95" s="725" t="s">
        <v>283</v>
      </c>
      <c r="Z95" s="729"/>
      <c r="AA95" s="730"/>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5"/>
      <c r="B96" s="716"/>
      <c r="C96" s="745"/>
      <c r="D96" s="513"/>
      <c r="E96" s="743"/>
      <c r="F96" s="513"/>
      <c r="G96" s="743"/>
      <c r="H96" s="513"/>
      <c r="I96" s="743"/>
      <c r="J96" s="513"/>
      <c r="K96" s="722"/>
      <c r="L96" s="737"/>
      <c r="M96" s="514"/>
      <c r="N96" s="739"/>
      <c r="O96" s="513"/>
      <c r="P96" s="739"/>
      <c r="Q96" s="737"/>
      <c r="R96" s="520" t="str">
        <f>IF(OR(D96="",A95=""),"",HOUR(AJ96))</f>
        <v/>
      </c>
      <c r="S96" s="739"/>
      <c r="T96" s="515" t="str">
        <f>IF(OR(D96="",A95=""),"",MINUTE(AJ96))</f>
        <v/>
      </c>
      <c r="U96" s="739"/>
      <c r="V96" s="728"/>
      <c r="W96" s="516"/>
      <c r="X96" s="720"/>
      <c r="Y96" s="726"/>
      <c r="Z96" s="731"/>
      <c r="AA96" s="732"/>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07"/>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07"/>
      <c r="AO98" s="225"/>
      <c r="AP98" s="226"/>
      <c r="AQ98" s="225"/>
      <c r="AS98" s="227"/>
    </row>
    <row r="99" spans="1:45" ht="15.75" customHeight="1">
      <c r="A99" s="713">
        <f>IF($AG$3="",A95+1,AF99)</f>
        <v>23</v>
      </c>
      <c r="B99" s="714"/>
      <c r="C99" s="744" t="s">
        <v>276</v>
      </c>
      <c r="D99" s="508"/>
      <c r="E99" s="742" t="s">
        <v>222</v>
      </c>
      <c r="F99" s="508"/>
      <c r="G99" s="742" t="s">
        <v>279</v>
      </c>
      <c r="H99" s="508"/>
      <c r="I99" s="742" t="s">
        <v>222</v>
      </c>
      <c r="J99" s="508"/>
      <c r="K99" s="721" t="s">
        <v>280</v>
      </c>
      <c r="L99" s="736" t="s">
        <v>223</v>
      </c>
      <c r="M99" s="509"/>
      <c r="N99" s="738" t="s">
        <v>281</v>
      </c>
      <c r="O99" s="508"/>
      <c r="P99" s="738" t="s">
        <v>280</v>
      </c>
      <c r="Q99" s="736" t="s">
        <v>282</v>
      </c>
      <c r="R99" s="521" t="str">
        <f>IF(OR(D99="",A99=""),"",HOUR(AJ99))</f>
        <v/>
      </c>
      <c r="S99" s="738" t="s">
        <v>281</v>
      </c>
      <c r="T99" s="511" t="str">
        <f>IF(OR(D99="",A99=""),"",MINUTE(AJ99))</f>
        <v/>
      </c>
      <c r="U99" s="738" t="s">
        <v>280</v>
      </c>
      <c r="V99" s="727" t="s">
        <v>299</v>
      </c>
      <c r="W99" s="512"/>
      <c r="X99" s="719" t="s">
        <v>144</v>
      </c>
      <c r="Y99" s="725" t="s">
        <v>283</v>
      </c>
      <c r="Z99" s="729"/>
      <c r="AA99" s="730"/>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5"/>
      <c r="B100" s="716"/>
      <c r="C100" s="745"/>
      <c r="D100" s="513"/>
      <c r="E100" s="743"/>
      <c r="F100" s="513"/>
      <c r="G100" s="743"/>
      <c r="H100" s="513"/>
      <c r="I100" s="743"/>
      <c r="J100" s="513"/>
      <c r="K100" s="722"/>
      <c r="L100" s="737"/>
      <c r="M100" s="514"/>
      <c r="N100" s="739"/>
      <c r="O100" s="513"/>
      <c r="P100" s="739"/>
      <c r="Q100" s="737"/>
      <c r="R100" s="520" t="str">
        <f>IF(OR(D100="",A99=""),"",HOUR(AJ100))</f>
        <v/>
      </c>
      <c r="S100" s="739"/>
      <c r="T100" s="515" t="str">
        <f>IF(OR(D100="",A99=""),"",MINUTE(AJ100))</f>
        <v/>
      </c>
      <c r="U100" s="739"/>
      <c r="V100" s="728"/>
      <c r="W100" s="516"/>
      <c r="X100" s="720"/>
      <c r="Y100" s="726"/>
      <c r="Z100" s="731"/>
      <c r="AA100" s="732"/>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07"/>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07"/>
      <c r="AO102" s="225"/>
      <c r="AP102" s="226"/>
      <c r="AQ102" s="225"/>
      <c r="AS102" s="227"/>
    </row>
    <row r="103" spans="1:45" ht="15.75" customHeight="1">
      <c r="A103" s="713">
        <f>IF($AG$3="",A99+1,AF103)</f>
        <v>24</v>
      </c>
      <c r="B103" s="714"/>
      <c r="C103" s="744" t="s">
        <v>276</v>
      </c>
      <c r="D103" s="508"/>
      <c r="E103" s="742" t="s">
        <v>222</v>
      </c>
      <c r="F103" s="508"/>
      <c r="G103" s="742" t="s">
        <v>279</v>
      </c>
      <c r="H103" s="508"/>
      <c r="I103" s="742" t="s">
        <v>222</v>
      </c>
      <c r="J103" s="508"/>
      <c r="K103" s="721" t="s">
        <v>280</v>
      </c>
      <c r="L103" s="736" t="s">
        <v>223</v>
      </c>
      <c r="M103" s="509"/>
      <c r="N103" s="738" t="s">
        <v>281</v>
      </c>
      <c r="O103" s="508"/>
      <c r="P103" s="738" t="s">
        <v>280</v>
      </c>
      <c r="Q103" s="736" t="s">
        <v>282</v>
      </c>
      <c r="R103" s="521" t="str">
        <f>IF(OR(D103="",A103=""),"",HOUR(AJ103))</f>
        <v/>
      </c>
      <c r="S103" s="738" t="s">
        <v>281</v>
      </c>
      <c r="T103" s="511" t="str">
        <f>IF(OR(D103="",A103=""),"",MINUTE(AJ103))</f>
        <v/>
      </c>
      <c r="U103" s="738" t="s">
        <v>280</v>
      </c>
      <c r="V103" s="727" t="s">
        <v>299</v>
      </c>
      <c r="W103" s="512"/>
      <c r="X103" s="719" t="s">
        <v>144</v>
      </c>
      <c r="Y103" s="725" t="s">
        <v>283</v>
      </c>
      <c r="Z103" s="729"/>
      <c r="AA103" s="730"/>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5"/>
      <c r="B104" s="716"/>
      <c r="C104" s="745"/>
      <c r="D104" s="513"/>
      <c r="E104" s="743"/>
      <c r="F104" s="513"/>
      <c r="G104" s="743"/>
      <c r="H104" s="513"/>
      <c r="I104" s="743"/>
      <c r="J104" s="513"/>
      <c r="K104" s="722"/>
      <c r="L104" s="737"/>
      <c r="M104" s="514"/>
      <c r="N104" s="739"/>
      <c r="O104" s="513"/>
      <c r="P104" s="739"/>
      <c r="Q104" s="737"/>
      <c r="R104" s="520" t="str">
        <f>IF(OR(D104="",A103=""),"",HOUR(AJ104))</f>
        <v/>
      </c>
      <c r="S104" s="739"/>
      <c r="T104" s="515" t="str">
        <f>IF(OR(D104="",A103=""),"",MINUTE(AJ104))</f>
        <v/>
      </c>
      <c r="U104" s="739"/>
      <c r="V104" s="728"/>
      <c r="W104" s="516"/>
      <c r="X104" s="720"/>
      <c r="Y104" s="726"/>
      <c r="Z104" s="731"/>
      <c r="AA104" s="732"/>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07"/>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07"/>
      <c r="AO106" s="225"/>
      <c r="AP106" s="226"/>
      <c r="AQ106" s="225"/>
      <c r="AS106" s="227"/>
    </row>
    <row r="107" spans="1:45" ht="15.75" customHeight="1">
      <c r="A107" s="713">
        <f>IF($AG$3="",A103+1,AF107)</f>
        <v>25</v>
      </c>
      <c r="B107" s="714"/>
      <c r="C107" s="744" t="s">
        <v>276</v>
      </c>
      <c r="D107" s="508"/>
      <c r="E107" s="742" t="s">
        <v>222</v>
      </c>
      <c r="F107" s="508"/>
      <c r="G107" s="742" t="s">
        <v>279</v>
      </c>
      <c r="H107" s="508"/>
      <c r="I107" s="742" t="s">
        <v>222</v>
      </c>
      <c r="J107" s="508"/>
      <c r="K107" s="721" t="s">
        <v>280</v>
      </c>
      <c r="L107" s="736" t="s">
        <v>223</v>
      </c>
      <c r="M107" s="509"/>
      <c r="N107" s="738" t="s">
        <v>281</v>
      </c>
      <c r="O107" s="508"/>
      <c r="P107" s="738" t="s">
        <v>280</v>
      </c>
      <c r="Q107" s="736" t="s">
        <v>282</v>
      </c>
      <c r="R107" s="521" t="str">
        <f>IF(OR(D107="",A107=""),"",HOUR(AJ107))</f>
        <v/>
      </c>
      <c r="S107" s="738" t="s">
        <v>281</v>
      </c>
      <c r="T107" s="511" t="str">
        <f>IF(OR(D107="",A107=""),"",MINUTE(AJ107))</f>
        <v/>
      </c>
      <c r="U107" s="738" t="s">
        <v>280</v>
      </c>
      <c r="V107" s="727" t="s">
        <v>299</v>
      </c>
      <c r="W107" s="512"/>
      <c r="X107" s="719" t="s">
        <v>144</v>
      </c>
      <c r="Y107" s="725" t="s">
        <v>283</v>
      </c>
      <c r="Z107" s="729"/>
      <c r="AA107" s="730"/>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5"/>
      <c r="B108" s="716"/>
      <c r="C108" s="745"/>
      <c r="D108" s="513"/>
      <c r="E108" s="743"/>
      <c r="F108" s="513"/>
      <c r="G108" s="743"/>
      <c r="H108" s="513"/>
      <c r="I108" s="743"/>
      <c r="J108" s="513"/>
      <c r="K108" s="722"/>
      <c r="L108" s="737"/>
      <c r="M108" s="514"/>
      <c r="N108" s="739"/>
      <c r="O108" s="513"/>
      <c r="P108" s="739"/>
      <c r="Q108" s="737"/>
      <c r="R108" s="520" t="str">
        <f>IF(OR(D108="",A107=""),"",HOUR(AJ108))</f>
        <v/>
      </c>
      <c r="S108" s="739"/>
      <c r="T108" s="515" t="str">
        <f>IF(OR(D108="",A107=""),"",MINUTE(AJ108))</f>
        <v/>
      </c>
      <c r="U108" s="739"/>
      <c r="V108" s="728"/>
      <c r="W108" s="516"/>
      <c r="X108" s="720"/>
      <c r="Y108" s="726"/>
      <c r="Z108" s="731"/>
      <c r="AA108" s="732"/>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07"/>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07"/>
      <c r="AO110" s="225"/>
      <c r="AP110" s="226"/>
      <c r="AQ110" s="225"/>
      <c r="AS110" s="227"/>
    </row>
    <row r="111" spans="1:45" ht="15.75" customHeight="1">
      <c r="A111" s="713">
        <f>IF($AG$3="",A107+1,AF111)</f>
        <v>26</v>
      </c>
      <c r="B111" s="714"/>
      <c r="C111" s="744" t="s">
        <v>276</v>
      </c>
      <c r="D111" s="508"/>
      <c r="E111" s="742" t="s">
        <v>222</v>
      </c>
      <c r="F111" s="508"/>
      <c r="G111" s="742" t="s">
        <v>279</v>
      </c>
      <c r="H111" s="508"/>
      <c r="I111" s="742" t="s">
        <v>222</v>
      </c>
      <c r="J111" s="508"/>
      <c r="K111" s="721" t="s">
        <v>280</v>
      </c>
      <c r="L111" s="736" t="s">
        <v>223</v>
      </c>
      <c r="M111" s="509"/>
      <c r="N111" s="738" t="s">
        <v>281</v>
      </c>
      <c r="O111" s="508"/>
      <c r="P111" s="738" t="s">
        <v>280</v>
      </c>
      <c r="Q111" s="736" t="s">
        <v>282</v>
      </c>
      <c r="R111" s="521" t="str">
        <f>IF(OR(D111="",A111=""),"",HOUR(AJ111))</f>
        <v/>
      </c>
      <c r="S111" s="738" t="s">
        <v>281</v>
      </c>
      <c r="T111" s="511" t="str">
        <f>IF(OR(D111="",A111=""),"",MINUTE(AJ111))</f>
        <v/>
      </c>
      <c r="U111" s="738" t="s">
        <v>280</v>
      </c>
      <c r="V111" s="727" t="s">
        <v>299</v>
      </c>
      <c r="W111" s="512"/>
      <c r="X111" s="719" t="s">
        <v>144</v>
      </c>
      <c r="Y111" s="725" t="s">
        <v>283</v>
      </c>
      <c r="Z111" s="729"/>
      <c r="AA111" s="730"/>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5"/>
      <c r="B112" s="716"/>
      <c r="C112" s="745"/>
      <c r="D112" s="513"/>
      <c r="E112" s="743"/>
      <c r="F112" s="513"/>
      <c r="G112" s="743"/>
      <c r="H112" s="513"/>
      <c r="I112" s="743"/>
      <c r="J112" s="513"/>
      <c r="K112" s="722"/>
      <c r="L112" s="737"/>
      <c r="M112" s="514"/>
      <c r="N112" s="739"/>
      <c r="O112" s="513"/>
      <c r="P112" s="739"/>
      <c r="Q112" s="737"/>
      <c r="R112" s="520" t="str">
        <f>IF(OR(D112="",A111=""),"",HOUR(AJ112))</f>
        <v/>
      </c>
      <c r="S112" s="739"/>
      <c r="T112" s="515" t="str">
        <f>IF(OR(D112="",A111=""),"",MINUTE(AJ112))</f>
        <v/>
      </c>
      <c r="U112" s="739"/>
      <c r="V112" s="728"/>
      <c r="W112" s="516"/>
      <c r="X112" s="720"/>
      <c r="Y112" s="726"/>
      <c r="Z112" s="731"/>
      <c r="AA112" s="732"/>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07"/>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07"/>
      <c r="AO114" s="225"/>
      <c r="AP114" s="226"/>
      <c r="AQ114" s="225"/>
      <c r="AS114" s="227"/>
    </row>
    <row r="115" spans="1:45" ht="15.75" customHeight="1">
      <c r="A115" s="713">
        <f>IF($AG$3="",A111+1,AF115)</f>
        <v>27</v>
      </c>
      <c r="B115" s="714"/>
      <c r="C115" s="744" t="s">
        <v>276</v>
      </c>
      <c r="D115" s="508"/>
      <c r="E115" s="742" t="s">
        <v>222</v>
      </c>
      <c r="F115" s="508"/>
      <c r="G115" s="742" t="s">
        <v>279</v>
      </c>
      <c r="H115" s="508"/>
      <c r="I115" s="742" t="s">
        <v>222</v>
      </c>
      <c r="J115" s="508"/>
      <c r="K115" s="721" t="s">
        <v>280</v>
      </c>
      <c r="L115" s="736" t="s">
        <v>223</v>
      </c>
      <c r="M115" s="509"/>
      <c r="N115" s="738" t="s">
        <v>281</v>
      </c>
      <c r="O115" s="508"/>
      <c r="P115" s="738" t="s">
        <v>280</v>
      </c>
      <c r="Q115" s="736" t="s">
        <v>282</v>
      </c>
      <c r="R115" s="521" t="str">
        <f>IF(OR(D115="",A115=""),"",HOUR(AJ115))</f>
        <v/>
      </c>
      <c r="S115" s="738" t="s">
        <v>281</v>
      </c>
      <c r="T115" s="511" t="str">
        <f>IF(OR(D115="",A115=""),"",MINUTE(AJ115))</f>
        <v/>
      </c>
      <c r="U115" s="738" t="s">
        <v>280</v>
      </c>
      <c r="V115" s="727" t="s">
        <v>299</v>
      </c>
      <c r="W115" s="512"/>
      <c r="X115" s="719" t="s">
        <v>144</v>
      </c>
      <c r="Y115" s="725" t="s">
        <v>283</v>
      </c>
      <c r="Z115" s="729"/>
      <c r="AA115" s="730"/>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5"/>
      <c r="B116" s="716"/>
      <c r="C116" s="745"/>
      <c r="D116" s="513"/>
      <c r="E116" s="743"/>
      <c r="F116" s="513"/>
      <c r="G116" s="743"/>
      <c r="H116" s="513"/>
      <c r="I116" s="743"/>
      <c r="J116" s="513"/>
      <c r="K116" s="722"/>
      <c r="L116" s="737"/>
      <c r="M116" s="514"/>
      <c r="N116" s="739"/>
      <c r="O116" s="513"/>
      <c r="P116" s="739"/>
      <c r="Q116" s="737"/>
      <c r="R116" s="520" t="str">
        <f>IF(OR(D116="",A115=""),"",HOUR(AJ116))</f>
        <v/>
      </c>
      <c r="S116" s="739"/>
      <c r="T116" s="515" t="str">
        <f>IF(OR(D116="",A115=""),"",MINUTE(AJ116))</f>
        <v/>
      </c>
      <c r="U116" s="739"/>
      <c r="V116" s="728"/>
      <c r="W116" s="516"/>
      <c r="X116" s="720"/>
      <c r="Y116" s="726"/>
      <c r="Z116" s="731"/>
      <c r="AA116" s="732"/>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07"/>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5"/>
      <c r="AE118" s="215"/>
      <c r="AF118" s="222"/>
      <c r="AG118" s="224"/>
      <c r="AH118" s="224"/>
      <c r="AI118" s="224"/>
      <c r="AJ118" s="221"/>
      <c r="AK118" s="507"/>
      <c r="AO118" s="225"/>
      <c r="AP118" s="226"/>
      <c r="AQ118" s="225"/>
      <c r="AS118" s="227"/>
    </row>
    <row r="119" spans="1:45" ht="15.75" customHeight="1">
      <c r="A119" s="713">
        <f>IF($AG$3="",A115+1,AF119)</f>
        <v>28</v>
      </c>
      <c r="B119" s="714"/>
      <c r="C119" s="744" t="s">
        <v>276</v>
      </c>
      <c r="D119" s="508"/>
      <c r="E119" s="742" t="s">
        <v>222</v>
      </c>
      <c r="F119" s="508"/>
      <c r="G119" s="742" t="s">
        <v>279</v>
      </c>
      <c r="H119" s="508"/>
      <c r="I119" s="742" t="s">
        <v>222</v>
      </c>
      <c r="J119" s="508"/>
      <c r="K119" s="721" t="s">
        <v>280</v>
      </c>
      <c r="L119" s="736" t="s">
        <v>223</v>
      </c>
      <c r="M119" s="509"/>
      <c r="N119" s="738" t="s">
        <v>281</v>
      </c>
      <c r="O119" s="508"/>
      <c r="P119" s="738" t="s">
        <v>280</v>
      </c>
      <c r="Q119" s="736" t="s">
        <v>282</v>
      </c>
      <c r="R119" s="521" t="str">
        <f>IF(OR(D119="",A119=""),"",HOUR(AJ119))</f>
        <v/>
      </c>
      <c r="S119" s="738" t="s">
        <v>281</v>
      </c>
      <c r="T119" s="511" t="str">
        <f>IF(OR(D119="",A119=""),"",MINUTE(AJ119))</f>
        <v/>
      </c>
      <c r="U119" s="738" t="s">
        <v>280</v>
      </c>
      <c r="V119" s="727" t="s">
        <v>299</v>
      </c>
      <c r="W119" s="512"/>
      <c r="X119" s="719" t="s">
        <v>144</v>
      </c>
      <c r="Y119" s="725" t="s">
        <v>283</v>
      </c>
      <c r="Z119" s="729"/>
      <c r="AA119" s="730"/>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5"/>
      <c r="B120" s="716"/>
      <c r="C120" s="745"/>
      <c r="D120" s="513"/>
      <c r="E120" s="743"/>
      <c r="F120" s="513"/>
      <c r="G120" s="743"/>
      <c r="H120" s="513"/>
      <c r="I120" s="743"/>
      <c r="J120" s="513"/>
      <c r="K120" s="722"/>
      <c r="L120" s="737"/>
      <c r="M120" s="514"/>
      <c r="N120" s="739"/>
      <c r="O120" s="513"/>
      <c r="P120" s="739"/>
      <c r="Q120" s="737"/>
      <c r="R120" s="520" t="str">
        <f>IF(OR(D120="",A119=""),"",HOUR(AJ120))</f>
        <v/>
      </c>
      <c r="S120" s="739"/>
      <c r="T120" s="515" t="str">
        <f>IF(OR(D120="",A119=""),"",MINUTE(AJ120))</f>
        <v/>
      </c>
      <c r="U120" s="739"/>
      <c r="V120" s="728"/>
      <c r="W120" s="516"/>
      <c r="X120" s="720"/>
      <c r="Y120" s="726"/>
      <c r="Z120" s="731"/>
      <c r="AA120" s="732"/>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07"/>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5"/>
      <c r="AE122" s="215"/>
      <c r="AF122" s="222"/>
      <c r="AG122" s="224"/>
      <c r="AH122" s="224"/>
      <c r="AI122" s="224"/>
      <c r="AJ122" s="221"/>
      <c r="AK122" s="507"/>
      <c r="AO122" s="225"/>
      <c r="AP122" s="226"/>
      <c r="AQ122" s="225"/>
      <c r="AS122" s="227"/>
    </row>
    <row r="123" spans="1:45" ht="15.75" customHeight="1">
      <c r="A123" s="713">
        <f>IF(AG3="",29,IF(DAY(DATE(AH$3,AJ$3,29))=29,29,""))</f>
        <v>29</v>
      </c>
      <c r="B123" s="714"/>
      <c r="C123" s="744" t="s">
        <v>276</v>
      </c>
      <c r="D123" s="508"/>
      <c r="E123" s="742" t="s">
        <v>222</v>
      </c>
      <c r="F123" s="508"/>
      <c r="G123" s="742" t="s">
        <v>279</v>
      </c>
      <c r="H123" s="508"/>
      <c r="I123" s="742" t="s">
        <v>222</v>
      </c>
      <c r="J123" s="508"/>
      <c r="K123" s="721" t="s">
        <v>280</v>
      </c>
      <c r="L123" s="736" t="s">
        <v>223</v>
      </c>
      <c r="M123" s="509"/>
      <c r="N123" s="738" t="s">
        <v>281</v>
      </c>
      <c r="O123" s="508"/>
      <c r="P123" s="738" t="s">
        <v>280</v>
      </c>
      <c r="Q123" s="736" t="s">
        <v>282</v>
      </c>
      <c r="R123" s="510" t="str">
        <f>IF(OR(D123="",A123=""),"",HOUR(AJ123))</f>
        <v/>
      </c>
      <c r="S123" s="738" t="s">
        <v>281</v>
      </c>
      <c r="T123" s="511" t="str">
        <f>IF(OR(D123="",A123=""),"",MINUTE(AJ123))</f>
        <v/>
      </c>
      <c r="U123" s="738" t="s">
        <v>280</v>
      </c>
      <c r="V123" s="727" t="s">
        <v>299</v>
      </c>
      <c r="W123" s="512"/>
      <c r="X123" s="719" t="s">
        <v>144</v>
      </c>
      <c r="Y123" s="725" t="s">
        <v>283</v>
      </c>
      <c r="Z123" s="729"/>
      <c r="AA123" s="730"/>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5"/>
      <c r="B124" s="716"/>
      <c r="C124" s="745"/>
      <c r="D124" s="513"/>
      <c r="E124" s="743"/>
      <c r="F124" s="513"/>
      <c r="G124" s="743"/>
      <c r="H124" s="513"/>
      <c r="I124" s="743"/>
      <c r="J124" s="513"/>
      <c r="K124" s="722"/>
      <c r="L124" s="737"/>
      <c r="M124" s="514"/>
      <c r="N124" s="739"/>
      <c r="O124" s="513"/>
      <c r="P124" s="739"/>
      <c r="Q124" s="737"/>
      <c r="R124" s="514" t="str">
        <f>IF(OR(D124="",A123=""),"",HOUR(AJ124))</f>
        <v/>
      </c>
      <c r="S124" s="739"/>
      <c r="T124" s="515" t="str">
        <f>IF(OR(D124="",A123=""),"",MINUTE(AJ124))</f>
        <v/>
      </c>
      <c r="U124" s="739"/>
      <c r="V124" s="728"/>
      <c r="W124" s="516"/>
      <c r="X124" s="720"/>
      <c r="Y124" s="726"/>
      <c r="Z124" s="731"/>
      <c r="AA124" s="732"/>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07"/>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5"/>
      <c r="AF126" s="222"/>
      <c r="AG126" s="224"/>
      <c r="AH126" s="224"/>
      <c r="AI126" s="224"/>
      <c r="AJ126" s="221"/>
      <c r="AK126" s="507"/>
      <c r="AO126" s="225"/>
      <c r="AP126" s="226"/>
      <c r="AQ126" s="225"/>
      <c r="AS126" s="227"/>
    </row>
    <row r="127" spans="1:45" ht="15.75" customHeight="1">
      <c r="A127" s="713">
        <f>IF(AG3="",30,IF(DAY(DATE(AH$3,AJ$3,30))=30,30,""))</f>
        <v>30</v>
      </c>
      <c r="B127" s="714"/>
      <c r="C127" s="744" t="s">
        <v>276</v>
      </c>
      <c r="D127" s="508"/>
      <c r="E127" s="742" t="s">
        <v>222</v>
      </c>
      <c r="F127" s="508"/>
      <c r="G127" s="742" t="s">
        <v>279</v>
      </c>
      <c r="H127" s="508"/>
      <c r="I127" s="742" t="s">
        <v>222</v>
      </c>
      <c r="J127" s="508"/>
      <c r="K127" s="721" t="s">
        <v>280</v>
      </c>
      <c r="L127" s="736" t="s">
        <v>223</v>
      </c>
      <c r="M127" s="509"/>
      <c r="N127" s="738" t="s">
        <v>281</v>
      </c>
      <c r="O127" s="508"/>
      <c r="P127" s="738" t="s">
        <v>280</v>
      </c>
      <c r="Q127" s="736" t="s">
        <v>282</v>
      </c>
      <c r="R127" s="521" t="str">
        <f>IF(OR(D127="",A127=""),"",HOUR(AJ127))</f>
        <v/>
      </c>
      <c r="S127" s="738" t="s">
        <v>281</v>
      </c>
      <c r="T127" s="511" t="str">
        <f>IF(OR(D127="",A127=""),"",MINUTE(AJ127))</f>
        <v/>
      </c>
      <c r="U127" s="738" t="s">
        <v>280</v>
      </c>
      <c r="V127" s="727" t="s">
        <v>299</v>
      </c>
      <c r="W127" s="512"/>
      <c r="X127" s="719" t="s">
        <v>144</v>
      </c>
      <c r="Y127" s="725" t="s">
        <v>283</v>
      </c>
      <c r="Z127" s="729"/>
      <c r="AA127" s="730"/>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5"/>
      <c r="B128" s="716"/>
      <c r="C128" s="745"/>
      <c r="D128" s="513"/>
      <c r="E128" s="743"/>
      <c r="F128" s="513"/>
      <c r="G128" s="743"/>
      <c r="H128" s="513"/>
      <c r="I128" s="743"/>
      <c r="J128" s="513"/>
      <c r="K128" s="722"/>
      <c r="L128" s="737"/>
      <c r="M128" s="514"/>
      <c r="N128" s="739"/>
      <c r="O128" s="513"/>
      <c r="P128" s="739"/>
      <c r="Q128" s="737"/>
      <c r="R128" s="520" t="str">
        <f>IF(OR(D128="",A127=""),"",HOUR(AJ128))</f>
        <v/>
      </c>
      <c r="S128" s="739"/>
      <c r="T128" s="515" t="str">
        <f>IF(OR(D128="",A127=""),"",MINUTE(AJ128))</f>
        <v/>
      </c>
      <c r="U128" s="739"/>
      <c r="V128" s="728"/>
      <c r="W128" s="516"/>
      <c r="X128" s="720"/>
      <c r="Y128" s="726"/>
      <c r="Z128" s="731"/>
      <c r="AA128" s="732"/>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07"/>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5"/>
      <c r="AF130" s="222"/>
      <c r="AG130" s="224"/>
      <c r="AH130" s="224"/>
      <c r="AI130" s="224"/>
      <c r="AJ130" s="221"/>
      <c r="AK130" s="507"/>
      <c r="AO130" s="225"/>
      <c r="AP130" s="226"/>
      <c r="AQ130" s="225"/>
      <c r="AS130" s="227"/>
    </row>
    <row r="131" spans="1:47" ht="15.75" customHeight="1">
      <c r="A131" s="713">
        <f>IF(AG3="",31,IF(DAY(DATE(AH$3,AJ$3,31))=31,31,""))</f>
        <v>31</v>
      </c>
      <c r="B131" s="714"/>
      <c r="C131" s="744" t="s">
        <v>276</v>
      </c>
      <c r="D131" s="508"/>
      <c r="E131" s="742" t="s">
        <v>222</v>
      </c>
      <c r="F131" s="508"/>
      <c r="G131" s="742" t="s">
        <v>279</v>
      </c>
      <c r="H131" s="508"/>
      <c r="I131" s="742" t="s">
        <v>222</v>
      </c>
      <c r="J131" s="508"/>
      <c r="K131" s="721" t="s">
        <v>280</v>
      </c>
      <c r="L131" s="736" t="s">
        <v>223</v>
      </c>
      <c r="M131" s="509"/>
      <c r="N131" s="738" t="s">
        <v>281</v>
      </c>
      <c r="O131" s="508"/>
      <c r="P131" s="738" t="s">
        <v>280</v>
      </c>
      <c r="Q131" s="736" t="s">
        <v>282</v>
      </c>
      <c r="R131" s="521" t="str">
        <f>IF(OR(D131="",A131=""),"",HOUR(AJ131))</f>
        <v/>
      </c>
      <c r="S131" s="738" t="s">
        <v>281</v>
      </c>
      <c r="T131" s="511" t="str">
        <f>IF(OR(D131="",A131=""),"",MINUTE(AJ131))</f>
        <v/>
      </c>
      <c r="U131" s="738" t="s">
        <v>280</v>
      </c>
      <c r="V131" s="727" t="s">
        <v>299</v>
      </c>
      <c r="W131" s="512"/>
      <c r="X131" s="719" t="s">
        <v>144</v>
      </c>
      <c r="Y131" s="725" t="s">
        <v>283</v>
      </c>
      <c r="Z131" s="729"/>
      <c r="AA131" s="730"/>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5"/>
      <c r="B132" s="716"/>
      <c r="C132" s="745"/>
      <c r="D132" s="513"/>
      <c r="E132" s="743"/>
      <c r="F132" s="513"/>
      <c r="G132" s="743"/>
      <c r="H132" s="513"/>
      <c r="I132" s="743"/>
      <c r="J132" s="513"/>
      <c r="K132" s="722"/>
      <c r="L132" s="737"/>
      <c r="M132" s="514"/>
      <c r="N132" s="739"/>
      <c r="O132" s="513"/>
      <c r="P132" s="739"/>
      <c r="Q132" s="737"/>
      <c r="R132" s="520" t="str">
        <f>IF(OR(D132="",A131=""),"",HOUR(AJ132))</f>
        <v/>
      </c>
      <c r="S132" s="739"/>
      <c r="T132" s="515" t="str">
        <f>IF(OR(D132="",A131=""),"",MINUTE(AJ132))</f>
        <v/>
      </c>
      <c r="U132" s="739"/>
      <c r="V132" s="728"/>
      <c r="W132" s="516"/>
      <c r="X132" s="720"/>
      <c r="Y132" s="726"/>
      <c r="Z132" s="731"/>
      <c r="AA132" s="732"/>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314</v>
      </c>
      <c r="B135" s="717"/>
      <c r="C135" s="543">
        <f>IF(SUMIF($W91:$W$132,1,$AJ$91:$AJ$132)=0,0,SUMIF($W91:$W132,1,$AJ$91:$AJ$132))</f>
        <v>0</v>
      </c>
      <c r="D135" s="543"/>
      <c r="E135" s="717" t="s">
        <v>290</v>
      </c>
      <c r="F135" s="717"/>
      <c r="G135" s="718">
        <f>IF(SUMIF($W91:$W$132,2,$AJ$91:$AJ$132)=0,0,SUMIF($W91:$W132,2,$AJ$91:$AJ$132))</f>
        <v>0</v>
      </c>
      <c r="H135" s="718"/>
      <c r="I135" s="717" t="s">
        <v>291</v>
      </c>
      <c r="J135" s="717"/>
      <c r="K135" s="718">
        <f>IF(SUMIF($W91:$W$132,3,$AJ$91:$AJ$132)=0,0,SUMIF($W91:$W132,3,$AJ$91:$AJ$132))</f>
        <v>0</v>
      </c>
      <c r="L135" s="718"/>
      <c r="M135" s="542" t="s">
        <v>31</v>
      </c>
      <c r="N135" s="718">
        <f>SUM($C$135,$G$135,$K$135)</f>
        <v>0</v>
      </c>
      <c r="O135" s="718"/>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274</v>
      </c>
      <c r="B136" s="164"/>
      <c r="C136" s="164"/>
      <c r="D136" s="164"/>
      <c r="E136" s="164"/>
      <c r="F136" s="164"/>
      <c r="G136" s="164"/>
      <c r="H136" s="164"/>
      <c r="I136" s="483"/>
      <c r="J136" s="483"/>
      <c r="K136" s="483"/>
      <c r="L136" s="724" t="str">
        <f>$L$5</f>
        <v>（ 平成　　年　　月 ）</v>
      </c>
      <c r="M136" s="724"/>
      <c r="N136" s="724"/>
      <c r="O136" s="724"/>
      <c r="P136" s="724"/>
      <c r="Q136" s="724"/>
      <c r="R136" s="536" t="s">
        <v>295</v>
      </c>
      <c r="S136" s="540"/>
      <c r="T136" s="540"/>
      <c r="U136" s="540"/>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1"/>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88"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5"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6"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88"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5"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302</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.&amp;C&amp;10PC版(Ver2.0)&amp;R&amp;8.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topLeftCell="A2" zoomScale="70" zoomScaleNormal="70" zoomScaleSheetLayoutView="70" workbookViewId="0">
      <selection activeCell="A11" sqref="A11"/>
    </sheetView>
  </sheetViews>
  <sheetFormatPr defaultRowHeight="14.25"/>
  <cols>
    <col min="1" max="1" width="15.62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〈平成３０年度第１回〉</v>
      </c>
      <c r="K2" s="868"/>
      <c r="L2" s="868"/>
      <c r="M2" s="868"/>
      <c r="P2" s="621"/>
      <c r="Q2" s="621"/>
      <c r="R2" s="621"/>
      <c r="S2" s="621"/>
    </row>
    <row r="3" spans="1:20" ht="30" customHeight="1">
      <c r="A3" s="87" t="s">
        <v>135</v>
      </c>
      <c r="B3" s="85"/>
      <c r="C3" s="85"/>
      <c r="D3" s="85"/>
      <c r="E3" s="85"/>
      <c r="F3" s="85"/>
      <c r="G3" s="85"/>
      <c r="H3" s="88"/>
      <c r="I3" s="235"/>
      <c r="K3" s="869"/>
      <c r="L3" s="869"/>
      <c r="M3" s="869"/>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70" t="str">
        <f>IF('10号'!$G$10="","",'10号'!$G$10)</f>
        <v/>
      </c>
      <c r="D6" s="870"/>
      <c r="E6" s="870"/>
      <c r="F6" s="870"/>
      <c r="G6" s="870"/>
      <c r="H6" s="870"/>
      <c r="I6" s="235"/>
      <c r="J6" s="18"/>
    </row>
    <row r="7" spans="1:20" ht="23.25" customHeight="1">
      <c r="A7" s="95" t="s">
        <v>19</v>
      </c>
      <c r="B7" s="96"/>
      <c r="C7" s="870" t="str">
        <f>IF('10号'!$E$18="","",'10号'!$E$18)</f>
        <v/>
      </c>
      <c r="D7" s="870"/>
      <c r="E7" s="870"/>
      <c r="F7" s="870"/>
      <c r="G7" s="870"/>
      <c r="H7" s="870"/>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63" t="s">
        <v>12</v>
      </c>
      <c r="C10" s="864"/>
      <c r="D10" s="858" t="s">
        <v>6</v>
      </c>
      <c r="E10" s="859"/>
      <c r="F10" s="860"/>
      <c r="G10" s="147" t="s">
        <v>9</v>
      </c>
      <c r="H10" s="148" t="s">
        <v>7</v>
      </c>
      <c r="N10" s="862" t="str">
        <f>'10号'!$E$6</f>
        <v/>
      </c>
      <c r="O10" s="862"/>
      <c r="P10" s="24" t="s">
        <v>18</v>
      </c>
      <c r="Q10" s="861" t="str">
        <f>'10号'!G6</f>
        <v/>
      </c>
      <c r="R10" s="861"/>
      <c r="S10" s="15"/>
      <c r="T10" s="15"/>
    </row>
    <row r="11" spans="1:20" ht="70.5" customHeight="1">
      <c r="A11" s="562"/>
      <c r="B11" s="853"/>
      <c r="C11" s="854"/>
      <c r="D11" s="865"/>
      <c r="E11" s="866"/>
      <c r="F11" s="867"/>
      <c r="G11" s="544"/>
      <c r="H11" s="545"/>
      <c r="N11" s="78" t="s">
        <v>146</v>
      </c>
      <c r="O11" s="77" t="str">
        <f>'10号'!$T$25</f>
        <v/>
      </c>
      <c r="P11" s="77" t="str">
        <f>'10号'!$U$25</f>
        <v/>
      </c>
      <c r="Q11" s="78">
        <f>SUMPRODUCT(($A$11:$A$18&gt;=$O11)*($A$11:$A$18&lt;=$P11)*$H$11:$H$18)</f>
        <v>0</v>
      </c>
      <c r="R11" s="78"/>
      <c r="S11" s="15"/>
      <c r="T11" s="15"/>
    </row>
    <row r="12" spans="1:20" ht="70.5" customHeight="1">
      <c r="A12" s="562"/>
      <c r="B12" s="853"/>
      <c r="C12" s="854"/>
      <c r="D12" s="865"/>
      <c r="E12" s="866"/>
      <c r="F12" s="867"/>
      <c r="G12" s="544"/>
      <c r="H12" s="545"/>
      <c r="N12" s="78" t="s">
        <v>147</v>
      </c>
      <c r="O12" s="77" t="str">
        <f>'10号'!$T$26</f>
        <v/>
      </c>
      <c r="P12" s="77" t="str">
        <f>'10号'!$U$26</f>
        <v/>
      </c>
      <c r="Q12" s="78">
        <f>SUMPRODUCT(($A$11:$A$18&gt;=$O12)*($A$11:$A$18&lt;=$P12)*$H$11:$H$18)</f>
        <v>0</v>
      </c>
      <c r="R12" s="78"/>
      <c r="S12" s="15"/>
      <c r="T12" s="15"/>
    </row>
    <row r="13" spans="1:20" ht="70.5" customHeight="1">
      <c r="A13" s="562"/>
      <c r="B13" s="853"/>
      <c r="C13" s="854"/>
      <c r="D13" s="865"/>
      <c r="E13" s="866"/>
      <c r="F13" s="867"/>
      <c r="G13" s="544"/>
      <c r="H13" s="545"/>
      <c r="N13" s="78" t="s">
        <v>148</v>
      </c>
      <c r="O13" s="77" t="str">
        <f>'10号'!$T$27</f>
        <v/>
      </c>
      <c r="P13" s="77" t="str">
        <f>'10号'!$U$27</f>
        <v/>
      </c>
      <c r="Q13" s="78">
        <f>SUMPRODUCT(($A$11:$A$18&gt;=$O13)*($A$11:$A$18&lt;=$P13)*$H$11:$H$18)</f>
        <v>0</v>
      </c>
      <c r="R13" s="78"/>
      <c r="S13" s="15"/>
      <c r="T13" s="15"/>
    </row>
    <row r="14" spans="1:20" ht="70.5" customHeight="1">
      <c r="A14" s="562"/>
      <c r="B14" s="853"/>
      <c r="C14" s="854"/>
      <c r="D14" s="865"/>
      <c r="E14" s="866"/>
      <c r="F14" s="867"/>
      <c r="G14" s="544"/>
      <c r="H14" s="545"/>
      <c r="N14" s="78" t="s">
        <v>149</v>
      </c>
      <c r="O14" s="77" t="str">
        <f>'10号'!$T$28</f>
        <v/>
      </c>
      <c r="P14" s="77" t="str">
        <f>'10号'!$U$28</f>
        <v/>
      </c>
      <c r="Q14" s="78">
        <f>SUMPRODUCT(($A$11:$A$18&gt;=$O14)*($A$11:$A$18&lt;=$P14)*$H$11:$H$18)</f>
        <v>0</v>
      </c>
      <c r="R14" s="78">
        <f>SUM(Q11:Q14)</f>
        <v>0</v>
      </c>
      <c r="S14" s="15"/>
      <c r="T14" s="15"/>
    </row>
    <row r="15" spans="1:20" ht="70.5" customHeight="1">
      <c r="A15" s="562"/>
      <c r="B15" s="853"/>
      <c r="C15" s="854"/>
      <c r="D15" s="855"/>
      <c r="E15" s="856"/>
      <c r="F15" s="857"/>
      <c r="G15" s="544"/>
      <c r="H15" s="545"/>
      <c r="N15" s="78" t="s">
        <v>162</v>
      </c>
      <c r="O15" s="77" t="str">
        <f>'10号'!$T29</f>
        <v/>
      </c>
      <c r="P15" s="77" t="str">
        <f>'10号'!$U29</f>
        <v/>
      </c>
      <c r="Q15" s="78">
        <f>SUMPRODUCT(($A$11:$A$22&gt;=$O15)*($A$11:$A$22&lt;=$P15)*$H$11:$H$22)</f>
        <v>0</v>
      </c>
      <c r="S15" s="15"/>
      <c r="T15" s="15"/>
    </row>
    <row r="16" spans="1:20" ht="70.5" customHeight="1">
      <c r="A16" s="562"/>
      <c r="B16" s="853"/>
      <c r="C16" s="854"/>
      <c r="D16" s="855"/>
      <c r="E16" s="856"/>
      <c r="F16" s="857"/>
      <c r="G16" s="544"/>
      <c r="H16" s="545"/>
      <c r="K16" s="14"/>
      <c r="L16" s="14"/>
      <c r="M16" s="14"/>
      <c r="N16" s="78" t="s">
        <v>163</v>
      </c>
      <c r="O16" s="77" t="str">
        <f>'10号'!$T30</f>
        <v/>
      </c>
      <c r="P16" s="77" t="str">
        <f>'10号'!$U30</f>
        <v/>
      </c>
      <c r="Q16" s="78">
        <f t="shared" ref="Q16:Q22" si="0">SUMPRODUCT(($A$11:$A$22&gt;=$O16)*($A$11:$A$22&lt;=$P16)*$H$11:$H$22)</f>
        <v>0</v>
      </c>
    </row>
    <row r="17" spans="1:18" ht="70.5" customHeight="1">
      <c r="A17" s="562"/>
      <c r="B17" s="853"/>
      <c r="C17" s="854"/>
      <c r="D17" s="855"/>
      <c r="E17" s="856"/>
      <c r="F17" s="857"/>
      <c r="G17" s="544"/>
      <c r="H17" s="545"/>
      <c r="N17" s="78" t="s">
        <v>164</v>
      </c>
      <c r="O17" s="77" t="str">
        <f>'10号'!$T31</f>
        <v/>
      </c>
      <c r="P17" s="77" t="str">
        <f>'10号'!$U31</f>
        <v/>
      </c>
      <c r="Q17" s="78">
        <f t="shared" si="0"/>
        <v>0</v>
      </c>
    </row>
    <row r="18" spans="1:18" ht="70.5" customHeight="1">
      <c r="A18" s="562"/>
      <c r="B18" s="853"/>
      <c r="C18" s="854"/>
      <c r="D18" s="855"/>
      <c r="E18" s="856"/>
      <c r="F18" s="857"/>
      <c r="G18" s="546"/>
      <c r="H18" s="545"/>
      <c r="N18" s="78" t="s">
        <v>165</v>
      </c>
      <c r="O18" s="77" t="str">
        <f>'10号'!$T32</f>
        <v/>
      </c>
      <c r="P18" s="77" t="str">
        <f>'10号'!$U32</f>
        <v/>
      </c>
      <c r="Q18" s="78">
        <f t="shared" si="0"/>
        <v>0</v>
      </c>
    </row>
    <row r="19" spans="1:18" s="15" customFormat="1" ht="48" customHeight="1" thickBot="1">
      <c r="A19" s="871" t="s">
        <v>3</v>
      </c>
      <c r="B19" s="872"/>
      <c r="C19" s="872"/>
      <c r="D19" s="872"/>
      <c r="E19" s="872"/>
      <c r="F19" s="873"/>
      <c r="G19" s="66">
        <f>SUMPRODUCT(($A$11:$A$18&gt;=$N$10)*($A$11:$A$18&lt;=$Q$10)*G11:G18)</f>
        <v>0</v>
      </c>
      <c r="H19" s="67">
        <f>SUMPRODUCT(($A$11:$A$18&gt;=$N$10)*($A$11:$A$18&lt;=$Q$10)*H11:H18)</f>
        <v>0</v>
      </c>
      <c r="K19" s="12"/>
      <c r="L19" s="12"/>
      <c r="M19" s="12"/>
      <c r="N19" s="78" t="s">
        <v>166</v>
      </c>
      <c r="O19" s="77" t="str">
        <f>'10号'!$T33</f>
        <v/>
      </c>
      <c r="P19" s="77" t="str">
        <f>'10号'!$U33</f>
        <v/>
      </c>
      <c r="Q19" s="78">
        <f t="shared" si="0"/>
        <v>0</v>
      </c>
      <c r="R19" s="12"/>
    </row>
    <row r="20" spans="1:18">
      <c r="A20" s="23"/>
      <c r="N20" s="78" t="s">
        <v>167</v>
      </c>
      <c r="O20" s="77" t="str">
        <f>'10号'!$T34</f>
        <v/>
      </c>
      <c r="P20" s="77" t="str">
        <f>'10号'!$U34</f>
        <v/>
      </c>
      <c r="Q20" s="78">
        <f t="shared" si="0"/>
        <v>0</v>
      </c>
    </row>
    <row r="21" spans="1:18">
      <c r="A21" s="23"/>
      <c r="N21" s="78" t="s">
        <v>168</v>
      </c>
      <c r="O21" s="77" t="str">
        <f>'10号'!$T35</f>
        <v/>
      </c>
      <c r="P21" s="77" t="str">
        <f>'10号'!$U35</f>
        <v/>
      </c>
      <c r="Q21" s="78">
        <f t="shared" si="0"/>
        <v>0</v>
      </c>
      <c r="R21" s="78">
        <f>SUM(Q11:Q21)</f>
        <v>0</v>
      </c>
    </row>
    <row r="22" spans="1:18">
      <c r="N22" s="78" t="s">
        <v>169</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3"/>
    </row>
    <row r="2" spans="1:20" ht="19.5" customHeight="1">
      <c r="A2" s="85"/>
      <c r="B2" s="85"/>
      <c r="C2" s="85"/>
      <c r="D2" s="85"/>
      <c r="E2" s="85"/>
      <c r="F2" s="86" t="str">
        <f>'10号'!P3</f>
        <v>〈平成３０年度第１回〉</v>
      </c>
      <c r="I2" s="255"/>
      <c r="J2" s="255"/>
      <c r="O2" s="621"/>
      <c r="P2" s="621"/>
      <c r="Q2" s="621"/>
      <c r="R2" s="621"/>
    </row>
    <row r="3" spans="1:20" ht="30" customHeight="1">
      <c r="A3" s="87" t="s">
        <v>136</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17</v>
      </c>
      <c r="B6" s="96"/>
      <c r="C6" s="870" t="str">
        <f>IF('10号'!$G$10="","",'10号'!$G$10)</f>
        <v/>
      </c>
      <c r="D6" s="870"/>
      <c r="E6" s="870"/>
      <c r="F6" s="870"/>
      <c r="H6" s="18"/>
      <c r="J6" s="18"/>
      <c r="O6" s="236"/>
      <c r="P6" s="237"/>
      <c r="Q6" s="237"/>
      <c r="R6" s="237"/>
    </row>
    <row r="7" spans="1:20" ht="23.25" customHeight="1">
      <c r="A7" s="95" t="s">
        <v>19</v>
      </c>
      <c r="B7" s="96"/>
      <c r="C7" s="870" t="str">
        <f>IF('10号'!$E$18="","",'10号'!$E$18)</f>
        <v/>
      </c>
      <c r="D7" s="870"/>
      <c r="E7" s="870"/>
      <c r="F7" s="870"/>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63" t="s">
        <v>52</v>
      </c>
      <c r="C10" s="877"/>
      <c r="D10" s="864"/>
      <c r="E10" s="149" t="s">
        <v>13</v>
      </c>
      <c r="F10" s="148" t="s">
        <v>7</v>
      </c>
      <c r="G10" s="14"/>
      <c r="H10" s="14"/>
      <c r="I10" s="14"/>
      <c r="J10" s="14"/>
      <c r="K10" s="14"/>
      <c r="L10" s="861" t="str">
        <f>'10号'!$E$6</f>
        <v/>
      </c>
      <c r="M10" s="861"/>
      <c r="N10" s="24" t="s">
        <v>18</v>
      </c>
      <c r="O10" s="861" t="str">
        <f>'10号'!G6</f>
        <v/>
      </c>
      <c r="P10" s="861"/>
    </row>
    <row r="11" spans="1:20" s="15" customFormat="1" ht="70.5" customHeight="1">
      <c r="A11" s="562"/>
      <c r="B11" s="874"/>
      <c r="C11" s="875"/>
      <c r="D11" s="876"/>
      <c r="E11" s="547"/>
      <c r="F11" s="545"/>
      <c r="G11" s="12"/>
      <c r="H11" s="12"/>
      <c r="I11" s="12"/>
      <c r="J11" s="12"/>
      <c r="K11" s="12"/>
      <c r="L11" s="78" t="s">
        <v>146</v>
      </c>
      <c r="M11" s="77" t="str">
        <f>'10号'!$T$25</f>
        <v/>
      </c>
      <c r="N11" s="77" t="str">
        <f>'10号'!$U$25</f>
        <v/>
      </c>
      <c r="O11" s="78">
        <f>SUMPRODUCT(($A$11:$A$18&gt;=$M11)*($A$11:$A$18&lt;=$N11)*$F$11:$F$18)</f>
        <v>0</v>
      </c>
      <c r="P11" s="78"/>
    </row>
    <row r="12" spans="1:20" ht="70.5" customHeight="1">
      <c r="A12" s="562"/>
      <c r="B12" s="874"/>
      <c r="C12" s="875"/>
      <c r="D12" s="876"/>
      <c r="E12" s="547"/>
      <c r="F12" s="545"/>
      <c r="L12" s="78" t="s">
        <v>147</v>
      </c>
      <c r="M12" s="77" t="str">
        <f>'10号'!$T$26</f>
        <v/>
      </c>
      <c r="N12" s="77" t="str">
        <f>'10号'!$U$26</f>
        <v/>
      </c>
      <c r="O12" s="78">
        <f>SUMPRODUCT(($A$11:$A$18&gt;=$M12)*($A$11:$A$18&lt;=$N12)*$F$11:$F$18)</f>
        <v>0</v>
      </c>
      <c r="P12" s="78"/>
      <c r="Q12" s="15"/>
      <c r="R12" s="15"/>
      <c r="S12" s="15"/>
      <c r="T12" s="15"/>
    </row>
    <row r="13" spans="1:20" ht="70.5" customHeight="1">
      <c r="A13" s="562"/>
      <c r="B13" s="874"/>
      <c r="C13" s="875"/>
      <c r="D13" s="876"/>
      <c r="E13" s="547"/>
      <c r="F13" s="545"/>
      <c r="L13" s="78" t="s">
        <v>148</v>
      </c>
      <c r="M13" s="77" t="str">
        <f>'10号'!$T$27</f>
        <v/>
      </c>
      <c r="N13" s="77" t="str">
        <f>'10号'!$U$27</f>
        <v/>
      </c>
      <c r="O13" s="78">
        <f>SUMPRODUCT(($A$11:$A$18&gt;=$M13)*($A$11:$A$18&lt;=$N13)*$F$11:$F$18)</f>
        <v>0</v>
      </c>
      <c r="P13" s="78"/>
      <c r="Q13" s="15"/>
      <c r="R13" s="15"/>
      <c r="S13" s="15"/>
      <c r="T13" s="15"/>
    </row>
    <row r="14" spans="1:20" ht="70.5" customHeight="1">
      <c r="A14" s="562"/>
      <c r="B14" s="874"/>
      <c r="C14" s="875"/>
      <c r="D14" s="876"/>
      <c r="E14" s="547"/>
      <c r="F14" s="545"/>
      <c r="L14" s="78" t="s">
        <v>149</v>
      </c>
      <c r="M14" s="77" t="str">
        <f>'10号'!$T28</f>
        <v/>
      </c>
      <c r="N14" s="77" t="str">
        <f>'10号'!$U28</f>
        <v/>
      </c>
      <c r="O14" s="78">
        <f>SUMPRODUCT(($A$11:$A$18&gt;=$M14)*($A$11:$A$18&lt;=$N14)*$F$11:$F$18)</f>
        <v>0</v>
      </c>
      <c r="P14" s="78">
        <f>SUM(O11:O14)</f>
        <v>0</v>
      </c>
      <c r="Q14" s="15"/>
      <c r="R14" s="15"/>
      <c r="S14" s="15"/>
      <c r="T14" s="15"/>
    </row>
    <row r="15" spans="1:20" ht="70.5" customHeight="1">
      <c r="A15" s="562"/>
      <c r="B15" s="874"/>
      <c r="C15" s="875"/>
      <c r="D15" s="876"/>
      <c r="E15" s="547"/>
      <c r="F15" s="545"/>
      <c r="L15" s="78" t="s">
        <v>162</v>
      </c>
      <c r="M15" s="77" t="str">
        <f>'10号'!$T29</f>
        <v/>
      </c>
      <c r="N15" s="77" t="str">
        <f>'10号'!$U29</f>
        <v/>
      </c>
      <c r="O15" s="78">
        <f t="shared" ref="O15:O22" si="0">SUMPRODUCT(($A$11:$A$22&gt;=$M15)*($A$11:$A$22&lt;=$N15)*$F$11:$F$22)</f>
        <v>0</v>
      </c>
      <c r="Q15" s="15"/>
      <c r="R15" s="15"/>
      <c r="S15" s="15"/>
      <c r="T15" s="15"/>
    </row>
    <row r="16" spans="1:20" ht="70.5" customHeight="1">
      <c r="A16" s="562"/>
      <c r="B16" s="874"/>
      <c r="C16" s="875"/>
      <c r="D16" s="876"/>
      <c r="E16" s="547"/>
      <c r="F16" s="545"/>
      <c r="J16" s="14"/>
      <c r="K16" s="14"/>
      <c r="L16" s="78" t="s">
        <v>163</v>
      </c>
      <c r="M16" s="77" t="str">
        <f>'10号'!$T30</f>
        <v/>
      </c>
      <c r="N16" s="77" t="str">
        <f>'10号'!$U30</f>
        <v/>
      </c>
      <c r="O16" s="78">
        <f t="shared" si="0"/>
        <v>0</v>
      </c>
      <c r="Q16" s="15"/>
    </row>
    <row r="17" spans="1:17" ht="70.5" customHeight="1">
      <c r="A17" s="562"/>
      <c r="B17" s="874"/>
      <c r="C17" s="875"/>
      <c r="D17" s="876"/>
      <c r="E17" s="547"/>
      <c r="F17" s="545"/>
      <c r="L17" s="78" t="s">
        <v>164</v>
      </c>
      <c r="M17" s="77" t="str">
        <f>'10号'!$T31</f>
        <v/>
      </c>
      <c r="N17" s="77" t="str">
        <f>'10号'!$U31</f>
        <v/>
      </c>
      <c r="O17" s="78">
        <f t="shared" si="0"/>
        <v>0</v>
      </c>
      <c r="Q17" s="15"/>
    </row>
    <row r="18" spans="1:17" ht="70.5" customHeight="1">
      <c r="A18" s="562"/>
      <c r="B18" s="874"/>
      <c r="C18" s="875"/>
      <c r="D18" s="876"/>
      <c r="E18" s="547"/>
      <c r="F18" s="545"/>
      <c r="I18" s="15"/>
      <c r="L18" s="78" t="s">
        <v>165</v>
      </c>
      <c r="M18" s="77" t="str">
        <f>'10号'!$T32</f>
        <v/>
      </c>
      <c r="N18" s="77" t="str">
        <f>'10号'!$U32</f>
        <v/>
      </c>
      <c r="O18" s="78">
        <f t="shared" si="0"/>
        <v>0</v>
      </c>
      <c r="Q18" s="15"/>
    </row>
    <row r="19" spans="1:17" s="17" customFormat="1" ht="48" customHeight="1" thickBot="1">
      <c r="A19" s="871" t="s">
        <v>3</v>
      </c>
      <c r="B19" s="872"/>
      <c r="C19" s="872"/>
      <c r="D19" s="872"/>
      <c r="E19" s="873"/>
      <c r="F19" s="67">
        <f>SUMPRODUCT(($A$11:$A$18&gt;=$L$10)*($A$11:$A$18&lt;=$O$10)*F11:F18)</f>
        <v>0</v>
      </c>
      <c r="G19" s="15"/>
      <c r="H19" s="15"/>
      <c r="I19" s="12"/>
      <c r="J19" s="12"/>
      <c r="K19" s="12"/>
      <c r="L19" s="78" t="s">
        <v>166</v>
      </c>
      <c r="M19" s="77" t="str">
        <f>'10号'!$T33</f>
        <v/>
      </c>
      <c r="N19" s="77" t="str">
        <f>'10号'!$U33</f>
        <v/>
      </c>
      <c r="O19" s="78">
        <f t="shared" si="0"/>
        <v>0</v>
      </c>
      <c r="P19" s="12"/>
      <c r="Q19" s="12"/>
    </row>
    <row r="20" spans="1:17">
      <c r="A20" s="23"/>
      <c r="L20" s="78" t="s">
        <v>167</v>
      </c>
      <c r="M20" s="77" t="str">
        <f>'10号'!$T34</f>
        <v/>
      </c>
      <c r="N20" s="77" t="str">
        <f>'10号'!$U34</f>
        <v/>
      </c>
      <c r="O20" s="78">
        <f t="shared" si="0"/>
        <v>0</v>
      </c>
    </row>
    <row r="21" spans="1:17">
      <c r="A21" s="23"/>
      <c r="L21" s="78" t="s">
        <v>168</v>
      </c>
      <c r="M21" s="77" t="str">
        <f>'10号'!$T35</f>
        <v/>
      </c>
      <c r="N21" s="77" t="str">
        <f>'10号'!$U35</f>
        <v/>
      </c>
      <c r="O21" s="78">
        <f t="shared" si="0"/>
        <v>0</v>
      </c>
      <c r="P21" s="78">
        <f>SUM(O11:O21)</f>
        <v>0</v>
      </c>
    </row>
    <row r="22" spans="1:17">
      <c r="L22" s="78" t="s">
        <v>169</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2018-06-14T08:12:58Z</cp:lastPrinted>
  <dcterms:created xsi:type="dcterms:W3CDTF">2002-01-11T03:29:33Z</dcterms:created>
  <dcterms:modified xsi:type="dcterms:W3CDTF">2019-04-08T00:24:45Z</dcterms:modified>
</cp:coreProperties>
</file>