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200.47\share\【助成金交付申請書　様式】\【20210301】助成金申請書_様式11号-6修正\助成金申請書（印なし）\"/>
    </mc:Choice>
  </mc:AlternateContent>
  <xr:revisionPtr revIDLastSave="0" documentId="8_{0BF06D01-DF0F-430F-9D65-B003B89BA80F}" xr6:coauthVersionLast="46" xr6:coauthVersionMax="46" xr10:uidLastSave="{00000000-0000-0000-0000-000000000000}"/>
  <workbookProtection workbookPassword="ECA8" lockStructure="1"/>
  <bookViews>
    <workbookView xWindow="-120" yWindow="-120" windowWidth="19440" windowHeight="15000" tabRatio="748"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r:id="rId8"/>
    <sheet name="11号-3" sheetId="2" r:id="rId9"/>
    <sheet name="11号-4" sheetId="4" r:id="rId10"/>
    <sheet name="11号-5" sheetId="3" r:id="rId11"/>
    <sheet name="11号-6" sheetId="18" r:id="rId12"/>
    <sheet name="11号-7" sheetId="13" r:id="rId13"/>
  </sheets>
  <definedNames>
    <definedName name="_xlnm._FilterDatabase" localSheetId="3" hidden="1">①!$AB$3:$AB$167</definedName>
    <definedName name="_xlnm._FilterDatabase" localSheetId="1" hidden="1">'10号'!$Y$1:$AA$1</definedName>
    <definedName name="_xlnm._FilterDatabase" localSheetId="2" hidden="1">'11号-1'!$A$9:$X$68</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①!$A$3:$AA$167</definedName>
    <definedName name="_xlnm.Print_Area" localSheetId="1">'10号'!$A$3:$Q$44</definedName>
    <definedName name="_xlnm.Print_Area" localSheetId="2">'11号-1'!$A$2:$J$66</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②!$A$3:$AA$167</definedName>
    <definedName name="_xlnm.Print_Area" localSheetId="5">③!$A$3:$AA$167</definedName>
    <definedName name="_xlnm.Print_Area" localSheetId="6">④!$A$3:$AA$167</definedName>
    <definedName name="_xlnm.Print_Area" localSheetId="7">⑤!$A$3:$AA$167</definedName>
    <definedName name="_xlnm.Print_Area" localSheetId="0">申請の留意点!$A$1:$E$42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6" i="19" l="1"/>
  <c r="AB15" i="19"/>
  <c r="AB14" i="19"/>
  <c r="AB13" i="19"/>
  <c r="AB12" i="19"/>
  <c r="AB11" i="19"/>
  <c r="AB10" i="19"/>
  <c r="H60" i="10" l="1"/>
  <c r="H59" i="10"/>
  <c r="L32" i="10" l="1"/>
  <c r="A65" i="10" l="1"/>
  <c r="A64" i="10"/>
  <c r="A66" i="10" l="1"/>
  <c r="R34" i="10" l="1"/>
  <c r="R52" i="10"/>
  <c r="L50" i="10"/>
  <c r="R43" i="10"/>
  <c r="L41" i="10"/>
  <c r="R25" i="10"/>
  <c r="L23" i="10"/>
  <c r="R16" i="10"/>
  <c r="L14" i="10"/>
  <c r="D25" i="3" l="1"/>
  <c r="M162" i="66" l="1"/>
  <c r="M162" i="64"/>
  <c r="M162" i="65"/>
  <c r="M162" i="58"/>
  <c r="F52" i="10"/>
  <c r="F50" i="10"/>
  <c r="F43" i="10"/>
  <c r="F41" i="10"/>
  <c r="F34" i="10"/>
  <c r="F32" i="10"/>
  <c r="F23" i="10"/>
  <c r="F25" i="10"/>
  <c r="F16" i="10"/>
  <c r="F14" i="10"/>
  <c r="D19" i="3" l="1"/>
  <c r="D16" i="3"/>
  <c r="D13" i="3"/>
  <c r="D22" i="3"/>
  <c r="I12" i="3" l="1"/>
  <c r="Y10" i="19" l="1"/>
  <c r="W10" i="19" s="1"/>
  <c r="L3" i="19"/>
  <c r="A4" i="10" l="1"/>
  <c r="A4" i="2" l="1"/>
  <c r="A4" i="4"/>
  <c r="A4" i="3"/>
  <c r="A4" i="18"/>
  <c r="A4" i="13"/>
  <c r="Y16" i="19" l="1"/>
  <c r="W16" i="19" l="1"/>
  <c r="Y15" i="19"/>
  <c r="W15" i="19" s="1"/>
  <c r="N15" i="3" l="1"/>
  <c r="N10" i="3"/>
  <c r="E153" i="66" l="1"/>
  <c r="Z153" i="66" s="1"/>
  <c r="E151" i="66"/>
  <c r="X151" i="66" s="1"/>
  <c r="K89" i="66"/>
  <c r="N89" i="66" s="1"/>
  <c r="G89" i="66"/>
  <c r="C89" i="66"/>
  <c r="K47" i="66"/>
  <c r="G47" i="66"/>
  <c r="C47" i="66"/>
  <c r="Y151" i="66" l="1"/>
  <c r="U151" i="66"/>
  <c r="V151" i="66"/>
  <c r="Z151" i="66"/>
  <c r="W153" i="66"/>
  <c r="X153" i="66"/>
  <c r="W151" i="66"/>
  <c r="U153" i="66"/>
  <c r="Y153" i="66"/>
  <c r="V153" i="66"/>
  <c r="N47" i="66"/>
  <c r="T11" i="19" l="1"/>
  <c r="T12" i="19"/>
  <c r="T13" i="19"/>
  <c r="T14" i="19"/>
  <c r="T15" i="19" s="1"/>
  <c r="T10" i="19"/>
  <c r="AB9"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G3" i="58"/>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N47" i="65"/>
  <c r="G89" i="58"/>
  <c r="W154" i="66" l="1"/>
  <c r="X154" i="66"/>
  <c r="Z154" i="66"/>
  <c r="Y154" i="66"/>
  <c r="O46" i="10"/>
  <c r="F140"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0"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0"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X101" i="64" s="1"/>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8"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X21" i="64" s="1"/>
  <c r="AJ16" i="64"/>
  <c r="AJ50" i="64"/>
  <c r="AJ81" i="64"/>
  <c r="X83" i="64" s="1"/>
  <c r="V136" i="64"/>
  <c r="V48" i="64"/>
  <c r="AJ7" i="64"/>
  <c r="AJ24" i="64"/>
  <c r="AJ49" i="64"/>
  <c r="X51" i="64" s="1"/>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X75" i="62" s="1"/>
  <c r="AJ78" i="62"/>
  <c r="AJ95" i="62"/>
  <c r="AJ100" i="62"/>
  <c r="AJ120" i="62"/>
  <c r="X121" i="62" s="1"/>
  <c r="AJ36" i="62"/>
  <c r="X121" i="65" l="1"/>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V154" i="64"/>
  <c r="W154" i="64"/>
  <c r="X154" i="64"/>
  <c r="V154" i="62"/>
  <c r="Y154" i="62"/>
  <c r="X154" i="62"/>
  <c r="U154" i="62"/>
  <c r="M162" i="62" s="1"/>
  <c r="O19" i="10" s="1"/>
  <c r="Z154" i="62"/>
  <c r="W154" i="62"/>
  <c r="O37"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X17" i="58" s="1"/>
  <c r="AJ65" i="58"/>
  <c r="AJ86" i="58"/>
  <c r="AJ91" i="58"/>
  <c r="AJ3" i="58"/>
  <c r="AJ20" i="58"/>
  <c r="AJ39" i="58"/>
  <c r="AJ49" i="58"/>
  <c r="AJ62" i="58"/>
  <c r="AJ115" i="58"/>
  <c r="AJ123" i="58"/>
  <c r="L136" i="58"/>
  <c r="AJ23" i="58"/>
  <c r="AJ44" i="58"/>
  <c r="AJ99" i="58"/>
  <c r="AJ107" i="58"/>
  <c r="X109" i="58" s="1"/>
  <c r="AJ120" i="58"/>
  <c r="X97" i="58" l="1"/>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0"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0"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E6" i="19" l="1"/>
  <c r="AA3" i="66" l="1"/>
  <c r="V10" i="19"/>
  <c r="S25" i="19"/>
  <c r="AA5" i="19"/>
  <c r="L2" i="10"/>
  <c r="C6" i="13"/>
  <c r="C7" i="13"/>
  <c r="C6" i="18"/>
  <c r="C7" i="18"/>
  <c r="D6" i="3"/>
  <c r="D7" i="3"/>
  <c r="C6" i="4"/>
  <c r="C7" i="4"/>
  <c r="C6" i="2"/>
  <c r="C7" i="2"/>
  <c r="C5" i="10"/>
  <c r="C6" i="10"/>
  <c r="T25" i="19"/>
  <c r="B29" i="19"/>
  <c r="E37" i="19"/>
  <c r="E32" i="19"/>
  <c r="I34" i="19"/>
  <c r="S10" i="19" l="1"/>
  <c r="U11" i="19"/>
  <c r="I2" i="3"/>
  <c r="AA3" i="64"/>
  <c r="AA3" i="62"/>
  <c r="AA3" i="65"/>
  <c r="F2" i="4"/>
  <c r="AA3" i="58"/>
  <c r="F2" i="13"/>
  <c r="H2" i="2"/>
  <c r="F2" i="18"/>
  <c r="J2" i="10"/>
  <c r="Y11" i="19" l="1"/>
  <c r="W11" i="19" s="1"/>
  <c r="Q2" i="3"/>
  <c r="V11" i="19" l="1"/>
  <c r="S11" i="19" s="1"/>
  <c r="U25" i="19"/>
  <c r="U12" i="19" l="1"/>
  <c r="Y12" i="19" s="1"/>
  <c r="W12" i="19" s="1"/>
  <c r="M11" i="4"/>
  <c r="A14" i="10"/>
  <c r="O11" i="2"/>
  <c r="V25" i="19"/>
  <c r="M11" i="18"/>
  <c r="M15" i="10"/>
  <c r="T16" i="10" s="1"/>
  <c r="M11" i="13"/>
  <c r="W25" i="19"/>
  <c r="L10" i="4"/>
  <c r="L8" i="18"/>
  <c r="N10" i="2"/>
  <c r="L8" i="13"/>
  <c r="D10" i="10" l="1"/>
  <c r="V12" i="19"/>
  <c r="S12" i="19" s="1"/>
  <c r="U26" i="19"/>
  <c r="N11" i="4"/>
  <c r="O11" i="4" s="1"/>
  <c r="N11" i="18"/>
  <c r="O11" i="18" s="1"/>
  <c r="Q16" i="10" s="1"/>
  <c r="P16" i="10" s="1"/>
  <c r="D16" i="10" s="1"/>
  <c r="N11" i="13"/>
  <c r="O11" i="13" s="1"/>
  <c r="P11" i="2"/>
  <c r="Q11" i="2" s="1"/>
  <c r="O11" i="10" s="1"/>
  <c r="D11" i="10" s="1"/>
  <c r="S16" i="10"/>
  <c r="B18" i="10"/>
  <c r="G6" i="19"/>
  <c r="U13" i="19" l="1"/>
  <c r="Y13" i="19"/>
  <c r="W13" i="19" s="1"/>
  <c r="P11" i="13"/>
  <c r="AG3" i="62"/>
  <c r="A15" i="3"/>
  <c r="A23" i="10"/>
  <c r="N17" i="10"/>
  <c r="D17" i="10" s="1"/>
  <c r="O12" i="10"/>
  <c r="D12" i="10" s="1"/>
  <c r="M12" i="18"/>
  <c r="O12" i="2"/>
  <c r="M24" i="10"/>
  <c r="T25" i="10" s="1"/>
  <c r="M12" i="4"/>
  <c r="V26" i="19"/>
  <c r="M12" i="13"/>
  <c r="W26" i="19"/>
  <c r="T26" i="19"/>
  <c r="Q10" i="2"/>
  <c r="H19" i="2" s="1"/>
  <c r="O8" i="18"/>
  <c r="O24" i="18" s="1"/>
  <c r="F19" i="18" s="1"/>
  <c r="O8" i="13"/>
  <c r="F19" i="13" s="1"/>
  <c r="O10" i="4"/>
  <c r="F19" i="4" s="1"/>
  <c r="D13" i="10" l="1"/>
  <c r="D14" i="10" s="1"/>
  <c r="D19" i="10"/>
  <c r="V13" i="19"/>
  <c r="S13" i="19" s="1"/>
  <c r="L5" i="62"/>
  <c r="AF7" i="62"/>
  <c r="AF11" i="62" s="1"/>
  <c r="AF15" i="62" s="1"/>
  <c r="AJ3" i="62"/>
  <c r="A7" i="62"/>
  <c r="S25" i="10"/>
  <c r="B27" i="10"/>
  <c r="G19" i="2"/>
  <c r="N12" i="4"/>
  <c r="O12" i="4" s="1"/>
  <c r="N12" i="18"/>
  <c r="O12" i="18" s="1"/>
  <c r="Q25" i="10" s="1"/>
  <c r="P25" i="10" s="1"/>
  <c r="P12" i="2"/>
  <c r="Q12" i="2" s="1"/>
  <c r="U27" i="19"/>
  <c r="AG3" i="65" s="1"/>
  <c r="N12" i="13"/>
  <c r="O12" i="13" s="1"/>
  <c r="M17" i="10"/>
  <c r="L5" i="65" l="1"/>
  <c r="D9" i="65"/>
  <c r="U14" i="19"/>
  <c r="A10" i="62"/>
  <c r="L48" i="62"/>
  <c r="L90" i="62"/>
  <c r="AH3" i="62"/>
  <c r="A127" i="62" s="1"/>
  <c r="R128" i="62" s="1"/>
  <c r="L136" i="62"/>
  <c r="R8" i="62"/>
  <c r="T7" i="62"/>
  <c r="R7" i="62"/>
  <c r="T8" i="62"/>
  <c r="A14" i="62"/>
  <c r="A11" i="62"/>
  <c r="AK11" i="62" s="1"/>
  <c r="AK8" i="62"/>
  <c r="AK7" i="62"/>
  <c r="A7" i="65"/>
  <c r="AF19" i="62"/>
  <c r="A18" i="62"/>
  <c r="AF7" i="65"/>
  <c r="AF11" i="65" s="1"/>
  <c r="AJ3" i="65"/>
  <c r="A18" i="3"/>
  <c r="N26" i="10"/>
  <c r="D26" i="10" s="1"/>
  <c r="O20" i="10"/>
  <c r="D20" i="10" s="1"/>
  <c r="O21" i="10"/>
  <c r="D25" i="10"/>
  <c r="V27" i="19"/>
  <c r="M33" i="10"/>
  <c r="T34" i="10" s="1"/>
  <c r="A32" i="10"/>
  <c r="M13" i="4"/>
  <c r="M13" i="18"/>
  <c r="O13" i="2"/>
  <c r="M13" i="13"/>
  <c r="T27" i="19"/>
  <c r="W27" i="19"/>
  <c r="D21" i="10" l="1"/>
  <c r="D22" i="10" s="1"/>
  <c r="D28" i="10"/>
  <c r="Y14" i="19"/>
  <c r="V14" i="19" s="1"/>
  <c r="S14" i="19" s="1"/>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4" i="10"/>
  <c r="B36" i="10"/>
  <c r="Q26" i="10"/>
  <c r="N13" i="4"/>
  <c r="O13" i="4" s="1"/>
  <c r="U28" i="19"/>
  <c r="AG3" i="64" s="1"/>
  <c r="D9" i="64" s="1"/>
  <c r="N13" i="18"/>
  <c r="O13" i="18" s="1"/>
  <c r="P13" i="2"/>
  <c r="Q13" i="2" s="1"/>
  <c r="N13" i="13"/>
  <c r="O13" i="13" s="1"/>
  <c r="M26" i="10"/>
  <c r="D23" i="10" l="1"/>
  <c r="U15" i="19"/>
  <c r="V15" i="19" s="1"/>
  <c r="W14" i="19"/>
  <c r="L5" i="64"/>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Q34" i="10"/>
  <c r="P34" i="10" s="1"/>
  <c r="D34" i="10" s="1"/>
  <c r="N35" i="10"/>
  <c r="D35" i="10" s="1"/>
  <c r="O30" i="10"/>
  <c r="O29" i="10"/>
  <c r="D29" i="10" s="1"/>
  <c r="V28" i="19"/>
  <c r="M14" i="13"/>
  <c r="M42" i="10"/>
  <c r="T43" i="10" s="1"/>
  <c r="M14" i="18"/>
  <c r="M14" i="4"/>
  <c r="O14" i="2"/>
  <c r="A41" i="10"/>
  <c r="T28" i="19"/>
  <c r="W28" i="19"/>
  <c r="D30" i="10" l="1"/>
  <c r="D31" i="10" s="1"/>
  <c r="S15" i="19"/>
  <c r="U16" i="19"/>
  <c r="V16" i="19" s="1"/>
  <c r="A23" i="62"/>
  <c r="T23" i="62" s="1"/>
  <c r="AK20" i="62"/>
  <c r="T20" i="62"/>
  <c r="R20" i="62"/>
  <c r="T16" i="19"/>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48" i="64"/>
  <c r="L136" i="64"/>
  <c r="L90" i="64"/>
  <c r="AH3" i="64"/>
  <c r="AK15" i="65"/>
  <c r="AK16" i="65"/>
  <c r="AK132" i="65"/>
  <c r="AK131" i="65"/>
  <c r="M35" i="10"/>
  <c r="S43" i="10"/>
  <c r="B45" i="10"/>
  <c r="N14" i="4"/>
  <c r="O14" i="4" s="1"/>
  <c r="N14" i="18"/>
  <c r="O14" i="18" s="1"/>
  <c r="P14" i="2"/>
  <c r="Q14" i="2" s="1"/>
  <c r="U29" i="19"/>
  <c r="N14" i="13"/>
  <c r="O14" i="13" s="1"/>
  <c r="D32" i="10" l="1"/>
  <c r="S16" i="19"/>
  <c r="R24" i="62"/>
  <c r="AK23" i="62"/>
  <c r="Q21" i="62"/>
  <c r="AK24" i="62"/>
  <c r="T24" i="62"/>
  <c r="A27" i="62"/>
  <c r="AK27" i="62" s="1"/>
  <c r="R23" i="62"/>
  <c r="Q133" i="65"/>
  <c r="Q129" i="65"/>
  <c r="Q9" i="64"/>
  <c r="Q125" i="65"/>
  <c r="T11" i="64"/>
  <c r="R11" i="64"/>
  <c r="T12" i="64"/>
  <c r="R12" i="64"/>
  <c r="T19" i="65"/>
  <c r="T20" i="65"/>
  <c r="R20" i="65"/>
  <c r="R19" i="65"/>
  <c r="Q17" i="65"/>
  <c r="P14" i="13"/>
  <c r="A24" i="3"/>
  <c r="AG3" i="66"/>
  <c r="D9" i="66" s="1"/>
  <c r="A50" i="10"/>
  <c r="M51" i="10"/>
  <c r="T52" i="10" s="1"/>
  <c r="A131" i="64"/>
  <c r="A123" i="64"/>
  <c r="A127" i="64"/>
  <c r="A23" i="65"/>
  <c r="A15" i="64"/>
  <c r="AF27" i="65"/>
  <c r="A26" i="65"/>
  <c r="AF19" i="64"/>
  <c r="A18" i="64"/>
  <c r="AF35" i="62"/>
  <c r="A34" i="62"/>
  <c r="AK19" i="65"/>
  <c r="AK20" i="65"/>
  <c r="AK11" i="64"/>
  <c r="AK12" i="64"/>
  <c r="Q35" i="10"/>
  <c r="O38" i="10"/>
  <c r="R14" i="2"/>
  <c r="Q43" i="10"/>
  <c r="P43" i="10" s="1"/>
  <c r="D43" i="10" s="1"/>
  <c r="P14" i="18"/>
  <c r="N44" i="10"/>
  <c r="D44" i="10" s="1"/>
  <c r="O39" i="10"/>
  <c r="P14" i="4"/>
  <c r="M15" i="13"/>
  <c r="V29" i="19"/>
  <c r="M15" i="18"/>
  <c r="W29" i="19"/>
  <c r="O15" i="2"/>
  <c r="T29"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6" i="10"/>
  <c r="B54" i="10"/>
  <c r="S52" i="10"/>
  <c r="A19" i="64"/>
  <c r="A27" i="65"/>
  <c r="AF39" i="62"/>
  <c r="A38" i="62"/>
  <c r="AF23" i="64"/>
  <c r="A22" i="64"/>
  <c r="AF31" i="65"/>
  <c r="A30" i="65"/>
  <c r="AK16" i="64"/>
  <c r="AK15" i="64"/>
  <c r="AK124" i="64"/>
  <c r="AK123" i="64"/>
  <c r="AK23" i="65"/>
  <c r="AK24" i="65"/>
  <c r="AK132" i="64"/>
  <c r="AK131" i="64"/>
  <c r="AK128" i="64"/>
  <c r="AK127" i="64"/>
  <c r="U30" i="19"/>
  <c r="N15" i="13"/>
  <c r="O15" i="13" s="1"/>
  <c r="N15" i="18"/>
  <c r="O15" i="18" s="1"/>
  <c r="Q52" i="10" s="1"/>
  <c r="P52" i="10" s="1"/>
  <c r="D52" i="10" s="1"/>
  <c r="P15" i="2"/>
  <c r="Q15" i="2" s="1"/>
  <c r="O47" i="10" s="1"/>
  <c r="N15" i="4"/>
  <c r="O15" i="4" s="1"/>
  <c r="O48" i="10" s="1"/>
  <c r="M44" i="10"/>
  <c r="Q44" i="10"/>
  <c r="D47" i="10" l="1"/>
  <c r="D48" i="10" s="1"/>
  <c r="D49" i="10" s="1"/>
  <c r="AF11" i="66"/>
  <c r="A14" i="66" s="1"/>
  <c r="N53"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49" i="10" s="1"/>
  <c r="AF15" i="66"/>
  <c r="A18" i="66" s="1"/>
  <c r="AK8" i="66"/>
  <c r="AK7" i="66"/>
  <c r="L136" i="66"/>
  <c r="AH3" i="66"/>
  <c r="Q53" i="10"/>
  <c r="D60" i="10"/>
  <c r="E26" i="19" s="1"/>
  <c r="A23" i="64"/>
  <c r="A31" i="65"/>
  <c r="AF27" i="64"/>
  <c r="A26" i="64"/>
  <c r="AF35" i="65"/>
  <c r="A34" i="65"/>
  <c r="AF43" i="62"/>
  <c r="A42" i="62"/>
  <c r="AK28" i="65"/>
  <c r="AK27" i="65"/>
  <c r="AK19" i="64"/>
  <c r="AK20" i="64"/>
  <c r="V30" i="19"/>
  <c r="M16" i="18"/>
  <c r="M16" i="13"/>
  <c r="M16" i="4"/>
  <c r="T30" i="19"/>
  <c r="O16" i="2"/>
  <c r="W30" i="19"/>
  <c r="M53" i="10" l="1"/>
  <c r="D53" i="10"/>
  <c r="D50" i="10"/>
  <c r="D61" i="10"/>
  <c r="E27" i="19" s="1"/>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1"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49" i="10"/>
  <c r="A39" i="65"/>
  <c r="AF53" i="62"/>
  <c r="A52" i="62"/>
  <c r="AF35" i="64"/>
  <c r="A34" i="64"/>
  <c r="AF43" i="65"/>
  <c r="A42" i="65"/>
  <c r="AK36" i="65"/>
  <c r="AK35" i="65"/>
  <c r="AK27" i="64"/>
  <c r="AK28" i="64"/>
  <c r="D37" i="10"/>
  <c r="I13" i="3"/>
  <c r="M17" i="18"/>
  <c r="V31" i="19"/>
  <c r="M17" i="13"/>
  <c r="M17" i="4"/>
  <c r="O17" i="2"/>
  <c r="W31" i="19"/>
  <c r="T31" i="19"/>
  <c r="D38" i="10" l="1"/>
  <c r="D39" i="10" s="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4" i="10"/>
  <c r="L48" i="10"/>
  <c r="L47" i="10"/>
  <c r="A43" i="65"/>
  <c r="AF39" i="64"/>
  <c r="A38" i="64"/>
  <c r="AF49" i="65"/>
  <c r="A46" i="65"/>
  <c r="AF57" i="62"/>
  <c r="A56" i="62"/>
  <c r="AK39" i="65"/>
  <c r="AK40" i="65"/>
  <c r="AK31" i="64"/>
  <c r="AK32" i="64"/>
  <c r="I14" i="3"/>
  <c r="U32" i="19"/>
  <c r="N17" i="18"/>
  <c r="O17" i="18" s="1"/>
  <c r="P17" i="2"/>
  <c r="Q17" i="2" s="1"/>
  <c r="N17" i="4"/>
  <c r="O17" i="4" s="1"/>
  <c r="N17" i="13"/>
  <c r="O17" i="13" s="1"/>
  <c r="D41" i="10" l="1"/>
  <c r="Q45" i="62"/>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2" i="19"/>
  <c r="M18" i="18"/>
  <c r="O18" i="2"/>
  <c r="T32" i="19"/>
  <c r="W32" i="19"/>
  <c r="M18" i="4"/>
  <c r="O13" i="10"/>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3"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3" i="19"/>
  <c r="M19" i="18"/>
  <c r="M19" i="4"/>
  <c r="O19" i="2"/>
  <c r="T33" i="19"/>
  <c r="W33"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1" i="10" s="1"/>
  <c r="I21" i="3"/>
  <c r="I22" i="3"/>
  <c r="U34" i="19"/>
  <c r="N19" i="13"/>
  <c r="O19" i="13" s="1"/>
  <c r="P19" i="2"/>
  <c r="Q19" i="2" s="1"/>
  <c r="N19" i="18"/>
  <c r="O19" i="18" s="1"/>
  <c r="N19" i="4"/>
  <c r="O19" i="4" s="1"/>
  <c r="L30"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4" i="19"/>
  <c r="M20" i="18"/>
  <c r="O20" i="2"/>
  <c r="M20" i="4"/>
  <c r="W34" i="19"/>
  <c r="M20" i="13"/>
  <c r="T34" i="19"/>
  <c r="I23" i="3"/>
  <c r="T57" i="64" l="1"/>
  <c r="L29" i="10"/>
  <c r="L31" i="10"/>
  <c r="D36"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5" i="19"/>
  <c r="N20" i="13"/>
  <c r="O20" i="13" s="1"/>
  <c r="N20" i="18"/>
  <c r="O20" i="18" s="1"/>
  <c r="P20" i="2"/>
  <c r="Q20" i="2" s="1"/>
  <c r="N20" i="4"/>
  <c r="O20" i="4" s="1"/>
  <c r="O40" i="10"/>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5" i="10"/>
  <c r="L38" i="10"/>
  <c r="L39" i="10"/>
  <c r="L40" i="10"/>
  <c r="V35" i="19"/>
  <c r="M21" i="13"/>
  <c r="M21" i="4"/>
  <c r="M21" i="18"/>
  <c r="O21" i="2"/>
  <c r="T35" i="19"/>
  <c r="W35"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6"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6" i="19"/>
  <c r="O22" i="2"/>
  <c r="M22" i="13"/>
  <c r="T36" i="19"/>
  <c r="M22" i="18"/>
  <c r="M22" i="4"/>
  <c r="W36" i="19"/>
  <c r="A85" i="65" l="1"/>
  <c r="T85" i="65" s="1"/>
  <c r="T81" i="65"/>
  <c r="R81" i="65"/>
  <c r="T82" i="65"/>
  <c r="A95" i="62"/>
  <c r="R96" i="62" s="1"/>
  <c r="R73" i="64"/>
  <c r="A77" i="64"/>
  <c r="T78" i="64" s="1"/>
  <c r="R74" i="64"/>
  <c r="R92" i="62"/>
  <c r="T73" i="64"/>
  <c r="T91" i="62"/>
  <c r="R91" i="62"/>
  <c r="T62" i="66"/>
  <c r="R61" i="66"/>
  <c r="R62" i="66"/>
  <c r="T61" i="66"/>
  <c r="A65" i="66"/>
  <c r="Q59" i="66"/>
  <c r="T77" i="64"/>
  <c r="T86" i="65"/>
  <c r="R86" i="65"/>
  <c r="R85" i="65"/>
  <c r="Q79" i="65"/>
  <c r="Q71" i="64"/>
  <c r="Q87" i="62"/>
  <c r="AF69" i="66"/>
  <c r="A72" i="66" s="1"/>
  <c r="AK61" i="66"/>
  <c r="AK62" i="66"/>
  <c r="AF81" i="64"/>
  <c r="A80" i="64"/>
  <c r="AF99" i="62"/>
  <c r="A98" i="62"/>
  <c r="AF91" i="65"/>
  <c r="A91" i="65" s="1"/>
  <c r="A88" i="65"/>
  <c r="AK81" i="65"/>
  <c r="AK82" i="65"/>
  <c r="AK73" i="64"/>
  <c r="AK74" i="64"/>
  <c r="AK92" i="62"/>
  <c r="AK91" i="62"/>
  <c r="N22" i="4"/>
  <c r="O22" i="4" s="1"/>
  <c r="P22" i="4" s="1"/>
  <c r="N22" i="18"/>
  <c r="O22" i="18" s="1"/>
  <c r="P22" i="2"/>
  <c r="Q22" i="2" s="1"/>
  <c r="R22" i="2" s="1"/>
  <c r="N22" i="13"/>
  <c r="O22" i="13" s="1"/>
  <c r="A99" i="62" l="1"/>
  <c r="T96" i="62"/>
  <c r="T95" i="62"/>
  <c r="R95" i="62"/>
  <c r="R77" i="64"/>
  <c r="A81" i="64"/>
  <c r="T82" i="64" s="1"/>
  <c r="R78" i="64"/>
  <c r="T66" i="66"/>
  <c r="R66" i="66"/>
  <c r="R65" i="66"/>
  <c r="T65" i="66"/>
  <c r="A69" i="66"/>
  <c r="Q63" i="66"/>
  <c r="Q93" i="62"/>
  <c r="T99" i="62"/>
  <c r="T100" i="62"/>
  <c r="R99" i="62"/>
  <c r="R100" i="62"/>
  <c r="Q75" i="64"/>
  <c r="T91" i="65"/>
  <c r="T92" i="65"/>
  <c r="R92" i="65"/>
  <c r="R91" i="65"/>
  <c r="Q83" i="65"/>
  <c r="AK65" i="66"/>
  <c r="AK66" i="66"/>
  <c r="AF73" i="66"/>
  <c r="A76" i="66" s="1"/>
  <c r="AF103" i="62"/>
  <c r="A103" i="62" s="1"/>
  <c r="A102" i="62"/>
  <c r="AF95" i="65"/>
  <c r="A95" i="65" s="1"/>
  <c r="A94" i="65"/>
  <c r="AF85" i="64"/>
  <c r="A84" i="64"/>
  <c r="AK86" i="65"/>
  <c r="AK85" i="65"/>
  <c r="AK96" i="62"/>
  <c r="AK95" i="62"/>
  <c r="AK77" i="64"/>
  <c r="AK78" i="64"/>
  <c r="I15" i="3"/>
  <c r="I16" i="3"/>
  <c r="R81" i="64" l="1"/>
  <c r="R82" i="64"/>
  <c r="A85" i="64"/>
  <c r="T86" i="64" s="1"/>
  <c r="T81" i="64"/>
  <c r="T70" i="66"/>
  <c r="R70" i="66"/>
  <c r="T69" i="66"/>
  <c r="R69" i="66"/>
  <c r="A73" i="66"/>
  <c r="Q67" i="66"/>
  <c r="Q97" i="62"/>
  <c r="T95" i="65"/>
  <c r="T96" i="65"/>
  <c r="R95" i="65"/>
  <c r="R96" i="65"/>
  <c r="T103" i="62"/>
  <c r="T104" i="62"/>
  <c r="R104" i="62"/>
  <c r="R103" i="62"/>
  <c r="Q79" i="64"/>
  <c r="Q87" i="65"/>
  <c r="AF77" i="66"/>
  <c r="A80" i="66" s="1"/>
  <c r="AK70" i="66"/>
  <c r="AK69" i="66"/>
  <c r="AF99" i="65"/>
  <c r="A99" i="65" s="1"/>
  <c r="A98" i="65"/>
  <c r="AF91" i="64"/>
  <c r="A88" i="64"/>
  <c r="AF107" i="62"/>
  <c r="A107" i="62" s="1"/>
  <c r="A106" i="62"/>
  <c r="AK81" i="64"/>
  <c r="AK82" i="64"/>
  <c r="AK91" i="65"/>
  <c r="AK92" i="65"/>
  <c r="AK99" i="62"/>
  <c r="AK100" i="62"/>
  <c r="I17" i="3"/>
  <c r="I27" i="3" s="1"/>
  <c r="A91" i="64" l="1"/>
  <c r="R91" i="64" s="1"/>
  <c r="R85" i="64"/>
  <c r="T85" i="64"/>
  <c r="R86" i="64"/>
  <c r="Q71" i="66"/>
  <c r="T74" i="66"/>
  <c r="T73" i="66"/>
  <c r="R74" i="66"/>
  <c r="R73" i="66"/>
  <c r="A77" i="66"/>
  <c r="Q83" i="64"/>
  <c r="Q93" i="65"/>
  <c r="T107" i="62"/>
  <c r="T108" i="62"/>
  <c r="R107" i="62"/>
  <c r="R108"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2" i="10"/>
  <c r="T92" i="64" l="1"/>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5" i="10"/>
  <c r="E21"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1" i="10"/>
  <c r="L20" i="10"/>
  <c r="L22" i="10"/>
  <c r="D27"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2" i="10" l="1"/>
  <c r="L11" i="10" l="1"/>
  <c r="D56" i="10" s="1"/>
  <c r="E22" i="19" s="1"/>
  <c r="D18" i="10"/>
  <c r="D59" i="10"/>
  <c r="D62" i="10" s="1"/>
  <c r="D57" i="10"/>
  <c r="E23" i="19" s="1"/>
  <c r="L13" i="10"/>
  <c r="D58" i="10" s="1"/>
  <c r="E24" i="19" s="1"/>
  <c r="E25" i="19" l="1"/>
  <c r="E28"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4" authorId="0" shapeId="0" xr:uid="{00000000-0006-0000-0200-000001000000}">
      <text>
        <r>
          <rPr>
            <sz val="10"/>
            <color indexed="81"/>
            <rFont val="Meiryo UI"/>
            <family val="3"/>
            <charset val="128"/>
          </rPr>
          <t xml:space="preserve">月の上限額
</t>
        </r>
      </text>
    </comment>
    <comment ref="R16" authorId="0" shapeId="0" xr:uid="{00000000-0006-0000-0200-000002000000}">
      <text>
        <r>
          <rPr>
            <sz val="10"/>
            <color indexed="81"/>
            <rFont val="Meiryo UI"/>
            <family val="3"/>
            <charset val="128"/>
          </rPr>
          <t>指導者研修費年間上限</t>
        </r>
      </text>
    </comment>
    <comment ref="L23" authorId="0" shapeId="0" xr:uid="{00000000-0006-0000-0200-000003000000}">
      <text>
        <r>
          <rPr>
            <sz val="10"/>
            <color indexed="81"/>
            <rFont val="Meiryo UI"/>
            <family val="3"/>
            <charset val="128"/>
          </rPr>
          <t xml:space="preserve">月の上限額
</t>
        </r>
      </text>
    </comment>
    <comment ref="L32" authorId="0" shapeId="0" xr:uid="{00000000-0006-0000-0200-000004000000}">
      <text>
        <r>
          <rPr>
            <sz val="10"/>
            <color indexed="81"/>
            <rFont val="Meiryo UI"/>
            <family val="3"/>
            <charset val="128"/>
          </rPr>
          <t xml:space="preserve">月の上限額
</t>
        </r>
      </text>
    </comment>
    <comment ref="L41" authorId="0" shapeId="0" xr:uid="{00000000-0006-0000-0200-000005000000}">
      <text>
        <r>
          <rPr>
            <sz val="10"/>
            <color indexed="81"/>
            <rFont val="Meiryo UI"/>
            <family val="3"/>
            <charset val="128"/>
          </rPr>
          <t xml:space="preserve">月の上限額
</t>
        </r>
      </text>
    </comment>
    <comment ref="L50"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<sst xmlns="http://schemas.openxmlformats.org/spreadsheetml/2006/main" count="3061" uniqueCount="313">
  <si>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</si>
  <si>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</si>
  <si>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</si>
  <si>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</si>
  <si>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</si>
  <si>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</si>
  <si>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</si>
  <si>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</si>
  <si>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</si>
  <si>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</si>
  <si>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</si>
  <si>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</si>
  <si>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</si>
  <si>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</si>
  <si>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</si>
  <si>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</si>
  <si>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</si>
  <si>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</si>
  <si>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</si>
  <si>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</si>
  <si>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</si>
  <si>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</si>
  <si>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</si>
  <si>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</si>
  <si>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</si>
  <si>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</si>
  <si>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</si>
  <si>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</si>
  <si>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</si>
  <si>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</si>
  <si>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</si>
  <si>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</si>
  <si>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</si>
  <si>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</si>
  <si>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</si>
  <si>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</si>
  <si>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</si>
  <si>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</si>
  <si>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</si>
  <si>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</si>
  <si>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</si>
  <si>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</si>
  <si>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</si>
  <si>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</si>
  <si>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</si>
  <si>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</si>
  <si>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</si>
  <si>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</si>
  <si>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</si>
  <si>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</si>
  <si>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</si>
  <si>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</si>
  <si>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</si>
  <si>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</si>
  <si>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</si>
  <si>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</si>
  <si>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</si>
  <si>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</si>
  <si>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</si>
  <si>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</si>
  <si>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</si>
  <si>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</si>
  <si>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</si>
  <si>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</si>
  <si>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</si>
  <si>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</si>
  <si>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</si>
  <si>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</si>
  <si>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</si>
  <si>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</si>
  <si>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</si>
  <si>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</si>
  <si>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</si>
  <si>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</si>
  <si>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</si>
  <si>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</si>
  <si>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</si>
  <si>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</si>
  <si>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</si>
  <si>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</si>
  <si>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</si>
  <si>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</si>
  <si>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</si>
  <si>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</si>
  <si>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</si>
  <si>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</si>
  <si>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</si>
  <si>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</si>
  <si>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</si>
  <si>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</si>
  <si>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</si>
  <si>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</si>
  <si>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</si>
  <si>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</si>
  <si>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</si>
  <si>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</si>
  <si>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</si>
  <si>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</si>
  <si>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</si>
  <si>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</si>
  <si>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</si>
  <si>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</si>
  <si>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</si>
  <si>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</si>
  <si>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</si>
  <si>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</si>
  <si>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</si>
  <si>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</si>
  <si>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</si>
  <si>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</si>
  <si>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</si>
  <si>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</si>
  <si>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</si>
  <si>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</si>
  <si>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</si>
  <si>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</si>
  <si>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</si>
  <si>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</si>
  <si>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</si>
  <si>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</si>
  <si>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</si>
  <si>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</si>
  <si>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</si>
  <si>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</si>
  <si>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</si>
  <si>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</si>
  <si>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</si>
  <si>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</si>
  <si>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</si>
  <si>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</si>
  <si>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</si>
  <si>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</si>
  <si>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</si>
  <si>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</si>
  <si>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</si>
  <si>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</si>
  <si>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</si>
  <si>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</si>
  <si>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</si>
  <si>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</si>
  <si>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</si>
  <si>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</si>
  <si>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</si>
  <si>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</si>
  <si>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</si>
  <si>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</si>
  <si>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</si>
  <si>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</si>
  <si>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</si>
  <si>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</si>
  <si>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</si>
  <si>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</si>
  <si>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</si>
  <si>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</si>
  <si>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</si>
  <si>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</si>
  <si>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</si>
  <si>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</si>
  <si>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</si>
  <si>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</si>
  <si>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</si>
  <si>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</si>
  <si>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</si>
  <si>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</si>
  <si>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</si>
  <si>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</si>
  <si>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</si>
  <si>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</si>
  <si>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</si>
  <si>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</si>
  <si>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</si>
  <si>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</si>
  <si>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</si>
  <si>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</si>
  <si>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</si>
  <si>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</si>
  <si>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</si>
  <si>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</si>
  <si>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</si>
  <si>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</si>
  <si>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</si>
  <si>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</si>
  <si>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</si>
  <si>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</si>
  <si>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</si>
  <si>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</si>
  <si>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</si>
  <si>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</si>
  <si>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</si>
  <si>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</si>
  <si>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</si>
  <si>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</si>
  <si>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</si>
  <si>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</si>
  <si>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</si>
  <si>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</si>
  <si>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</si>
  <si>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</si>
  <si>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</si>
  <si>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</si>
  <si>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</si>
  <si>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</si>
  <si>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</si>
  <si>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</si>
  <si>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</si>
  <si>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</si>
  <si>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</si>
  <si>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</si>
  <si>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</si>
  <si>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</si>
  <si>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</si>
  <si>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</si>
  <si>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</si>
  <si>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</si>
  <si>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</si>
  <si>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</si>
  <si>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</si>
  <si>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</si>
  <si>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</si>
  <si>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</si>
  <si>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</si>
  <si>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</si>
  <si>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</si>
  <si>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</si>
  <si>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</si>
  <si>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</si>
  <si>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</si>
  <si>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</si>
  <si>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</si>
  <si>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</si>
  <si>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</si>
  <si>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</si>
  <si>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</si>
  <si>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</si>
  <si>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</si>
  <si>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</si>
  <si>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</si>
  <si>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</si>
  <si>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</si>
  <si>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</si>
  <si>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</si>
  <si>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</si>
  <si>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</si>
  <si>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</si>
  <si>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</si>
  <si>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</si>
  <si>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</si>
  <si>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</si>
  <si>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</si>
  <si>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</si>
  <si>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</si>
  <si>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</si>
  <si>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</si>
  <si>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</si>
  <si>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</si>
  <si>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</si>
  <si>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</si>
  <si>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</si>
  <si>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</si>
  <si>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</si>
  <si>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</si>
  <si>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</si>
  <si>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</si>
  <si>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</si>
  <si>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</si>
  <si>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</si>
  <si>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</si>
  <si>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</si>
  <si>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</si>
  <si>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</si>
  <si>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</si>
  <si>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</si>
  <si>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</si>
  <si>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</si>
  <si>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</si>
  <si>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</si>
  <si>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</si>
  <si>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</si>
  <si>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</si>
  <si>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</si>
  <si>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</si>
  <si>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</si>
  <si>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</si>
  <si>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</si>
  <si>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</si>
  <si>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</si>
  <si>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</si>
  <si>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</si>
  <si>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</si>
  <si>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</si>
  <si>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t>　助成額は、月額９７，０００円（新たな農業法人の設立のための研修における２５ヶ月目以降は月額４８,０００円）上限に３ヶ月以上２４ヶ月以内（新たな農業法人の設立のための研修については３ヶ月以上４８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</si>
  <si>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
</t>
    <phoneticPr fontId="2"/>
  </si>
  <si>
    <t xml:space="preserve">　税理士やマーケティングの専門家、他の先進的な経営体の経営者等を講師として研修を行った際に支払う謝金です。
　請求に当たっては、領収書を添付してください。
</t>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</si>
  <si>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</si>
  <si>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</si>
  <si>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</si>
  <si>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　研修生に係る雇用保険料、労働者災害補償保険の事業主負担分です。</t>
    <phoneticPr fontId="2"/>
  </si>
  <si>
    <t>●労災保険料（２０２０年３月現在13／1000）</t>
    <phoneticPr fontId="2"/>
  </si>
  <si>
    <t>　明細書には、研修生の月額給与○○○円×13／1000＝○○○○円と記載</t>
    <phoneticPr fontId="2"/>
  </si>
  <si>
    <t>●雇用保険料（２０２０年３月現在 農業一般7／1000）</t>
    <phoneticPr fontId="2"/>
  </si>
  <si>
    <t>　明細書には、研修生の月額給与○○○円×7／1000＝○○○○円と記載</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</si>
  <si>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に当たっては、領収書の写しと受講を証する書類の写し（受講証明書、当日配布資料等）を添付してください。
</t>
    <phoneticPr fontId="2"/>
  </si>
  <si>
    <t>①　研修生に対する賃金</t>
    <phoneticPr fontId="2"/>
  </si>
  <si>
    <t xml:space="preserve">　様式研第１１号の２～７について、科目別の内訳を１ヶ月単位で記入してください。
　助成金の請求に当たっては領収書の写しを添付し、申請書とともに、研修終了後最後の助成金が振り込まれた日の翌年度の４月１日から起算して５年間は保管してください。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</si>
  <si>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請求に当たっては、領収書の写しを添付してください。
</t>
    <phoneticPr fontId="2"/>
  </si>
  <si>
    <t>　交付申請書に明記する費用について帳簿を作成し、研修終了後最後の助成金が振り込まれた日の翌年度の４月１日から起算して５年間は保管してください。</t>
    <phoneticPr fontId="2"/>
  </si>
  <si>
    <t xml:space="preserve">　研修１２ヶ月目及び２４ヶ月目に１年間の支払額を合計し、年間１２０万円を超えている場合は、１２ヶ月目又は２４ヶ月目の支払額を年間１２０万円を超えないよう減額して支払いを行います。（新たな農業法人の設立のための研修における３６ヶ月目及び４８ヶ月目に１年間の支払額を合計し、年間６０万円を超えている場合は、３６ヶ月目又は４８ヶ月目の支払額を年間６０万円を超えないよう減額して支払いを行い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支払いを行います。
</t>
    <phoneticPr fontId="2"/>
  </si>
  <si>
    <t>②　機械や施設の購入費・リース料、肥料・種苗等の営農に利用される資機材等、研修のため利用するのか、経営上利用するのか、区別が困難なもの</t>
    <phoneticPr fontId="2"/>
  </si>
  <si>
    <t>2-4</t>
    <phoneticPr fontId="2"/>
  </si>
  <si>
    <t>〈令和２年度第４回〉</t>
  </si>
  <si>
    <t>２　当該申請書に係る申請書（内訳）（様式研第11号）を添付すること。</t>
    <phoneticPr fontId="2"/>
  </si>
  <si>
    <t>　　（様式研第11号は領収書等の証拠書類とともに写しを5年間保管すること。）</t>
    <phoneticPr fontId="2"/>
  </si>
  <si>
    <t>３　研修生を複数名受け入れている場合は、研修生ごとに申請すること。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</si>
</sst>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15"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79">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930">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6" fillId="0" borderId="0" xfId="0" applyFont="1" applyAlignment="1" applyProtection="1"/>
    <xf numFmtId="0" fontId="46"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7"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2" xfId="0" applyFont="1" applyFill="1" applyBorder="1" applyAlignment="1" applyProtection="1">
      <alignment horizontal="center" vertical="center" wrapText="1"/>
    </xf>
    <xf numFmtId="0" fontId="48"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49" fillId="0" borderId="113"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0" fillId="0" borderId="113" xfId="0" applyFont="1" applyBorder="1" applyAlignment="1" applyProtection="1">
      <alignment horizontal="center" vertical="top" wrapText="1"/>
    </xf>
    <xf numFmtId="184" fontId="5" fillId="4" borderId="112"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0" fillId="0" borderId="114" xfId="0" applyFont="1" applyBorder="1" applyAlignment="1" applyProtection="1">
      <alignment horizontal="center" vertical="top" wrapText="1"/>
    </xf>
    <xf numFmtId="0" fontId="6" fillId="0" borderId="112"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3" fontId="4" fillId="0" borderId="0" xfId="0" applyNumberFormat="1" applyFont="1" applyFill="1" applyProtection="1"/>
    <xf numFmtId="182"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3"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3" xfId="0" applyFont="1" applyBorder="1" applyAlignment="1" applyProtection="1">
      <alignment horizontal="center" vertical="top"/>
    </xf>
    <xf numFmtId="184" fontId="5" fillId="4" borderId="113" xfId="0" applyNumberFormat="1" applyFont="1" applyFill="1" applyBorder="1" applyAlignment="1" applyProtection="1">
      <alignment horizontal="center" vertical="center" wrapText="1"/>
    </xf>
    <xf numFmtId="0" fontId="6" fillId="0" borderId="115"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2"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2" fillId="0" borderId="114"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7"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9" xfId="0" applyFont="1" applyFill="1" applyBorder="1" applyAlignment="1" applyProtection="1">
      <alignment horizontal="center" vertical="center"/>
    </xf>
    <xf numFmtId="0" fontId="27" fillId="0" borderId="38" xfId="0" applyFont="1" applyFill="1" applyBorder="1" applyAlignment="1" applyProtection="1">
      <alignment horizontal="center" vertical="center" shrinkToFit="1"/>
    </xf>
    <xf numFmtId="0" fontId="27" fillId="0" borderId="39" xfId="0" applyFont="1" applyFill="1" applyBorder="1" applyAlignment="1" applyProtection="1">
      <alignment horizontal="center" vertical="center" shrinkToFit="1"/>
    </xf>
    <xf numFmtId="0" fontId="27"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7" fillId="0" borderId="38" xfId="0" applyFont="1" applyFill="1" applyBorder="1" applyAlignment="1" applyProtection="1">
      <alignment vertical="center" shrinkToFit="1"/>
    </xf>
    <xf numFmtId="0" fontId="27" fillId="0" borderId="118" xfId="0" applyFont="1" applyFill="1" applyBorder="1" applyAlignment="1" applyProtection="1"/>
    <xf numFmtId="0" fontId="27" fillId="0" borderId="0" xfId="0" applyFont="1" applyFill="1" applyAlignment="1" applyProtection="1"/>
    <xf numFmtId="0" fontId="0" fillId="0" borderId="6" xfId="0" applyNumberFormat="1" applyFill="1" applyBorder="1" applyAlignment="1" applyProtection="1"/>
    <xf numFmtId="0" fontId="44" fillId="0" borderId="0" xfId="1" applyFont="1" applyFill="1" applyAlignment="1" applyProtection="1">
      <alignment vertical="center"/>
      <protection locked="0" hidden="1"/>
    </xf>
    <xf numFmtId="0" fontId="53" fillId="3" borderId="0" xfId="0" applyFont="1" applyFill="1" applyBorder="1" applyAlignment="1" applyProtection="1">
      <alignment horizontal="left"/>
    </xf>
    <xf numFmtId="0" fontId="54"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5" fillId="0" borderId="0" xfId="0" applyFont="1" applyFill="1" applyBorder="1" applyAlignment="1" applyProtection="1"/>
    <xf numFmtId="0" fontId="56" fillId="0" borderId="0" xfId="0" applyFont="1" applyFill="1" applyBorder="1" applyAlignment="1" applyProtection="1">
      <alignment horizontal="right" vertical="center"/>
    </xf>
    <xf numFmtId="0" fontId="4" fillId="0" borderId="0" xfId="0" applyFont="1" applyFill="1"/>
    <xf numFmtId="0" fontId="57" fillId="0" borderId="0" xfId="0" applyFont="1" applyFill="1" applyAlignment="1" applyProtection="1"/>
    <xf numFmtId="0" fontId="0" fillId="0" borderId="0" xfId="0" applyFill="1" applyBorder="1" applyAlignment="1" applyProtection="1">
      <alignment vertical="center"/>
    </xf>
    <xf numFmtId="3" fontId="58"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57" fillId="0" borderId="0" xfId="0" applyNumberFormat="1" applyFont="1" applyFill="1" applyAlignment="1" applyProtection="1">
      <alignment vertical="center"/>
    </xf>
    <xf numFmtId="187" fontId="57" fillId="0" borderId="0" xfId="0" applyNumberFormat="1" applyFont="1" applyFill="1" applyAlignment="1" applyProtection="1">
      <alignment vertical="center"/>
    </xf>
    <xf numFmtId="178" fontId="57" fillId="0" borderId="0" xfId="0" quotePrefix="1" applyNumberFormat="1" applyFont="1" applyFill="1" applyAlignment="1" applyProtection="1">
      <alignment horizontal="left" vertical="center"/>
    </xf>
    <xf numFmtId="178" fontId="57" fillId="0" borderId="0" xfId="0" applyNumberFormat="1" applyFont="1" applyFill="1" applyAlignment="1" applyProtection="1">
      <alignment horizontal="left" vertical="center"/>
    </xf>
    <xf numFmtId="0" fontId="59" fillId="0" borderId="0" xfId="0" applyFont="1" applyFill="1" applyAlignment="1" applyProtection="1">
      <alignment horizontal="right" vertical="center"/>
    </xf>
    <xf numFmtId="14" fontId="60"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58" fillId="0" borderId="0" xfId="0" applyNumberFormat="1" applyFont="1" applyFill="1" applyBorder="1" applyAlignment="1" applyProtection="1">
      <alignment horizontal="left" vertical="center"/>
    </xf>
    <xf numFmtId="3" fontId="58" fillId="0" borderId="0" xfId="0" applyNumberFormat="1" applyFont="1" applyFill="1" applyBorder="1" applyAlignment="1" applyProtection="1">
      <alignment horizontal="left" vertical="center"/>
    </xf>
    <xf numFmtId="0" fontId="61" fillId="0" borderId="0" xfId="0" applyNumberFormat="1" applyFont="1" applyFill="1" applyAlignment="1">
      <alignment vertical="center"/>
    </xf>
    <xf numFmtId="0" fontId="0" fillId="0" borderId="0" xfId="0" applyFill="1" applyAlignment="1" applyProtection="1">
      <alignment vertical="center" wrapText="1"/>
    </xf>
    <xf numFmtId="0" fontId="46" fillId="0" borderId="0" xfId="0" applyFont="1" applyFill="1" applyAlignment="1" applyProtection="1"/>
    <xf numFmtId="0" fontId="46"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0" fillId="0" borderId="0" xfId="0" applyFont="1" applyFill="1" applyBorder="1" applyAlignment="1" applyProtection="1">
      <alignment horizontal="center" vertical="top" wrapText="1"/>
    </xf>
    <xf numFmtId="184" fontId="5" fillId="0" borderId="119" xfId="0" applyNumberFormat="1" applyFont="1" applyFill="1" applyBorder="1" applyAlignment="1" applyProtection="1">
      <alignment horizontal="center" vertical="center" wrapText="1"/>
    </xf>
    <xf numFmtId="0" fontId="6" fillId="0" borderId="119" xfId="0" applyFont="1" applyFill="1" applyBorder="1" applyAlignment="1" applyProtection="1">
      <alignment vertical="center" wrapText="1"/>
    </xf>
    <xf numFmtId="184"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2" fillId="0" borderId="0" xfId="0" applyFont="1" applyFill="1" applyBorder="1" applyAlignment="1" applyProtection="1">
      <alignment horizontal="center" vertical="top"/>
    </xf>
    <xf numFmtId="184" fontId="62" fillId="0" borderId="0" xfId="0"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wrapText="1"/>
    </xf>
    <xf numFmtId="0" fontId="52" fillId="0" borderId="0" xfId="0" applyFont="1" applyFill="1" applyBorder="1" applyAlignment="1" applyProtection="1">
      <alignment horizontal="center" vertical="top" wrapText="1"/>
    </xf>
    <xf numFmtId="0" fontId="63" fillId="0" borderId="0"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52"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Fill="1" applyAlignment="1">
      <alignment horizontal="justify" vertical="top"/>
    </xf>
    <xf numFmtId="0" fontId="0" fillId="0" borderId="0" xfId="0" applyFill="1" applyAlignment="1">
      <alignment vertical="top"/>
    </xf>
    <xf numFmtId="186" fontId="13" fillId="4" borderId="1" xfId="0" applyNumberFormat="1" applyFont="1" applyFill="1" applyBorder="1" applyAlignment="1" applyProtection="1">
      <alignment horizontal="left" vertical="center" shrinkToFit="1"/>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9" fillId="0" borderId="0" xfId="0" applyNumberFormat="1" applyFont="1" applyFill="1" applyBorder="1" applyAlignment="1" applyProtection="1">
      <alignment horizontal="left"/>
    </xf>
    <xf numFmtId="0" fontId="34" fillId="0" borderId="6" xfId="0" applyNumberFormat="1" applyFont="1" applyFill="1" applyBorder="1" applyAlignment="1" applyProtection="1">
      <alignment horizontal="center" vertical="center" shrinkToFit="1"/>
    </xf>
    <xf numFmtId="0" fontId="30" fillId="0" borderId="0" xfId="0" applyNumberFormat="1" applyFont="1" applyFill="1" applyBorder="1" applyAlignment="1" applyProtection="1">
      <alignment horizontal="center" vertical="center"/>
    </xf>
    <xf numFmtId="0" fontId="30"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114" xfId="0" applyFont="1" applyBorder="1" applyAlignment="1" applyProtection="1">
      <alignment horizontal="center" vertical="top"/>
    </xf>
    <xf numFmtId="0" fontId="29" fillId="0" borderId="0" xfId="0" applyFont="1" applyFill="1" applyAlignment="1" applyProtection="1">
      <alignment shrinkToFit="1"/>
    </xf>
    <xf numFmtId="0" fontId="29" fillId="0" borderId="0" xfId="0" applyFont="1" applyFill="1" applyProtection="1"/>
    <xf numFmtId="0" fontId="29" fillId="0" borderId="0" xfId="0" applyFont="1" applyFill="1" applyAlignment="1" applyProtection="1">
      <alignment horizontal="center" vertical="center" shrinkToFit="1"/>
    </xf>
    <xf numFmtId="0" fontId="29" fillId="0" borderId="0" xfId="0" applyFont="1" applyFill="1" applyAlignment="1" applyProtection="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pplyProtection="1">
      <alignment horizontal="center" vertical="center"/>
    </xf>
    <xf numFmtId="0" fontId="29" fillId="0" borderId="0" xfId="0" applyFont="1" applyFill="1" applyAlignment="1" applyProtection="1">
      <alignment wrapText="1" shrinkToFit="1"/>
    </xf>
    <xf numFmtId="0" fontId="71" fillId="0" borderId="0" xfId="0" applyFont="1" applyFill="1" applyAlignment="1" applyProtection="1">
      <alignment wrapText="1" shrinkToFit="1"/>
    </xf>
    <xf numFmtId="178" fontId="38" fillId="0" borderId="0" xfId="0" applyNumberFormat="1" applyFont="1" applyFill="1" applyAlignment="1" applyProtection="1">
      <alignment horizontal="left" wrapText="1" shrinkToFit="1"/>
    </xf>
    <xf numFmtId="0" fontId="78" fillId="0" borderId="0" xfId="0" applyFont="1" applyFill="1" applyBorder="1" applyAlignment="1" applyProtection="1">
      <alignment horizontal="center" wrapText="1"/>
    </xf>
    <xf numFmtId="0" fontId="34"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pplyProtection="1">
      <alignment vertical="center"/>
    </xf>
    <xf numFmtId="0" fontId="28" fillId="0" borderId="0" xfId="0" applyFont="1" applyFill="1" applyAlignment="1" applyProtection="1">
      <alignment shrinkToFi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6" fillId="0" borderId="115" xfId="0" applyFont="1" applyBorder="1" applyAlignment="1" applyProtection="1">
      <alignment horizontal="center" vertical="top" wrapText="1"/>
    </xf>
    <xf numFmtId="0" fontId="81" fillId="4" borderId="112" xfId="0" applyFont="1" applyFill="1" applyBorder="1" applyAlignment="1" applyProtection="1">
      <alignment horizontal="center" vertical="center" wrapText="1"/>
    </xf>
    <xf numFmtId="0" fontId="82" fillId="0" borderId="6" xfId="0" applyFont="1" applyBorder="1" applyAlignment="1" applyProtection="1">
      <alignment horizontal="left" vertical="center" wrapText="1"/>
    </xf>
    <xf numFmtId="184" fontId="81" fillId="4" borderId="112" xfId="0" applyNumberFormat="1" applyFont="1" applyFill="1" applyBorder="1" applyAlignment="1" applyProtection="1">
      <alignment horizontal="center" vertical="center" wrapText="1"/>
    </xf>
    <xf numFmtId="0" fontId="83" fillId="0" borderId="115" xfId="0" applyFont="1" applyBorder="1" applyAlignment="1" applyProtection="1">
      <alignment vertical="center" wrapText="1"/>
    </xf>
    <xf numFmtId="0" fontId="54" fillId="0" borderId="112" xfId="0" applyFont="1" applyBorder="1" applyAlignment="1" applyProtection="1">
      <alignment horizontal="center" vertical="center" wrapText="1"/>
    </xf>
    <xf numFmtId="0" fontId="84" fillId="0" borderId="6" xfId="0" applyFont="1" applyBorder="1" applyAlignment="1" applyProtection="1">
      <alignment horizontal="center" vertical="center" wrapText="1"/>
    </xf>
    <xf numFmtId="184" fontId="5" fillId="4" borderId="122"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4" fontId="0" fillId="3" borderId="0" xfId="0" applyNumberFormat="1" applyFill="1" applyAlignment="1" applyProtection="1">
      <alignment vertical="center"/>
    </xf>
    <xf numFmtId="194" fontId="0" fillId="3" borderId="0" xfId="0" applyNumberFormat="1" applyFont="1" applyFill="1" applyAlignment="1" applyProtection="1">
      <alignment vertical="center"/>
    </xf>
    <xf numFmtId="0" fontId="27" fillId="0" borderId="0" xfId="0" applyFont="1" applyFill="1" applyBorder="1" applyAlignment="1" applyProtection="1">
      <alignment vertical="center" shrinkToFit="1"/>
    </xf>
    <xf numFmtId="0" fontId="26" fillId="0" borderId="52" xfId="0" applyFont="1" applyFill="1" applyBorder="1" applyAlignment="1" applyProtection="1">
      <alignment horizontal="center" vertical="center" shrinkToFit="1"/>
    </xf>
    <xf numFmtId="0" fontId="34" fillId="0" borderId="52" xfId="0" applyNumberFormat="1"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178" fontId="26" fillId="0" borderId="0"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4" fillId="0" borderId="65" xfId="0" applyNumberFormat="1" applyFont="1" applyFill="1" applyBorder="1" applyAlignment="1" applyProtection="1">
      <alignment horizontal="center" vertical="center"/>
    </xf>
    <xf numFmtId="0" fontId="28"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30" fillId="0" borderId="4" xfId="0" applyNumberFormat="1" applyFont="1" applyFill="1" applyBorder="1" applyAlignment="1" applyProtection="1">
      <alignment horizontal="center" vertical="center"/>
    </xf>
    <xf numFmtId="0" fontId="85" fillId="0" borderId="4" xfId="0" applyNumberFormat="1" applyFont="1" applyFill="1" applyBorder="1" applyAlignment="1" applyProtection="1">
      <alignment horizontal="center" vertical="center"/>
    </xf>
    <xf numFmtId="0" fontId="86" fillId="0" borderId="4" xfId="0" applyNumberFormat="1" applyFont="1" applyFill="1" applyBorder="1" applyAlignment="1" applyProtection="1">
      <alignment horizontal="center" vertical="top" textRotation="255"/>
    </xf>
    <xf numFmtId="0" fontId="4" fillId="3" borderId="0" xfId="0" applyFont="1" applyFill="1" applyBorder="1" applyAlignment="1">
      <alignment horizontal="left" shrinkToFit="1"/>
    </xf>
    <xf numFmtId="0" fontId="34" fillId="0" borderId="69" xfId="0" applyNumberFormat="1" applyFont="1" applyFill="1" applyBorder="1" applyAlignment="1" applyProtection="1">
      <alignment horizontal="center" vertical="center"/>
    </xf>
    <xf numFmtId="182" fontId="29" fillId="0" borderId="124" xfId="0" applyNumberFormat="1" applyFont="1" applyBorder="1" applyAlignment="1" applyProtection="1">
      <alignment horizontal="center" vertical="center" shrinkToFit="1"/>
    </xf>
    <xf numFmtId="187" fontId="29" fillId="0" borderId="125" xfId="0" applyNumberFormat="1" applyFont="1" applyFill="1" applyBorder="1" applyAlignment="1" applyProtection="1">
      <alignment shrinkToFit="1"/>
    </xf>
    <xf numFmtId="0" fontId="29" fillId="0" borderId="117" xfId="0" applyFont="1" applyFill="1" applyBorder="1" applyAlignment="1" applyProtection="1">
      <alignment shrinkToFit="1"/>
    </xf>
    <xf numFmtId="0" fontId="29" fillId="0" borderId="118" xfId="0" applyFont="1" applyFill="1" applyBorder="1" applyAlignment="1" applyProtection="1">
      <alignment shrinkToFit="1"/>
    </xf>
    <xf numFmtId="0" fontId="29" fillId="0" borderId="134" xfId="0" applyFont="1" applyFill="1" applyBorder="1" applyAlignment="1" applyProtection="1">
      <alignment shrinkToFit="1"/>
    </xf>
    <xf numFmtId="0" fontId="29" fillId="0" borderId="0" xfId="0" applyFont="1" applyFill="1" applyBorder="1" applyAlignment="1" applyProtection="1">
      <alignment shrinkToFit="1"/>
    </xf>
    <xf numFmtId="180" fontId="28" fillId="0" borderId="0" xfId="0" applyNumberFormat="1" applyFont="1" applyFill="1" applyBorder="1" applyAlignment="1" applyProtection="1">
      <alignment shrinkToFit="1"/>
    </xf>
    <xf numFmtId="0" fontId="29" fillId="0" borderId="135" xfId="0" applyFont="1" applyFill="1" applyBorder="1" applyAlignment="1" applyProtection="1">
      <alignment shrinkToFit="1"/>
    </xf>
    <xf numFmtId="0" fontId="29" fillId="0" borderId="137" xfId="0" applyFont="1" applyFill="1" applyBorder="1" applyAlignment="1" applyProtection="1">
      <alignment shrinkToFit="1"/>
    </xf>
    <xf numFmtId="0" fontId="29" fillId="0" borderId="138" xfId="0" applyFont="1" applyFill="1" applyBorder="1" applyAlignment="1" applyProtection="1">
      <alignment shrinkToFit="1"/>
    </xf>
    <xf numFmtId="0" fontId="29" fillId="0" borderId="140" xfId="0" applyFont="1" applyFill="1" applyBorder="1" applyAlignment="1" applyProtection="1">
      <alignment shrinkToFit="1"/>
    </xf>
    <xf numFmtId="0" fontId="29" fillId="0" borderId="142" xfId="0" applyFont="1" applyFill="1" applyBorder="1" applyAlignment="1" applyProtection="1">
      <alignment shrinkToFit="1"/>
    </xf>
    <xf numFmtId="176" fontId="29" fillId="0" borderId="0" xfId="0" applyNumberFormat="1" applyFont="1" applyFill="1" applyBorder="1" applyAlignment="1" applyProtection="1">
      <alignment shrinkToFit="1"/>
    </xf>
    <xf numFmtId="0" fontId="29" fillId="0" borderId="144" xfId="0" applyFont="1" applyFill="1" applyBorder="1" applyAlignment="1" applyProtection="1">
      <alignment shrinkToFit="1"/>
    </xf>
    <xf numFmtId="0" fontId="29" fillId="0" borderId="145" xfId="0" applyFont="1" applyFill="1" applyBorder="1" applyAlignment="1" applyProtection="1">
      <alignment shrinkToFit="1"/>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189" fontId="29" fillId="0" borderId="123" xfId="0" applyNumberFormat="1" applyFont="1" applyFill="1" applyBorder="1" applyAlignment="1" applyProtection="1">
      <alignment vertical="center" shrinkToFit="1"/>
    </xf>
    <xf numFmtId="49" fontId="97" fillId="0" borderId="120" xfId="0" applyNumberFormat="1" applyFont="1" applyFill="1" applyBorder="1" applyAlignment="1" applyProtection="1">
      <alignment horizontal="center" vertical="center" shrinkToFit="1"/>
    </xf>
    <xf numFmtId="0" fontId="100" fillId="0" borderId="148" xfId="0" applyFont="1" applyFill="1" applyBorder="1"/>
    <xf numFmtId="0" fontId="99" fillId="0" borderId="146" xfId="0" applyFont="1" applyFill="1" applyBorder="1" applyAlignment="1" applyProtection="1"/>
    <xf numFmtId="0" fontId="98" fillId="0" borderId="147" xfId="0" applyFont="1" applyFill="1" applyBorder="1" applyAlignment="1" applyProtection="1">
      <alignment horizontal="right"/>
    </xf>
    <xf numFmtId="0" fontId="98" fillId="0" borderId="149" xfId="0" applyFont="1" applyFill="1" applyBorder="1" applyAlignment="1" applyProtection="1">
      <alignment horizontal="right" vertical="center"/>
    </xf>
    <xf numFmtId="0" fontId="94" fillId="0" borderId="0" xfId="0" applyFont="1" applyFill="1" applyAlignment="1" applyProtection="1"/>
    <xf numFmtId="0" fontId="98" fillId="0" borderId="146" xfId="0" applyFont="1" applyFill="1" applyBorder="1" applyAlignment="1" applyProtection="1">
      <alignment horizontal="left"/>
    </xf>
    <xf numFmtId="0" fontId="0" fillId="0" borderId="147" xfId="0" applyFill="1" applyBorder="1" applyAlignment="1" applyProtection="1"/>
    <xf numFmtId="0" fontId="98" fillId="0" borderId="148" xfId="0" applyFont="1" applyFill="1" applyBorder="1" applyAlignment="1" applyProtection="1">
      <alignment horizontal="left"/>
    </xf>
    <xf numFmtId="0" fontId="0" fillId="0" borderId="149" xfId="0" applyFill="1" applyBorder="1" applyAlignment="1" applyProtection="1"/>
    <xf numFmtId="0" fontId="0" fillId="0" borderId="151" xfId="0" applyFill="1" applyBorder="1" applyAlignment="1" applyProtection="1"/>
    <xf numFmtId="0" fontId="27" fillId="0" borderId="151" xfId="0" applyFont="1" applyFill="1" applyBorder="1" applyAlignment="1" applyProtection="1"/>
    <xf numFmtId="176" fontId="29" fillId="0" borderId="0" xfId="0" applyNumberFormat="1" applyFont="1" applyFill="1" applyBorder="1" applyAlignment="1" applyProtection="1">
      <alignment horizontal="left" shrinkToFit="1"/>
    </xf>
    <xf numFmtId="0" fontId="29" fillId="0" borderId="0" xfId="0" applyFont="1" applyFill="1" applyBorder="1" applyAlignment="1" applyProtection="1">
      <alignment horizontal="left" shrinkToFit="1"/>
    </xf>
    <xf numFmtId="0" fontId="29" fillId="0" borderId="0" xfId="0" applyFont="1" applyFill="1" applyAlignment="1" applyProtection="1">
      <alignment horizontal="left" shrinkToFit="1"/>
    </xf>
    <xf numFmtId="0" fontId="65" fillId="0" borderId="0" xfId="0" applyFont="1" applyFill="1" applyAlignment="1" applyProtection="1">
      <alignment horizontal="right" shrinkToFit="1"/>
    </xf>
    <xf numFmtId="176" fontId="66" fillId="0" borderId="0" xfId="0" applyNumberFormat="1" applyFont="1" applyFill="1" applyAlignment="1" applyProtection="1">
      <alignment horizontal="right" shrinkToFit="1"/>
    </xf>
    <xf numFmtId="176" fontId="66" fillId="0" borderId="0" xfId="0" applyNumberFormat="1" applyFont="1" applyFill="1" applyBorder="1" applyAlignment="1" applyProtection="1">
      <alignment shrinkToFit="1"/>
    </xf>
    <xf numFmtId="0" fontId="94" fillId="0" borderId="117" xfId="0" applyFont="1" applyFill="1" applyBorder="1" applyAlignment="1" applyProtection="1">
      <alignment shrinkToFit="1"/>
    </xf>
    <xf numFmtId="0" fontId="67" fillId="0" borderId="117" xfId="0" applyFont="1" applyFill="1" applyBorder="1" applyAlignment="1" applyProtection="1">
      <alignment horizontal="center" vertical="center" shrinkToFit="1"/>
    </xf>
    <xf numFmtId="0" fontId="68" fillId="0" borderId="117" xfId="0" applyFont="1" applyFill="1" applyBorder="1" applyAlignment="1" applyProtection="1">
      <alignment horizontal="right" vertical="center" shrinkToFit="1"/>
    </xf>
    <xf numFmtId="176" fontId="66" fillId="0" borderId="117" xfId="0" applyNumberFormat="1" applyFont="1" applyFill="1" applyBorder="1" applyAlignment="1" applyProtection="1">
      <alignment horizontal="right" shrinkToFit="1"/>
    </xf>
    <xf numFmtId="0" fontId="69" fillId="0" borderId="117" xfId="0" applyFont="1" applyFill="1" applyBorder="1" applyAlignment="1" applyProtection="1">
      <alignment shrinkToFit="1"/>
    </xf>
    <xf numFmtId="0" fontId="37" fillId="0" borderId="0" xfId="0" applyFont="1" applyFill="1" applyAlignment="1" applyProtection="1">
      <alignment shrinkToFit="1"/>
    </xf>
    <xf numFmtId="0" fontId="37" fillId="0" borderId="0" xfId="0" applyFont="1" applyFill="1" applyAlignment="1" applyProtection="1">
      <alignment horizontal="left" shrinkToFit="1"/>
    </xf>
    <xf numFmtId="0" fontId="70" fillId="0" borderId="0" xfId="0" applyFont="1" applyFill="1" applyAlignment="1" applyProtection="1">
      <alignment horizontal="right" shrinkToFit="1"/>
    </xf>
    <xf numFmtId="0" fontId="29" fillId="0" borderId="0" xfId="0" applyFont="1" applyFill="1" applyAlignment="1" applyProtection="1">
      <alignment horizontal="right" shrinkToFit="1"/>
    </xf>
    <xf numFmtId="0" fontId="34" fillId="0" borderId="0" xfId="0" applyFont="1" applyFill="1" applyBorder="1" applyAlignment="1" applyProtection="1">
      <alignment shrinkToFit="1"/>
    </xf>
    <xf numFmtId="0" fontId="29" fillId="0" borderId="0" xfId="0" applyFont="1" applyFill="1" applyAlignment="1" applyProtection="1">
      <alignment horizontal="left" vertical="center" shrinkToFit="1"/>
    </xf>
    <xf numFmtId="0" fontId="65" fillId="0" borderId="0" xfId="0" applyFont="1" applyFill="1" applyAlignment="1" applyProtection="1">
      <alignment horizontal="right" vertical="center" shrinkToFit="1"/>
    </xf>
    <xf numFmtId="0" fontId="29" fillId="0" borderId="0" xfId="0" applyFont="1" applyFill="1" applyAlignment="1" applyProtection="1">
      <alignment horizontal="right" vertical="center" shrinkToFit="1"/>
    </xf>
    <xf numFmtId="0" fontId="34" fillId="0" borderId="0" xfId="0" applyFont="1" applyFill="1" applyBorder="1" applyAlignment="1" applyProtection="1">
      <alignment horizontal="center" vertical="center" shrinkToFit="1"/>
    </xf>
    <xf numFmtId="0" fontId="29" fillId="0" borderId="0" xfId="0" quotePrefix="1" applyFont="1" applyFill="1" applyAlignment="1" applyProtection="1">
      <alignment horizontal="center" vertical="center" shrinkToFit="1"/>
    </xf>
    <xf numFmtId="0" fontId="29" fillId="0" borderId="136" xfId="0" applyFont="1" applyFill="1" applyBorder="1" applyAlignment="1" applyProtection="1">
      <alignment shrinkToFit="1"/>
    </xf>
    <xf numFmtId="3" fontId="29" fillId="0" borderId="0" xfId="0" applyNumberFormat="1" applyFont="1" applyFill="1" applyBorder="1" applyAlignment="1" applyProtection="1">
      <alignment horizontal="right" shrinkToFit="1"/>
    </xf>
    <xf numFmtId="0" fontId="72" fillId="0" borderId="136" xfId="0" applyFont="1" applyFill="1" applyBorder="1" applyAlignment="1" applyProtection="1">
      <alignment shrinkToFit="1"/>
    </xf>
    <xf numFmtId="0" fontId="65" fillId="0" borderId="0" xfId="0" applyFont="1" applyFill="1" applyBorder="1" applyAlignment="1" applyProtection="1">
      <alignment horizontal="right" shrinkToFit="1"/>
    </xf>
    <xf numFmtId="0" fontId="29" fillId="0" borderId="0" xfId="0" applyFont="1" applyFill="1" applyBorder="1" applyAlignment="1" applyProtection="1">
      <alignment horizontal="right" shrinkToFit="1"/>
    </xf>
    <xf numFmtId="176" fontId="29" fillId="0" borderId="0" xfId="0" applyNumberFormat="1" applyFont="1" applyFill="1" applyBorder="1" applyAlignment="1" applyProtection="1">
      <alignment horizontal="right" shrinkToFit="1"/>
    </xf>
    <xf numFmtId="0" fontId="79" fillId="0" borderId="121" xfId="0" applyFont="1" applyFill="1" applyBorder="1" applyAlignment="1" applyProtection="1">
      <alignment shrinkToFit="1"/>
    </xf>
    <xf numFmtId="38" fontId="72" fillId="0" borderId="141" xfId="0" applyNumberFormat="1" applyFont="1" applyFill="1" applyBorder="1" applyAlignment="1" applyProtection="1">
      <alignment vertical="center" shrinkToFit="1"/>
    </xf>
    <xf numFmtId="38" fontId="72" fillId="0" borderId="141"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Fill="1" applyBorder="1" applyAlignment="1" applyProtection="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41" xfId="0" applyFont="1" applyFill="1" applyBorder="1" applyAlignment="1" applyProtection="1">
      <alignment shrinkToFit="1"/>
    </xf>
    <xf numFmtId="0" fontId="72" fillId="0" borderId="143" xfId="0" applyFont="1" applyFill="1" applyBorder="1" applyAlignment="1" applyProtection="1">
      <alignment shrinkToFit="1"/>
    </xf>
    <xf numFmtId="0" fontId="73" fillId="0" borderId="135" xfId="1" applyFont="1" applyFill="1" applyBorder="1" applyAlignment="1" applyProtection="1">
      <alignment shrinkToFit="1"/>
      <protection hidden="1"/>
    </xf>
    <xf numFmtId="0" fontId="74" fillId="0" borderId="135" xfId="1" applyFont="1" applyFill="1" applyBorder="1" applyAlignment="1" applyProtection="1">
      <alignment horizontal="right" shrinkToFit="1"/>
      <protection hidden="1"/>
    </xf>
    <xf numFmtId="0" fontId="29" fillId="0" borderId="135" xfId="0" applyFont="1" applyFill="1" applyBorder="1" applyAlignment="1" applyProtection="1">
      <alignment horizontal="right" shrinkToFit="1"/>
    </xf>
    <xf numFmtId="0" fontId="34" fillId="0" borderId="135" xfId="0" applyFont="1" applyFill="1" applyBorder="1" applyAlignment="1" applyProtection="1">
      <alignment shrinkToFit="1"/>
    </xf>
    <xf numFmtId="0" fontId="72" fillId="0" borderId="139" xfId="0" applyFont="1" applyFill="1" applyBorder="1" applyAlignment="1" applyProtection="1">
      <alignment shrinkToFit="1"/>
    </xf>
    <xf numFmtId="0" fontId="73" fillId="0" borderId="134" xfId="1" applyFont="1" applyFill="1" applyBorder="1" applyAlignment="1" applyProtection="1">
      <alignment shrinkToFit="1"/>
      <protection hidden="1"/>
    </xf>
    <xf numFmtId="3" fontId="29" fillId="0" borderId="134" xfId="0" applyNumberFormat="1" applyFont="1" applyFill="1" applyBorder="1" applyAlignment="1" applyProtection="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Fill="1" applyBorder="1" applyAlignment="1" applyProtection="1">
      <alignment horizontal="right" shrinkToFit="1"/>
    </xf>
    <xf numFmtId="176" fontId="76" fillId="0" borderId="0" xfId="2" applyNumberFormat="1" applyFont="1" applyFill="1" applyBorder="1" applyAlignment="1">
      <alignment shrinkToFit="1"/>
    </xf>
    <xf numFmtId="0" fontId="73" fillId="0" borderId="135" xfId="1" applyFont="1" applyFill="1" applyBorder="1" applyAlignment="1" applyProtection="1">
      <alignment vertical="center" shrinkToFit="1"/>
      <protection hidden="1"/>
    </xf>
    <xf numFmtId="0" fontId="74" fillId="0" borderId="135" xfId="1" applyFont="1" applyFill="1" applyBorder="1" applyAlignment="1" applyProtection="1">
      <alignment horizontal="right" vertical="center" shrinkToFit="1"/>
      <protection hidden="1"/>
    </xf>
    <xf numFmtId="0" fontId="73" fillId="0" borderId="134" xfId="1" applyFont="1" applyFill="1" applyBorder="1" applyAlignment="1" applyProtection="1">
      <alignment vertical="center" shrinkToFit="1"/>
      <protection hidden="1"/>
    </xf>
    <xf numFmtId="181" fontId="72" fillId="0" borderId="141" xfId="0" applyNumberFormat="1" applyFont="1" applyFill="1" applyBorder="1" applyAlignment="1" applyProtection="1">
      <alignment shrinkToFit="1"/>
    </xf>
    <xf numFmtId="181" fontId="29" fillId="0" borderId="0" xfId="0" applyNumberFormat="1" applyFont="1" applyFill="1" applyBorder="1" applyAlignment="1" applyProtection="1">
      <alignment shrinkToFit="1"/>
    </xf>
    <xf numFmtId="0" fontId="29" fillId="0" borderId="135" xfId="0" applyFont="1" applyFill="1" applyBorder="1" applyAlignment="1" applyProtection="1">
      <alignment horizontal="left" shrinkToFit="1"/>
    </xf>
    <xf numFmtId="0" fontId="65" fillId="0" borderId="135" xfId="0" applyFont="1" applyFill="1" applyBorder="1" applyAlignment="1" applyProtection="1">
      <alignment horizontal="right" shrinkToFit="1"/>
    </xf>
    <xf numFmtId="0" fontId="29" fillId="0" borderId="134" xfId="0" applyFont="1" applyFill="1" applyBorder="1" applyAlignment="1" applyProtection="1">
      <alignment horizontal="left" shrinkToFit="1"/>
    </xf>
    <xf numFmtId="181" fontId="29" fillId="0" borderId="141" xfId="0" applyNumberFormat="1" applyFont="1" applyFill="1" applyBorder="1" applyAlignment="1" applyProtection="1">
      <alignment shrinkToFit="1"/>
    </xf>
    <xf numFmtId="0" fontId="29" fillId="0" borderId="141" xfId="0" applyFont="1" applyFill="1" applyBorder="1" applyAlignment="1" applyProtection="1">
      <alignment shrinkToFit="1"/>
    </xf>
    <xf numFmtId="0" fontId="29" fillId="0" borderId="143" xfId="0" applyFont="1" applyFill="1" applyBorder="1" applyAlignment="1" applyProtection="1">
      <alignment shrinkToFit="1"/>
    </xf>
    <xf numFmtId="0" fontId="34" fillId="0" borderId="0" xfId="0" applyFont="1" applyFill="1" applyBorder="1" applyAlignment="1" applyProtection="1">
      <alignment horizontal="right" shrinkToFit="1"/>
    </xf>
    <xf numFmtId="0" fontId="93" fillId="0" borderId="126" xfId="0" applyFont="1" applyFill="1" applyBorder="1" applyAlignment="1" applyProtection="1">
      <alignment shrinkToFit="1"/>
    </xf>
    <xf numFmtId="0" fontId="96" fillId="0" borderId="126" xfId="0" applyFont="1" applyBorder="1" applyAlignment="1">
      <alignment shrinkToFit="1"/>
    </xf>
    <xf numFmtId="0" fontId="28" fillId="0" borderId="127" xfId="0" applyFont="1" applyFill="1" applyBorder="1" applyAlignment="1" applyProtection="1">
      <alignment horizontal="center" vertical="center" shrinkToFit="1"/>
    </xf>
    <xf numFmtId="0" fontId="29" fillId="0" borderId="128" xfId="0" applyFont="1" applyFill="1" applyBorder="1" applyAlignment="1" applyProtection="1">
      <alignment horizontal="center" vertical="center" shrinkToFit="1"/>
    </xf>
    <xf numFmtId="0" fontId="39" fillId="0" borderId="130" xfId="0" applyFont="1" applyFill="1" applyBorder="1" applyAlignment="1" applyProtection="1">
      <alignment horizontal="center" vertical="center" wrapText="1" shrinkToFit="1"/>
    </xf>
    <xf numFmtId="0" fontId="65" fillId="0" borderId="133" xfId="0" applyFont="1" applyFill="1" applyBorder="1" applyAlignment="1" applyProtection="1">
      <alignment horizontal="center" vertical="center" shrinkToFit="1"/>
    </xf>
    <xf numFmtId="0" fontId="76" fillId="0" borderId="128" xfId="0" applyFont="1" applyFill="1" applyBorder="1" applyAlignment="1" applyProtection="1">
      <alignment horizontal="center" vertical="center" shrinkToFit="1"/>
    </xf>
    <xf numFmtId="0" fontId="29" fillId="0" borderId="129" xfId="0" applyFont="1" applyFill="1" applyBorder="1" applyAlignment="1" applyProtection="1">
      <alignment horizontal="center" vertical="center" shrinkToFit="1"/>
    </xf>
    <xf numFmtId="0" fontId="29" fillId="0" borderId="131" xfId="0" applyFont="1" applyFill="1" applyBorder="1" applyAlignment="1" applyProtection="1">
      <alignment horizontal="center" vertical="center" shrinkToFit="1"/>
    </xf>
    <xf numFmtId="0" fontId="29" fillId="0" borderId="132" xfId="0" applyFont="1" applyFill="1" applyBorder="1" applyAlignment="1" applyProtection="1">
      <alignment horizontal="center" vertical="center" shrinkToFit="1"/>
    </xf>
    <xf numFmtId="14" fontId="101" fillId="0" borderId="116" xfId="0" applyNumberFormat="1" applyFont="1" applyFill="1" applyBorder="1" applyAlignment="1" applyProtection="1">
      <alignment shrinkToFit="1"/>
    </xf>
    <xf numFmtId="3" fontId="29" fillId="0" borderId="155" xfId="0" applyNumberFormat="1" applyFont="1" applyFill="1" applyBorder="1" applyAlignment="1" applyProtection="1">
      <alignment horizontal="right" shrinkToFit="1"/>
    </xf>
    <xf numFmtId="0" fontId="34" fillId="0" borderId="156" xfId="0" applyFont="1" applyFill="1" applyBorder="1" applyAlignment="1" applyProtection="1">
      <alignment shrinkToFit="1"/>
    </xf>
    <xf numFmtId="3" fontId="29" fillId="0" borderId="157" xfId="0" applyNumberFormat="1" applyFont="1" applyFill="1" applyBorder="1" applyAlignment="1" applyProtection="1">
      <alignment horizontal="right" shrinkToFit="1"/>
    </xf>
    <xf numFmtId="0" fontId="34" fillId="0" borderId="158" xfId="0" applyFont="1" applyFill="1" applyBorder="1" applyAlignment="1" applyProtection="1">
      <alignment shrinkToFit="1"/>
    </xf>
    <xf numFmtId="195" fontId="94" fillId="0" borderId="160" xfId="0" applyNumberFormat="1" applyFont="1" applyFill="1" applyBorder="1" applyAlignment="1" applyProtection="1">
      <alignment shrinkToFit="1"/>
    </xf>
    <xf numFmtId="195" fontId="94" fillId="0" borderId="160" xfId="0" applyNumberFormat="1" applyFont="1" applyFill="1" applyBorder="1" applyAlignment="1" applyProtection="1">
      <alignment vertical="center" shrinkToFit="1"/>
    </xf>
    <xf numFmtId="195" fontId="94" fillId="0" borderId="161" xfId="0" applyNumberFormat="1" applyFont="1" applyFill="1" applyBorder="1" applyAlignment="1" applyProtection="1">
      <alignment vertical="top" shrinkToFit="1"/>
    </xf>
    <xf numFmtId="0" fontId="103" fillId="0" borderId="159" xfId="0" applyFont="1" applyFill="1" applyBorder="1" applyAlignment="1" applyProtection="1"/>
    <xf numFmtId="0" fontId="18" fillId="3" borderId="0" xfId="0" applyFont="1" applyFill="1" applyAlignment="1" applyProtection="1"/>
    <xf numFmtId="196" fontId="0" fillId="3" borderId="46" xfId="0" applyNumberFormat="1" applyFont="1" applyFill="1" applyBorder="1" applyAlignment="1" applyProtection="1">
      <alignment horizontal="center" vertical="center" wrapText="1" readingOrder="1"/>
    </xf>
    <xf numFmtId="191" fontId="91"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57"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57" fillId="0" borderId="0" xfId="0" applyNumberFormat="1" applyFont="1" applyFill="1" applyBorder="1" applyAlignment="1" applyProtection="1">
      <alignment horizontal="left"/>
    </xf>
    <xf numFmtId="192" fontId="0" fillId="0" borderId="0" xfId="0" applyNumberFormat="1" applyFill="1" applyAlignment="1" applyProtection="1">
      <alignment vertical="center"/>
    </xf>
    <xf numFmtId="182"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0" fontId="0" fillId="0" borderId="0" xfId="0" applyFill="1" applyAlignment="1" applyProtection="1">
      <alignment vertical="top"/>
    </xf>
    <xf numFmtId="0" fontId="59" fillId="0" borderId="0" xfId="0" applyFont="1" applyFill="1" applyAlignment="1" applyProtection="1">
      <alignment horizontal="right" vertical="top"/>
    </xf>
    <xf numFmtId="178" fontId="0" fillId="0" borderId="0" xfId="0" applyNumberFormat="1" applyFill="1" applyAlignment="1" applyProtection="1">
      <alignment horizontal="left"/>
    </xf>
    <xf numFmtId="0" fontId="0" fillId="0" borderId="0" xfId="0" applyFill="1" applyAlignment="1" applyProtection="1">
      <alignment horizontal="left"/>
    </xf>
    <xf numFmtId="190" fontId="0" fillId="3" borderId="0" xfId="0" applyNumberFormat="1" applyFill="1" applyBorder="1" applyAlignment="1" applyProtection="1"/>
    <xf numFmtId="0" fontId="0" fillId="3" borderId="46" xfId="0" applyFill="1" applyBorder="1" applyAlignment="1" applyProtection="1">
      <alignment horizontal="left" vertical="center"/>
    </xf>
    <xf numFmtId="193"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1" fillId="0" borderId="6" xfId="0" applyNumberFormat="1" applyFont="1" applyFill="1" applyBorder="1" applyAlignment="1">
      <alignment vertical="center"/>
    </xf>
    <xf numFmtId="188" fontId="0" fillId="0" borderId="97"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xf>
    <xf numFmtId="188"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8" fontId="0" fillId="0" borderId="98" xfId="0" applyNumberFormat="1" applyFont="1" applyFill="1" applyBorder="1" applyAlignment="1" applyProtection="1">
      <alignment horizontal="right" vertical="center"/>
      <protection locked="0"/>
    </xf>
    <xf numFmtId="182" fontId="0" fillId="0" borderId="165" xfId="0" applyNumberFormat="1" applyFont="1" applyFill="1" applyBorder="1" applyAlignment="1" applyProtection="1">
      <alignment horizontal="right" vertical="center"/>
      <protection locked="0"/>
    </xf>
    <xf numFmtId="188" fontId="0" fillId="0" borderId="169" xfId="0" applyNumberFormat="1" applyFont="1" applyFill="1" applyBorder="1" applyAlignment="1" applyProtection="1">
      <alignment horizontal="right" vertical="center"/>
    </xf>
    <xf numFmtId="0" fontId="46" fillId="0" borderId="46" xfId="0" applyFont="1" applyFill="1" applyBorder="1" applyAlignment="1" applyProtection="1">
      <alignment horizontal="center" vertical="center" wrapText="1"/>
    </xf>
    <xf numFmtId="191" fontId="91"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2" fontId="0" fillId="0" borderId="170" xfId="0" applyNumberFormat="1" applyFont="1" applyFill="1" applyBorder="1" applyAlignment="1" applyProtection="1">
      <alignment horizontal="right" vertical="center"/>
    </xf>
    <xf numFmtId="182" fontId="0" fillId="0" borderId="97"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1" fontId="91"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1"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1"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1" fontId="91" fillId="3" borderId="0" xfId="0" applyNumberFormat="1" applyFont="1" applyFill="1" applyBorder="1" applyAlignment="1" applyProtection="1">
      <alignment horizontal="left" shrinkToFit="1"/>
    </xf>
    <xf numFmtId="191" fontId="91" fillId="3" borderId="0" xfId="0" applyNumberFormat="1" applyFont="1" applyFill="1" applyBorder="1" applyAlignment="1" applyProtection="1">
      <alignment horizontal="right" shrinkToFit="1"/>
    </xf>
    <xf numFmtId="187" fontId="0" fillId="0" borderId="0" xfId="0" applyNumberFormat="1" applyFill="1" applyAlignment="1" applyProtection="1">
      <alignment vertical="center"/>
    </xf>
    <xf numFmtId="0" fontId="91"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1" fontId="91" fillId="3" borderId="0" xfId="0" applyNumberFormat="1" applyFont="1" applyFill="1" applyBorder="1" applyAlignment="1" applyProtection="1">
      <alignment horizontal="right" shrinkToFit="1"/>
    </xf>
    <xf numFmtId="0" fontId="44" fillId="0" borderId="0" xfId="1" applyFont="1" applyAlignment="1" applyProtection="1">
      <alignment vertical="center"/>
      <protection locked="0" hidden="1"/>
    </xf>
    <xf numFmtId="0" fontId="104" fillId="0" borderId="52" xfId="0" applyFont="1" applyFill="1" applyBorder="1" applyAlignment="1" applyProtection="1">
      <alignment horizontal="left" vertical="top" wrapText="1"/>
    </xf>
    <xf numFmtId="192" fontId="104"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16" fillId="3" borderId="0" xfId="0" applyFont="1" applyFill="1" applyBorder="1" applyAlignment="1" applyProtection="1">
      <alignment horizontal="left" vertical="top"/>
    </xf>
    <xf numFmtId="197" fontId="34" fillId="0" borderId="70" xfId="0" applyNumberFormat="1" applyFont="1" applyFill="1" applyBorder="1" applyAlignment="1" applyProtection="1">
      <alignment horizontal="left" vertical="center" shrinkToFit="1"/>
    </xf>
    <xf numFmtId="198" fontId="92" fillId="0" borderId="64" xfId="0" applyNumberFormat="1" applyFont="1" applyFill="1" applyBorder="1" applyAlignment="1" applyProtection="1">
      <alignment horizontal="left" vertical="center" shrinkToFit="1"/>
    </xf>
    <xf numFmtId="198" fontId="29" fillId="0" borderId="34" xfId="0" applyNumberFormat="1" applyFont="1" applyFill="1" applyBorder="1" applyAlignment="1" applyProtection="1">
      <alignment horizontal="left" vertical="center" shrinkToFit="1"/>
    </xf>
    <xf numFmtId="198" fontId="29" fillId="0" borderId="6" xfId="0" applyNumberFormat="1" applyFont="1" applyFill="1" applyBorder="1" applyAlignment="1" applyProtection="1">
      <alignment horizontal="left" vertical="center" shrinkToFit="1"/>
    </xf>
    <xf numFmtId="198" fontId="29" fillId="0" borderId="38" xfId="0" applyNumberFormat="1" applyFont="1" applyFill="1" applyBorder="1" applyAlignment="1" applyProtection="1">
      <alignment horizontal="left" vertical="center" shrinkToFit="1"/>
    </xf>
    <xf numFmtId="198" fontId="29" fillId="0" borderId="68" xfId="0" applyNumberFormat="1" applyFont="1" applyFill="1" applyBorder="1" applyAlignment="1" applyProtection="1">
      <alignment horizontal="left" vertical="center" shrinkToFit="1"/>
    </xf>
    <xf numFmtId="198" fontId="29" fillId="0" borderId="20" xfId="0" applyNumberFormat="1" applyFont="1" applyFill="1" applyBorder="1" applyAlignment="1" applyProtection="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Border="1" applyAlignment="1" applyProtection="1">
      <alignment horizontal="center" vertical="center" shrinkToFit="1"/>
    </xf>
    <xf numFmtId="200" fontId="26" fillId="0" borderId="6" xfId="0" applyNumberFormat="1" applyFont="1" applyFill="1" applyBorder="1" applyAlignment="1" applyProtection="1">
      <alignment horizontal="center" vertical="center" shrinkToFit="1"/>
    </xf>
    <xf numFmtId="197" fontId="34" fillId="0" borderId="71" xfId="0" applyNumberFormat="1" applyFont="1" applyFill="1" applyBorder="1" applyAlignment="1" applyProtection="1">
      <alignment horizontal="left" vertical="center" shrinkToFit="1"/>
    </xf>
    <xf numFmtId="0" fontId="102" fillId="0" borderId="0" xfId="5" applyFont="1" applyAlignment="1">
      <alignment vertical="top"/>
    </xf>
    <xf numFmtId="0" fontId="43" fillId="3" borderId="0" xfId="5" applyFill="1" applyAlignment="1">
      <alignment vertical="top"/>
    </xf>
    <xf numFmtId="0" fontId="0" fillId="0" borderId="169" xfId="0" applyFont="1" applyFill="1" applyBorder="1" applyAlignment="1" applyProtection="1">
      <alignment horizontal="right" vertical="center"/>
      <protection locked="0"/>
    </xf>
    <xf numFmtId="182" fontId="0" fillId="0" borderId="165"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vertical="center"/>
    </xf>
    <xf numFmtId="177" fontId="8" fillId="3" borderId="1" xfId="0" applyNumberFormat="1" applyFont="1" applyFill="1" applyBorder="1" applyAlignment="1" applyProtection="1">
      <alignment vertical="center"/>
    </xf>
    <xf numFmtId="177" fontId="8" fillId="3" borderId="93" xfId="0" applyNumberFormat="1" applyFont="1" applyFill="1" applyBorder="1" applyAlignment="1" applyProtection="1">
      <alignment vertical="center"/>
    </xf>
    <xf numFmtId="177" fontId="8" fillId="3" borderId="101" xfId="0" applyNumberFormat="1" applyFont="1" applyFill="1" applyBorder="1" applyAlignment="1" applyProtection="1">
      <alignment vertical="center"/>
    </xf>
    <xf numFmtId="0" fontId="105" fillId="0" borderId="0" xfId="0" applyFont="1" applyFill="1" applyProtection="1"/>
    <xf numFmtId="0" fontId="0" fillId="0" borderId="50" xfId="0" applyFill="1" applyBorder="1" applyAlignment="1" applyProtection="1">
      <alignment vertical="top"/>
    </xf>
    <xf numFmtId="0" fontId="0" fillId="0" borderId="52" xfId="0" applyFill="1" applyBorder="1" applyAlignment="1" applyProtection="1">
      <alignment vertical="top"/>
    </xf>
    <xf numFmtId="0" fontId="46" fillId="0" borderId="50" xfId="0" applyFont="1" applyFill="1" applyBorder="1" applyAlignment="1" applyProtection="1">
      <alignment vertical="top"/>
    </xf>
    <xf numFmtId="0" fontId="46" fillId="0" borderId="52" xfId="0" applyFont="1" applyFill="1" applyBorder="1" applyAlignment="1" applyProtection="1">
      <alignment vertical="top"/>
    </xf>
    <xf numFmtId="200" fontId="0" fillId="0" borderId="0" xfId="0" applyNumberFormat="1" applyFill="1" applyAlignment="1" applyProtection="1"/>
    <xf numFmtId="200" fontId="29" fillId="0" borderId="0" xfId="0" applyNumberFormat="1" applyFont="1" applyFill="1" applyBorder="1" applyAlignment="1" applyProtection="1">
      <alignment horizontal="left"/>
    </xf>
    <xf numFmtId="0" fontId="106" fillId="0" borderId="0" xfId="0" applyFont="1" applyAlignment="1"/>
    <xf numFmtId="204" fontId="29" fillId="0" borderId="64" xfId="0" applyNumberFormat="1" applyFont="1" applyFill="1" applyBorder="1" applyAlignment="1" applyProtection="1">
      <alignment horizontal="center" vertical="center"/>
    </xf>
    <xf numFmtId="204" fontId="29" fillId="0" borderId="6" xfId="0" applyNumberFormat="1" applyFont="1" applyFill="1" applyBorder="1" applyAlignment="1" applyProtection="1">
      <alignment horizontal="center" vertical="center"/>
    </xf>
    <xf numFmtId="204" fontId="29" fillId="0" borderId="68" xfId="0" applyNumberFormat="1" applyFont="1" applyFill="1" applyBorder="1" applyAlignment="1" applyProtection="1">
      <alignment horizontal="center" vertical="center"/>
    </xf>
    <xf numFmtId="204" fontId="14" fillId="4" borderId="46" xfId="0" applyNumberFormat="1" applyFont="1" applyFill="1" applyBorder="1" applyAlignment="1" applyProtection="1">
      <alignment horizontal="center"/>
      <protection locked="0"/>
    </xf>
    <xf numFmtId="204" fontId="26" fillId="0" borderId="38" xfId="0" applyNumberFormat="1" applyFont="1" applyFill="1" applyBorder="1" applyAlignment="1" applyProtection="1">
      <alignment horizontal="center" vertical="center" shrinkToFit="1"/>
    </xf>
    <xf numFmtId="0" fontId="107" fillId="3" borderId="0" xfId="0" applyFont="1" applyFill="1" applyBorder="1" applyAlignment="1" applyProtection="1">
      <alignment horizontal="right"/>
    </xf>
    <xf numFmtId="0" fontId="108" fillId="0" borderId="0" xfId="0" applyFont="1" applyFill="1" applyAlignment="1" applyProtection="1">
      <alignment horizontal="right"/>
    </xf>
    <xf numFmtId="0" fontId="109" fillId="3" borderId="37" xfId="0" applyNumberFormat="1" applyFont="1" applyFill="1" applyBorder="1" applyAlignment="1">
      <alignment horizontal="center"/>
    </xf>
    <xf numFmtId="0" fontId="110" fillId="0" borderId="0" xfId="0" applyFont="1" applyFill="1" applyAlignment="1" applyProtection="1">
      <alignment horizontal="right"/>
    </xf>
    <xf numFmtId="200" fontId="26" fillId="0" borderId="52" xfId="0" applyNumberFormat="1" applyFont="1" applyFill="1" applyBorder="1" applyAlignment="1" applyProtection="1">
      <alignment horizontal="center" vertical="center" shrinkToFit="1"/>
    </xf>
    <xf numFmtId="0" fontId="29" fillId="0" borderId="38" xfId="0" applyFont="1" applyFill="1" applyBorder="1" applyAlignment="1">
      <alignment horizontal="center" vertical="center"/>
    </xf>
    <xf numFmtId="0" fontId="26" fillId="0" borderId="6" xfId="0" applyNumberFormat="1" applyFont="1" applyFill="1" applyBorder="1" applyAlignment="1" applyProtection="1">
      <alignment horizontal="center" vertical="center" shrinkToFit="1"/>
    </xf>
    <xf numFmtId="0" fontId="26" fillId="0" borderId="177" xfId="0" applyNumberFormat="1" applyFont="1" applyFill="1" applyBorder="1" applyAlignment="1" applyProtection="1">
      <alignment horizontal="center" vertical="center" shrinkToFit="1"/>
    </xf>
    <xf numFmtId="0" fontId="40" fillId="0" borderId="178" xfId="0" applyNumberFormat="1" applyFont="1" applyFill="1" applyBorder="1" applyAlignment="1" applyProtection="1">
      <alignment horizontal="center" vertical="center" shrinkToFit="1"/>
    </xf>
    <xf numFmtId="0" fontId="111" fillId="0" borderId="150" xfId="0" applyFont="1" applyFill="1" applyBorder="1" applyAlignment="1" applyProtection="1">
      <alignment vertical="center"/>
    </xf>
    <xf numFmtId="0" fontId="26" fillId="0" borderId="0" xfId="0" applyFont="1" applyFill="1" applyBorder="1" applyAlignment="1" applyProtection="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right" vertical="top"/>
    </xf>
    <xf numFmtId="0" fontId="3" fillId="3" borderId="61" xfId="0" applyFont="1" applyFill="1" applyBorder="1" applyAlignment="1">
      <alignment shrinkToFit="1"/>
    </xf>
    <xf numFmtId="0" fontId="4" fillId="3" borderId="0" xfId="0" applyFont="1" applyFill="1" applyBorder="1" applyAlignment="1">
      <alignment vertical="top" wrapText="1" shrinkToFit="1"/>
    </xf>
    <xf numFmtId="0" fontId="4" fillId="3" borderId="42" xfId="0" applyFont="1" applyFill="1" applyBorder="1" applyAlignment="1">
      <alignment horizontal="center" vertical="center"/>
    </xf>
    <xf numFmtId="177" fontId="5" fillId="0" borderId="11"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68"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0" fontId="113" fillId="0" borderId="0" xfId="0" applyFont="1" applyFill="1" applyAlignment="1" applyProtection="1"/>
    <xf numFmtId="0" fontId="0" fillId="0" borderId="0" xfId="0" applyFont="1" applyFill="1" applyBorder="1" applyAlignment="1" applyProtection="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Border="1" applyAlignment="1">
      <alignment horizontal="center" vertical="center" textRotation="255"/>
    </xf>
    <xf numFmtId="0" fontId="4" fillId="3" borderId="0" xfId="0" applyFont="1" applyFill="1" applyBorder="1" applyAlignment="1">
      <alignment horizontal="center"/>
    </xf>
    <xf numFmtId="176" fontId="9" fillId="3" borderId="0" xfId="2" applyNumberFormat="1" applyFont="1" applyFill="1" applyBorder="1" applyAlignment="1">
      <alignment vertical="center"/>
    </xf>
    <xf numFmtId="0" fontId="4" fillId="3" borderId="0" xfId="0" applyFont="1" applyFill="1" applyBorder="1" applyAlignment="1">
      <alignment horizontal="left" vertical="center" shrinkToFit="1"/>
    </xf>
    <xf numFmtId="0" fontId="4" fillId="3" borderId="0" xfId="0" applyFont="1" applyFill="1" applyBorder="1" applyAlignment="1">
      <alignment shrinkToFit="1"/>
    </xf>
    <xf numFmtId="0" fontId="29" fillId="0" borderId="0" xfId="0" applyFont="1" applyFill="1" applyBorder="1" applyAlignment="1" applyProtection="1">
      <alignment wrapText="1" shrinkToFit="1"/>
    </xf>
    <xf numFmtId="0" fontId="4" fillId="3" borderId="0" xfId="0" applyFont="1" applyFill="1" applyBorder="1" applyAlignment="1">
      <alignment vertical="top"/>
    </xf>
    <xf numFmtId="0" fontId="0" fillId="4" borderId="0" xfId="0" applyFill="1" applyBorder="1" applyAlignment="1" applyProtection="1"/>
    <xf numFmtId="0" fontId="113" fillId="0" borderId="0" xfId="0" applyFont="1" applyFill="1" applyAlignment="1" applyProtection="1">
      <protection locked="0"/>
    </xf>
    <xf numFmtId="177" fontId="5" fillId="4" borderId="25" xfId="0" applyNumberFormat="1" applyFont="1" applyFill="1" applyBorder="1" applyAlignment="1" applyProtection="1">
      <alignment horizontal="center" vertical="center" wrapText="1"/>
      <protection locked="0"/>
    </xf>
    <xf numFmtId="0" fontId="4" fillId="4" borderId="42" xfId="0" applyNumberFormat="1" applyFont="1" applyFill="1" applyBorder="1" applyAlignment="1" applyProtection="1">
      <alignment vertical="center" wrapText="1"/>
      <protection locked="0"/>
    </xf>
    <xf numFmtId="0" fontId="13" fillId="3" borderId="0" xfId="5" applyFont="1" applyFill="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xf>
    <xf numFmtId="0" fontId="13" fillId="3" borderId="0" xfId="0" applyFont="1" applyFill="1" applyAlignment="1">
      <alignment horizontal="justify" vertical="top" wrapText="1"/>
    </xf>
    <xf numFmtId="0" fontId="13" fillId="3" borderId="0" xfId="0" applyFont="1" applyFill="1" applyBorder="1" applyAlignment="1">
      <alignment horizontal="justify" vertical="top" wrapText="1"/>
    </xf>
    <xf numFmtId="176" fontId="17" fillId="0" borderId="68" xfId="2" applyNumberFormat="1" applyFont="1" applyBorder="1" applyAlignment="1" applyProtection="1">
      <alignment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12" fillId="0" borderId="152" xfId="0" applyFont="1" applyFill="1" applyBorder="1" applyAlignment="1" applyProtection="1">
      <alignment horizontal="left" vertical="center" wrapText="1" shrinkToFit="1"/>
    </xf>
    <xf numFmtId="0" fontId="0" fillId="0" borderId="153" xfId="0" applyFont="1" applyBorder="1" applyAlignment="1">
      <alignment horizontal="left" wrapText="1" shrinkToFit="1"/>
    </xf>
    <xf numFmtId="0" fontId="0" fillId="0" borderId="154" xfId="0" applyFont="1" applyBorder="1" applyAlignment="1">
      <alignment horizontal="left" wrapText="1" shrinkToFit="1"/>
    </xf>
    <xf numFmtId="176" fontId="17" fillId="0" borderId="6" xfId="2" applyNumberFormat="1" applyFont="1" applyBorder="1" applyAlignment="1" applyProtection="1">
      <alignment vertical="center"/>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0" fontId="17" fillId="4" borderId="20" xfId="0" applyFont="1" applyFill="1" applyBorder="1" applyAlignment="1" applyProtection="1">
      <alignment horizontal="left" vertical="center"/>
      <protection locked="0"/>
    </xf>
    <xf numFmtId="0" fontId="17" fillId="4" borderId="44" xfId="0" applyFont="1" applyFill="1" applyBorder="1" applyAlignment="1" applyProtection="1">
      <alignment horizontal="left" vertical="center"/>
      <protection locked="0"/>
    </xf>
    <xf numFmtId="0" fontId="17" fillId="4" borderId="45"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176" fontId="17" fillId="0" borderId="64" xfId="2" applyNumberFormat="1" applyFont="1" applyBorder="1" applyAlignment="1" applyProtection="1">
      <alignment vertical="center"/>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13" fillId="0" borderId="71" xfId="0" applyFont="1" applyBorder="1" applyAlignment="1" applyProtection="1">
      <alignment horizontal="center" vertical="center" wrapText="1"/>
    </xf>
    <xf numFmtId="0" fontId="13" fillId="0" borderId="68"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51" fillId="0" borderId="0" xfId="0" applyFont="1" applyFill="1" applyBorder="1" applyAlignment="1" applyProtection="1">
      <alignment horizontal="center" vertical="center"/>
    </xf>
    <xf numFmtId="200" fontId="14" fillId="3" borderId="0" xfId="0" applyNumberFormat="1" applyFont="1" applyFill="1" applyBorder="1" applyAlignment="1" applyProtection="1">
      <alignment horizontal="left" vertical="center" shrinkToFit="1"/>
    </xf>
    <xf numFmtId="0" fontId="13" fillId="0" borderId="79"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6"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wrapText="1"/>
    </xf>
    <xf numFmtId="0" fontId="33" fillId="0" borderId="46" xfId="0" applyFont="1" applyFill="1" applyBorder="1" applyAlignment="1" applyProtection="1">
      <alignment horizontal="right" vertical="center" shrinkToFit="1"/>
    </xf>
    <xf numFmtId="0" fontId="87"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76" xfId="0" applyFont="1" applyBorder="1" applyAlignment="1" applyProtection="1">
      <alignment horizontal="center" vertical="center"/>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71" xfId="0" applyFont="1" applyBorder="1" applyAlignment="1" applyProtection="1">
      <alignment horizontal="center" vertical="center"/>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80" fontId="10" fillId="3" borderId="37" xfId="0" applyNumberFormat="1" applyFont="1" applyFill="1" applyBorder="1" applyAlignment="1">
      <alignment horizontal="center" vertical="top"/>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7" fillId="3" borderId="38" xfId="2" quotePrefix="1" applyNumberFormat="1" applyFont="1" applyFill="1" applyBorder="1" applyAlignment="1">
      <alignment vertical="center"/>
    </xf>
    <xf numFmtId="176" fontId="7" fillId="3" borderId="39" xfId="2" applyNumberFormat="1" applyFont="1" applyFill="1" applyBorder="1" applyAlignment="1">
      <alignment vertical="center"/>
    </xf>
    <xf numFmtId="176" fontId="7" fillId="3" borderId="39" xfId="2" quotePrefix="1" applyNumberFormat="1" applyFont="1" applyFill="1" applyBorder="1" applyAlignment="1">
      <alignment vertical="center"/>
    </xf>
    <xf numFmtId="0" fontId="88" fillId="3" borderId="86"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7"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0" fontId="95" fillId="0" borderId="20" xfId="0" applyFont="1" applyFill="1" applyBorder="1" applyAlignment="1">
      <alignment horizontal="left" shrinkToFit="1"/>
    </xf>
    <xf numFmtId="0" fontId="95" fillId="0" borderId="44" xfId="0" applyFont="1" applyFill="1" applyBorder="1" applyAlignment="1">
      <alignment horizontal="left" shrinkToFit="1"/>
    </xf>
    <xf numFmtId="0" fontId="95" fillId="0" borderId="45" xfId="0" applyFont="1" applyFill="1" applyBorder="1" applyAlignment="1">
      <alignment horizontal="left"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176" fontId="7" fillId="3" borderId="38" xfId="2" applyNumberFormat="1" applyFont="1" applyFill="1" applyBorder="1" applyAlignment="1">
      <alignment vertical="center"/>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0" fontId="4" fillId="3" borderId="20" xfId="0" applyFont="1" applyFill="1" applyBorder="1" applyAlignment="1">
      <alignment horizontal="center"/>
    </xf>
    <xf numFmtId="0" fontId="4" fillId="3" borderId="85" xfId="0" applyFont="1" applyFill="1" applyBorder="1" applyAlignment="1">
      <alignment horizontal="center"/>
    </xf>
    <xf numFmtId="176" fontId="9" fillId="3" borderId="20" xfId="2"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0" xfId="0" applyNumberFormat="1" applyFont="1" applyFill="1" applyBorder="1" applyAlignment="1">
      <alignment horizontal="left" shrinkToFit="1"/>
    </xf>
    <xf numFmtId="0" fontId="3" fillId="3" borderId="61" xfId="0" applyNumberFormat="1" applyFont="1" applyFill="1" applyBorder="1" applyAlignment="1">
      <alignment horizontal="left" shrinkToFit="1"/>
    </xf>
    <xf numFmtId="0" fontId="18" fillId="3" borderId="84"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176" fontId="9" fillId="3" borderId="20" xfId="2" quotePrefix="1" applyNumberFormat="1" applyFont="1" applyFill="1" applyBorder="1" applyAlignment="1">
      <alignment vertical="center"/>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4" xfId="0" applyFont="1" applyFill="1" applyBorder="1" applyAlignment="1">
      <alignment horizontal="left" vertical="center" shrinkToFit="1"/>
    </xf>
    <xf numFmtId="196" fontId="0" fillId="3" borderId="54" xfId="0" applyNumberFormat="1" applyFont="1" applyFill="1" applyBorder="1" applyAlignment="1" applyProtection="1">
      <alignment horizontal="center" vertical="top" wrapText="1" readingOrder="1"/>
    </xf>
    <xf numFmtId="196" fontId="0" fillId="3" borderId="42" xfId="0" applyNumberFormat="1" applyFont="1" applyFill="1" applyBorder="1" applyAlignment="1" applyProtection="1">
      <alignment horizontal="center" vertical="top" wrapText="1" readingOrder="1"/>
    </xf>
    <xf numFmtId="196" fontId="0" fillId="3" borderId="50" xfId="0" applyNumberFormat="1" applyFont="1" applyFill="1" applyBorder="1" applyAlignment="1" applyProtection="1">
      <alignment horizontal="center" wrapText="1" readingOrder="1"/>
    </xf>
    <xf numFmtId="196" fontId="0" fillId="3" borderId="51" xfId="0" applyNumberFormat="1" applyFont="1" applyFill="1" applyBorder="1" applyAlignment="1" applyProtection="1">
      <alignment horizontal="center" wrapText="1" readingOrder="1"/>
    </xf>
    <xf numFmtId="196" fontId="0" fillId="3" borderId="49" xfId="0" applyNumberFormat="1" applyFont="1" applyFill="1" applyBorder="1" applyAlignment="1" applyProtection="1">
      <alignment horizontal="center" wrapText="1" readingOrder="1"/>
    </xf>
    <xf numFmtId="196" fontId="0" fillId="3" borderId="53" xfId="0" applyNumberFormat="1" applyFont="1" applyFill="1" applyBorder="1" applyAlignment="1" applyProtection="1">
      <alignment horizontal="center" wrapText="1" readingOrder="1"/>
    </xf>
    <xf numFmtId="196" fontId="104" fillId="3" borderId="52" xfId="0" applyNumberFormat="1" applyFont="1" applyFill="1" applyBorder="1" applyAlignment="1" applyProtection="1">
      <alignment horizontal="right" vertical="top" wrapText="1" readingOrder="1"/>
    </xf>
    <xf numFmtId="192" fontId="104" fillId="0" borderId="52" xfId="0" applyNumberFormat="1" applyFont="1" applyFill="1" applyBorder="1" applyAlignment="1" applyProtection="1">
      <alignment horizontal="left" vertical="top" wrapText="1"/>
    </xf>
    <xf numFmtId="199" fontId="91" fillId="3" borderId="0" xfId="0" applyNumberFormat="1" applyFont="1" applyFill="1" applyBorder="1" applyAlignment="1" applyProtection="1">
      <alignment horizontal="left" vertical="top" shrinkToFit="1"/>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0" fontId="0" fillId="0" borderId="163" xfId="0" applyFont="1" applyFill="1" applyBorder="1" applyAlignment="1" applyProtection="1">
      <alignment horizontal="center" vertical="center" wrapText="1"/>
    </xf>
    <xf numFmtId="0" fontId="0" fillId="0" borderId="164" xfId="0" applyFont="1" applyFill="1" applyBorder="1" applyAlignment="1" applyProtection="1">
      <alignment horizontal="center" vertical="center" wrapText="1"/>
    </xf>
    <xf numFmtId="0" fontId="0" fillId="0" borderId="172" xfId="0" applyFont="1" applyFill="1" applyBorder="1" applyAlignment="1" applyProtection="1">
      <alignment horizontal="left" vertical="center"/>
    </xf>
    <xf numFmtId="0" fontId="0" fillId="0" borderId="173"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163" xfId="0" applyFont="1" applyFill="1" applyBorder="1" applyAlignment="1">
      <alignment horizontal="center" vertical="center" wrapText="1"/>
    </xf>
    <xf numFmtId="0" fontId="0" fillId="0" borderId="162" xfId="0" applyFont="1" applyFill="1" applyBorder="1" applyAlignment="1">
      <alignment horizontal="center" vertical="center"/>
    </xf>
    <xf numFmtId="193" fontId="0" fillId="0" borderId="163" xfId="0" applyNumberFormat="1" applyFont="1" applyFill="1" applyBorder="1" applyAlignment="1" applyProtection="1">
      <alignment horizontal="center" vertical="center" wrapText="1" shrinkToFit="1"/>
    </xf>
    <xf numFmtId="193" fontId="0" fillId="0" borderId="164" xfId="0" applyNumberFormat="1" applyFont="1" applyFill="1" applyBorder="1" applyAlignment="1" applyProtection="1">
      <alignment horizontal="center" vertical="center" shrinkToFit="1"/>
    </xf>
    <xf numFmtId="0" fontId="0" fillId="0" borderId="56" xfId="0" applyFill="1" applyBorder="1" applyAlignment="1" applyProtection="1">
      <alignment horizontal="center" vertical="center" wrapText="1"/>
    </xf>
    <xf numFmtId="0" fontId="0" fillId="0" borderId="171" xfId="0" applyFill="1" applyBorder="1" applyAlignment="1" applyProtection="1">
      <alignment horizontal="center" vertical="center" wrapText="1"/>
    </xf>
    <xf numFmtId="0" fontId="46" fillId="0" borderId="52" xfId="0" applyFont="1" applyFill="1" applyBorder="1" applyAlignment="1" applyProtection="1">
      <alignment horizontal="center" vertical="center"/>
    </xf>
    <xf numFmtId="0" fontId="46" fillId="0" borderId="51" xfId="0" applyFont="1" applyFill="1" applyBorder="1" applyAlignment="1" applyProtection="1">
      <alignment horizontal="center" vertical="center"/>
    </xf>
    <xf numFmtId="199" fontId="91" fillId="3" borderId="0" xfId="0" applyNumberFormat="1" applyFont="1" applyFill="1" applyBorder="1" applyAlignment="1" applyProtection="1">
      <alignment horizontal="left" shrinkToFit="1"/>
    </xf>
    <xf numFmtId="0" fontId="54" fillId="3" borderId="0" xfId="0" applyFont="1" applyFill="1" applyBorder="1" applyAlignment="1" applyProtection="1">
      <alignment horizontal="left"/>
    </xf>
    <xf numFmtId="0" fontId="0" fillId="0" borderId="99" xfId="0" applyFont="1" applyFill="1" applyBorder="1" applyAlignment="1" applyProtection="1">
      <alignment horizontal="center" vertical="center"/>
    </xf>
    <xf numFmtId="0" fontId="0" fillId="0" borderId="166" xfId="0" applyFont="1" applyFill="1" applyBorder="1" applyAlignment="1" applyProtection="1">
      <alignment horizontal="center" vertical="center"/>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46" fillId="0" borderId="52" xfId="0" quotePrefix="1" applyFont="1" applyFill="1" applyBorder="1" applyAlignment="1" applyProtection="1">
      <alignment horizontal="left"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0" fontId="0" fillId="0" borderId="162" xfId="0" applyFont="1" applyFill="1" applyBorder="1" applyAlignment="1" applyProtection="1">
      <alignment horizontal="center" vertical="center"/>
    </xf>
    <xf numFmtId="0" fontId="54" fillId="3" borderId="0" xfId="0" applyFont="1" applyFill="1" applyBorder="1" applyAlignment="1" applyProtection="1">
      <alignment horizontal="left" vertical="top"/>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77" fontId="8" fillId="3" borderId="101"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77" fontId="8" fillId="3" borderId="1"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174" xfId="0" applyFill="1" applyBorder="1" applyAlignment="1" applyProtection="1">
      <alignment horizontal="center" vertical="center"/>
    </xf>
    <xf numFmtId="0" fontId="0" fillId="3" borderId="175" xfId="0" applyFill="1" applyBorder="1" applyAlignment="1" applyProtection="1">
      <alignment horizontal="center" vertical="center"/>
    </xf>
    <xf numFmtId="0" fontId="0" fillId="3" borderId="176" xfId="0" applyFill="1" applyBorder="1" applyAlignment="1" applyProtection="1">
      <alignment horizontal="center" vertical="center"/>
    </xf>
    <xf numFmtId="0" fontId="43" fillId="3" borderId="92" xfId="0" applyFont="1" applyFill="1" applyBorder="1" applyAlignment="1" applyProtection="1">
      <alignment horizontal="center" vertical="center" wrapText="1"/>
    </xf>
    <xf numFmtId="0" fontId="43" fillId="3" borderId="93" xfId="0" applyFont="1" applyFill="1" applyBorder="1" applyAlignment="1" applyProtection="1">
      <alignment horizontal="center" vertical="center" wrapText="1"/>
    </xf>
    <xf numFmtId="0" fontId="43" fillId="3" borderId="94" xfId="0" applyFont="1" applyFill="1" applyBorder="1" applyAlignment="1" applyProtection="1">
      <alignment horizontal="center" vertical="center" wrapText="1"/>
    </xf>
    <xf numFmtId="0" fontId="43" fillId="3" borderId="90"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wrapText="1"/>
    </xf>
    <xf numFmtId="0" fontId="43" fillId="3" borderId="91" xfId="0" applyFont="1" applyFill="1" applyBorder="1" applyAlignment="1" applyProtection="1">
      <alignment horizontal="center" vertical="center" wrapText="1"/>
    </xf>
    <xf numFmtId="0" fontId="90" fillId="3" borderId="83" xfId="0" applyFont="1" applyFill="1" applyBorder="1" applyAlignment="1" applyProtection="1">
      <alignment horizontal="center" vertical="center" wrapText="1"/>
    </xf>
    <xf numFmtId="0" fontId="90" fillId="3" borderId="15" xfId="0" applyFont="1" applyFill="1" applyBorder="1" applyAlignment="1" applyProtection="1">
      <alignment horizontal="center" vertical="center" wrapText="1"/>
    </xf>
    <xf numFmtId="0" fontId="90" fillId="3" borderId="17" xfId="0" applyFont="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203" fontId="8" fillId="3" borderId="100" xfId="0" applyNumberFormat="1" applyFont="1" applyFill="1" applyBorder="1" applyAlignment="1" applyProtection="1">
      <alignment horizontal="right" vertical="center" indent="1" shrinkToFit="1"/>
    </xf>
    <xf numFmtId="203" fontId="8" fillId="3" borderId="101" xfId="0" applyNumberFormat="1" applyFont="1" applyFill="1" applyBorder="1" applyAlignment="1" applyProtection="1">
      <alignment horizontal="right" vertical="center" indent="1" shrinkToFit="1"/>
    </xf>
    <xf numFmtId="203" fontId="8" fillId="3" borderId="102" xfId="0" applyNumberFormat="1" applyFont="1" applyFill="1" applyBorder="1" applyAlignment="1" applyProtection="1">
      <alignment horizontal="right" vertical="center" indent="1" shrinkToFit="1"/>
    </xf>
    <xf numFmtId="201" fontId="8" fillId="3" borderId="92" xfId="0" applyNumberFormat="1" applyFont="1" applyFill="1" applyBorder="1" applyAlignment="1" applyProtection="1">
      <alignment horizontal="right" vertical="center" indent="1" shrinkToFit="1"/>
    </xf>
    <xf numFmtId="201" fontId="8" fillId="3" borderId="93" xfId="0" applyNumberFormat="1" applyFont="1" applyFill="1" applyBorder="1" applyAlignment="1" applyProtection="1">
      <alignment horizontal="right" vertical="center" indent="1" shrinkToFit="1"/>
    </xf>
    <xf numFmtId="201" fontId="8" fillId="3" borderId="94" xfId="0" applyNumberFormat="1" applyFont="1" applyFill="1" applyBorder="1" applyAlignment="1" applyProtection="1">
      <alignment horizontal="right" vertical="center" indent="1" shrinkToFit="1"/>
    </xf>
    <xf numFmtId="202" fontId="8" fillId="3" borderId="90" xfId="0" applyNumberFormat="1" applyFont="1" applyFill="1" applyBorder="1" applyAlignment="1" applyProtection="1">
      <alignment horizontal="right" vertical="center" indent="1" shrinkToFit="1"/>
    </xf>
    <xf numFmtId="202" fontId="8" fillId="3" borderId="1" xfId="0" applyNumberFormat="1" applyFont="1" applyFill="1" applyBorder="1" applyAlignment="1" applyProtection="1">
      <alignment horizontal="right" vertical="center" indent="1" shrinkToFit="1"/>
    </xf>
    <xf numFmtId="202" fontId="8" fillId="3" borderId="91" xfId="0" applyNumberFormat="1" applyFont="1" applyFill="1" applyBorder="1" applyAlignment="1" applyProtection="1">
      <alignment horizontal="right" vertical="center" indent="1" shrinkToFit="1"/>
    </xf>
    <xf numFmtId="201" fontId="8" fillId="3" borderId="83" xfId="0" applyNumberFormat="1" applyFont="1" applyFill="1" applyBorder="1" applyAlignment="1" applyProtection="1">
      <alignment horizontal="right" vertical="center" indent="1" shrinkToFit="1"/>
    </xf>
    <xf numFmtId="201" fontId="8" fillId="3" borderId="15" xfId="0" applyNumberFormat="1" applyFont="1" applyFill="1" applyBorder="1" applyAlignment="1" applyProtection="1">
      <alignment horizontal="right" vertical="center" indent="1" shrinkToFit="1"/>
    </xf>
    <xf numFmtId="201" fontId="8" fillId="3" borderId="17" xfId="0" applyNumberFormat="1" applyFont="1" applyFill="1" applyBorder="1" applyAlignment="1" applyProtection="1">
      <alignment horizontal="right" vertical="center" indent="1" shrinkToFit="1"/>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89" fillId="3" borderId="38" xfId="0" applyFont="1" applyFill="1" applyBorder="1" applyAlignment="1" applyProtection="1">
      <alignment horizontal="center" vertical="center" wrapText="1"/>
    </xf>
    <xf numFmtId="0" fontId="89" fillId="3" borderId="40" xfId="0" applyFont="1" applyFill="1" applyBorder="1" applyAlignment="1" applyProtection="1">
      <alignment horizontal="center" vertical="center" wrapText="1"/>
    </xf>
    <xf numFmtId="0" fontId="89" fillId="3" borderId="39" xfId="0" applyFont="1" applyFill="1" applyBorder="1" applyAlignment="1" applyProtection="1">
      <alignment horizontal="center" vertical="center" wrapText="1"/>
    </xf>
    <xf numFmtId="3" fontId="58" fillId="3" borderId="38" xfId="0" quotePrefix="1" applyNumberFormat="1" applyFont="1" applyFill="1" applyBorder="1" applyAlignment="1" applyProtection="1">
      <alignment horizontal="right" vertical="center"/>
    </xf>
    <xf numFmtId="3" fontId="58" fillId="3" borderId="40" xfId="0" quotePrefix="1" applyNumberFormat="1" applyFont="1" applyFill="1" applyBorder="1" applyAlignment="1" applyProtection="1">
      <alignment horizontal="right" vertical="center"/>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0" borderId="99" xfId="0" applyFont="1" applyFill="1" applyBorder="1" applyAlignment="1" applyProtection="1">
      <alignment horizontal="center" vertical="center" wrapText="1"/>
    </xf>
    <xf numFmtId="0" fontId="0" fillId="0" borderId="166" xfId="0" applyFont="1" applyFill="1" applyBorder="1" applyAlignment="1" applyProtection="1">
      <alignment horizontal="center" vertical="center" wrapText="1"/>
    </xf>
    <xf numFmtId="193" fontId="0" fillId="0" borderId="99" xfId="0" applyNumberFormat="1" applyFont="1" applyFill="1" applyBorder="1" applyAlignment="1" applyProtection="1">
      <alignment horizontal="center" vertical="center" wrapText="1" shrinkToFit="1"/>
    </xf>
    <xf numFmtId="193" fontId="0" fillId="0" borderId="166" xfId="0" applyNumberFormat="1" applyFont="1" applyFill="1" applyBorder="1" applyAlignment="1" applyProtection="1">
      <alignment horizontal="center" vertical="center" wrapText="1" shrinkToFit="1"/>
    </xf>
    <xf numFmtId="0" fontId="0" fillId="0" borderId="95" xfId="0" applyFont="1" applyFill="1" applyBorder="1" applyAlignment="1" applyProtection="1">
      <alignment horizontal="left" vertical="center" wrapText="1"/>
    </xf>
    <xf numFmtId="0" fontId="0" fillId="0" borderId="96" xfId="0" applyFont="1" applyFill="1" applyBorder="1" applyAlignment="1" applyProtection="1">
      <alignment horizontal="left" vertical="center" wrapText="1"/>
    </xf>
    <xf numFmtId="0" fontId="0" fillId="0" borderId="99"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46" fillId="0" borderId="50" xfId="0" applyFont="1" applyFill="1" applyBorder="1" applyAlignment="1" applyProtection="1">
      <alignment horizontal="left" vertical="top" indent="2"/>
    </xf>
    <xf numFmtId="0" fontId="46" fillId="0" borderId="52" xfId="0" applyFont="1" applyFill="1" applyBorder="1" applyAlignment="1" applyProtection="1">
      <alignment horizontal="left" vertical="top" indent="2"/>
    </xf>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4" fillId="0" borderId="0" xfId="1" applyFill="1" applyAlignment="1" applyProtection="1">
      <alignment horizontal="left"/>
      <protection hidden="1"/>
    </xf>
    <xf numFmtId="0" fontId="44" fillId="0" borderId="0" xfId="1" applyFont="1" applyFill="1" applyAlignment="1" applyProtection="1">
      <alignment vertical="center"/>
      <protection hidden="1"/>
    </xf>
    <xf numFmtId="0" fontId="11" fillId="3" borderId="0" xfId="0" applyFont="1" applyFill="1" applyBorder="1" applyAlignment="1" applyProtection="1"/>
    <xf numFmtId="0" fontId="7" fillId="0" borderId="10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5"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6" fillId="0" borderId="115" xfId="0" applyFont="1" applyBorder="1" applyAlignment="1" applyProtection="1">
      <alignment horizontal="center" vertical="top" wrapText="1"/>
    </xf>
    <xf numFmtId="56" fontId="6" fillId="0" borderId="106"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180" fontId="10" fillId="0" borderId="104"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38" fontId="4" fillId="3" borderId="108"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9" xfId="0" applyFont="1" applyFill="1" applyBorder="1" applyAlignment="1" applyProtection="1">
      <alignment horizontal="center" vertical="center" wrapText="1"/>
    </xf>
    <xf numFmtId="0" fontId="4" fillId="3" borderId="110" xfId="0" applyFont="1" applyFill="1" applyBorder="1" applyAlignment="1" applyProtection="1">
      <alignment horizontal="center" vertical="center" wrapText="1"/>
    </xf>
    <xf numFmtId="0" fontId="4" fillId="3" borderId="111" xfId="0" applyFont="1" applyFill="1" applyBorder="1" applyAlignment="1" applyProtection="1">
      <alignment horizontal="center" vertical="center" wrapText="1"/>
    </xf>
    <xf numFmtId="0" fontId="44" fillId="0" borderId="0" xfId="1" applyProtection="1">
      <protection locked="0" hidden="1"/>
    </xf>
    <xf numFmtId="0" fontId="44" fillId="0" borderId="0" xfId="1" applyFont="1" applyAlignment="1" applyProtection="1">
      <alignment vertical="center"/>
      <protection locked="0" hidden="1"/>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185" fontId="10" fillId="0" borderId="104" xfId="0" applyNumberFormat="1" applyFont="1" applyFill="1" applyBorder="1" applyAlignment="1" applyProtection="1">
      <alignment horizontal="center" vertical="center"/>
    </xf>
    <xf numFmtId="185" fontId="10" fillId="0" borderId="37" xfId="0" applyNumberFormat="1" applyFont="1" applyFill="1" applyBorder="1" applyAlignment="1" applyProtection="1">
      <alignment horizontal="center" vertical="center"/>
    </xf>
    <xf numFmtId="185" fontId="10" fillId="0" borderId="55" xfId="0" applyNumberFormat="1" applyFont="1" applyFill="1" applyBorder="1" applyAlignment="1" applyProtection="1">
      <alignment horizontal="center" vertical="center"/>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0" fontId="7" fillId="0" borderId="103" xfId="0" applyFont="1" applyFill="1" applyBorder="1" applyAlignment="1" applyProtection="1">
      <alignment horizontal="right" vertical="center" indent="4"/>
    </xf>
    <xf numFmtId="0" fontId="7" fillId="0" borderId="44" xfId="0" applyFont="1" applyFill="1" applyBorder="1" applyAlignment="1" applyProtection="1">
      <alignment horizontal="right" vertical="center" indent="4"/>
    </xf>
    <xf numFmtId="0" fontId="46" fillId="0" borderId="44" xfId="0" applyFont="1" applyFill="1" applyBorder="1" applyAlignment="1" applyProtection="1">
      <alignment horizontal="center" vertical="center" wrapText="1"/>
    </xf>
    <xf numFmtId="0" fontId="46" fillId="0" borderId="85" xfId="0" applyFont="1" applyFill="1" applyBorder="1" applyAlignment="1" applyProtection="1">
      <alignment horizontal="center" vertical="center" wrapText="1"/>
    </xf>
    <xf numFmtId="0" fontId="16" fillId="3" borderId="0" xfId="0" applyFont="1" applyFill="1" applyAlignment="1">
      <alignment horizontal="left"/>
    </xf>
    <xf numFmtId="0" fontId="16" fillId="3" borderId="0" xfId="0" applyFont="1" applyFill="1" applyAlignment="1">
      <alignment horizontal="justify"/>
    </xf>
    <xf numFmtId="0" fontId="0" fillId="3" borderId="0" xfId="0" applyFill="1"/>
    <xf numFmtId="0" fontId="16" fillId="3" borderId="0" xfId="0" applyFont="1" applyFill="1" applyAlignment="1">
      <alignment horizontal="left" wrapText="1"/>
    </xf>
    <xf numFmtId="0" fontId="16" fillId="3" borderId="0" xfId="0" applyFont="1" applyFill="1" applyAlignment="1">
      <alignment horizontal="left"/>
    </xf>
    <xf numFmtId="0" fontId="16" fillId="3" borderId="0" xfId="0" applyFont="1" applyFill="1" applyAlignment="1">
      <alignment horizontal="left" vertical="top"/>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ont>
        <b/>
        <i val="0"/>
        <color rgb="FFFF0000"/>
      </font>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0号'!$Q$3"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23</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148749" y="727179"/>
          <a:ext cx="5238978" cy="475349"/>
        </a:xfrm>
        <a:prstGeom prst="borderCallout2">
          <a:avLst>
            <a:gd name="adj1" fmla="val 70964"/>
            <a:gd name="adj2" fmla="val -222"/>
            <a:gd name="adj3" fmla="val 120444"/>
            <a:gd name="adj4" fmla="val -8904"/>
            <a:gd name="adj5" fmla="val 115542"/>
            <a:gd name="adj6" fmla="val -35662"/>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27214</xdr:colOff>
      <xdr:row>50</xdr:row>
      <xdr:rowOff>149677</xdr:rowOff>
    </xdr:from>
    <xdr:to>
      <xdr:col>22</xdr:col>
      <xdr:colOff>216857</xdr:colOff>
      <xdr:row>53</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7932964" y="14450784"/>
          <a:ext cx="4911322" cy="516390"/>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27214</xdr:colOff>
      <xdr:row>45</xdr:row>
      <xdr:rowOff>143090</xdr:rowOff>
    </xdr:from>
    <xdr:to>
      <xdr:col>21</xdr:col>
      <xdr:colOff>1182964</xdr:colOff>
      <xdr:row>50</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932964" y="13559733"/>
          <a:ext cx="4680000" cy="786152"/>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18</xdr:col>
      <xdr:colOff>29593</xdr:colOff>
      <xdr:row>3</xdr:row>
      <xdr:rowOff>166687</xdr:rowOff>
    </xdr:from>
    <xdr:to>
      <xdr:col>23</xdr:col>
      <xdr:colOff>54043</xdr:colOff>
      <xdr:row>6</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27214</xdr:colOff>
      <xdr:row>28</xdr:row>
      <xdr:rowOff>353789</xdr:rowOff>
    </xdr:from>
    <xdr:to>
      <xdr:col>29</xdr:col>
      <xdr:colOff>1005323</xdr:colOff>
      <xdr:row>40</xdr:row>
      <xdr:rowOff>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932964" y="9511396"/>
          <a:ext cx="8298752"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7</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27214</xdr:colOff>
      <xdr:row>40</xdr:row>
      <xdr:rowOff>108857</xdr:rowOff>
    </xdr:from>
    <xdr:to>
      <xdr:col>28</xdr:col>
      <xdr:colOff>276322</xdr:colOff>
      <xdr:row>45</xdr:row>
      <xdr:rowOff>72214</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7932964" y="12300857"/>
          <a:ext cx="5991322" cy="1188000"/>
        </a:xfrm>
        <a:prstGeom prst="borderCallout2">
          <a:avLst>
            <a:gd name="adj1" fmla="val 20133"/>
            <a:gd name="adj2" fmla="val -52"/>
            <a:gd name="adj3" fmla="val 9884"/>
            <a:gd name="adj4" fmla="val -5476"/>
            <a:gd name="adj5" fmla="val -38535"/>
            <a:gd name="adj6" fmla="val -1031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18</xdr:col>
      <xdr:colOff>13607</xdr:colOff>
      <xdr:row>0</xdr:row>
      <xdr:rowOff>112258</xdr:rowOff>
    </xdr:from>
    <xdr:to>
      <xdr:col>23</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11</xdr:col>
          <xdr:colOff>266700</xdr:colOff>
          <xdr:row>2</xdr:row>
          <xdr:rowOff>9525</xdr:rowOff>
        </xdr:from>
        <xdr:to>
          <xdr:col>14</xdr:col>
          <xdr:colOff>114300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7083548" y="1493157"/>
          <a:ext cx="6945416" cy="1391557"/>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a:t>
          </a:r>
          <a:r>
            <a:rPr kumimoji="1" lang="ja-JP" altLang="en-US" sz="1800" b="1" u="sng">
              <a:solidFill>
                <a:srgbClr val="FF0000"/>
              </a:solidFill>
              <a:latin typeface="+mn-lt"/>
              <a:ea typeface="+mn-ea"/>
              <a:cs typeface="+mn-cs"/>
            </a:rPr>
            <a:t>を</a:t>
          </a:r>
          <a:r>
            <a:rPr kumimoji="1" lang="ja-JP" altLang="ja-JP" sz="1800" b="1" u="sng">
              <a:solidFill>
                <a:srgbClr val="FF0000"/>
              </a:solidFill>
              <a:latin typeface="+mn-lt"/>
              <a:ea typeface="+mn-ea"/>
              <a:cs typeface="+mn-cs"/>
            </a:rPr>
            <a:t>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editAs="oneCell">
    <xdr:from>
      <xdr:col>11</xdr:col>
      <xdr:colOff>122466</xdr:colOff>
      <xdr:row>18</xdr:row>
      <xdr:rowOff>81646</xdr:rowOff>
    </xdr:from>
    <xdr:to>
      <xdr:col>13</xdr:col>
      <xdr:colOff>3008541</xdr:colOff>
      <xdr:row>20</xdr:row>
      <xdr:rowOff>435431</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579180" y="7524753"/>
          <a:ext cx="4573361" cy="1279071"/>
          <a:chOff x="7501242" y="5631409"/>
          <a:chExt cx="4572004" cy="1141797"/>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厚生労働省の定める農業の２０２０年
保険料率を表示しています。
　　　雇用保険料率　 ７ / １，０００
　　　労災保険料率　１３ / １，０００</a:t>
            </a:fld>
            <a:endParaRPr kumimoji="1" lang="ja-JP" altLang="en-US" sz="1100"/>
          </a:p>
        </xdr:txBody>
      </xdr:sp>
    </xdr:grp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9" name="線吹き出し 2 (枠付き) 10">
          <a:extLst>
            <a:ext uri="{FF2B5EF4-FFF2-40B4-BE49-F238E27FC236}">
              <a16:creationId xmlns:a16="http://schemas.microsoft.com/office/drawing/2014/main" id="{00000000-0008-0000-0A00-000009000000}"/>
            </a:ext>
          </a:extLst>
        </xdr:cNvPr>
        <xdr:cNvSpPr/>
      </xdr:nvSpPr>
      <xdr:spPr>
        <a:xfrm>
          <a:off x="7075713" y="40821"/>
          <a:ext cx="9062357" cy="1183821"/>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6"/>
  <sheetViews>
    <sheetView showGridLines="0" tabSelected="1" view="pageBreakPreview" zoomScale="75" zoomScaleNormal="100" zoomScaleSheetLayoutView="75" workbookViewId="0">
      <selection activeCell="F1" sqref="F1"/>
    </sheetView>
  </sheetViews>
  <sheetFormatPr defaultRowHeight="13.5" x14ac:dyDescent="0.15"/>
  <cols>
    <col min="1" max="4" width="2.125" style="259" customWidth="1"/>
    <col min="5" max="5" width="100.625" style="259" customWidth="1"/>
    <col min="6" max="6" width="9" style="259"/>
    <col min="7" max="7" width="9" style="259" customWidth="1"/>
    <col min="8" max="16384" width="9" style="259"/>
  </cols>
  <sheetData>
    <row r="1" spans="1:7" s="249" customFormat="1" ht="16.5" customHeight="1" x14ac:dyDescent="0.15">
      <c r="A1" s="247"/>
      <c r="B1" s="247"/>
      <c r="C1" s="247"/>
      <c r="D1" s="247"/>
      <c r="E1" s="248" t="s">
        <v>174</v>
      </c>
    </row>
    <row r="2" spans="1:7" s="249" customFormat="1" ht="13.5" customHeight="1" x14ac:dyDescent="0.15">
      <c r="A2" s="556"/>
      <c r="B2" s="247"/>
      <c r="C2" s="247"/>
      <c r="D2" s="247"/>
      <c r="E2" s="247"/>
    </row>
    <row r="3" spans="1:7" s="249" customFormat="1" ht="16.5" customHeight="1" x14ac:dyDescent="0.15">
      <c r="A3" s="250" t="s">
        <v>175</v>
      </c>
      <c r="B3" s="251"/>
      <c r="C3" s="251"/>
      <c r="D3" s="251"/>
      <c r="E3" s="251"/>
    </row>
    <row r="4" spans="1:7" s="249" customFormat="1" ht="13.5" customHeight="1" x14ac:dyDescent="0.15">
      <c r="A4" s="252"/>
      <c r="B4" s="247"/>
      <c r="C4" s="247"/>
      <c r="D4" s="247"/>
      <c r="E4" s="247"/>
    </row>
    <row r="5" spans="1:7" s="255" customFormat="1" ht="18" customHeight="1" x14ac:dyDescent="0.15">
      <c r="A5" s="253" t="s">
        <v>279</v>
      </c>
      <c r="B5" s="254"/>
      <c r="C5" s="254"/>
      <c r="D5" s="254"/>
      <c r="E5" s="254"/>
    </row>
    <row r="6" spans="1:7" s="256" customFormat="1" ht="45" customHeight="1" x14ac:dyDescent="0.15">
      <c r="A6" s="574" t="s">
        <v>303</v>
      </c>
      <c r="B6" s="574"/>
      <c r="C6" s="574"/>
      <c r="D6" s="574"/>
      <c r="E6" s="574"/>
    </row>
    <row r="7" spans="1:7" s="256" customFormat="1" ht="9" customHeight="1" x14ac:dyDescent="0.15">
      <c r="A7" s="574"/>
      <c r="B7" s="574"/>
      <c r="C7" s="574"/>
      <c r="D7" s="574"/>
      <c r="E7" s="574"/>
    </row>
    <row r="8" spans="1:7" s="255" customFormat="1" ht="16.5" customHeight="1" x14ac:dyDescent="0.15">
      <c r="A8" s="253" t="s">
        <v>176</v>
      </c>
      <c r="B8" s="254"/>
      <c r="C8" s="254"/>
      <c r="D8" s="254"/>
      <c r="E8" s="254"/>
    </row>
    <row r="9" spans="1:7" s="249" customFormat="1" ht="78" customHeight="1" x14ac:dyDescent="0.15">
      <c r="A9" s="247"/>
      <c r="B9" s="571" t="s">
        <v>290</v>
      </c>
      <c r="C9" s="571"/>
      <c r="D9" s="571"/>
      <c r="E9" s="571"/>
      <c r="G9" s="511"/>
    </row>
    <row r="10" spans="1:7" s="255" customFormat="1" ht="16.5" customHeight="1" x14ac:dyDescent="0.15">
      <c r="A10" s="257"/>
      <c r="B10" s="253" t="s">
        <v>177</v>
      </c>
      <c r="C10" s="254"/>
      <c r="D10" s="254"/>
      <c r="E10" s="254"/>
    </row>
    <row r="11" spans="1:7" s="249" customFormat="1" ht="105" customHeight="1" x14ac:dyDescent="0.15">
      <c r="A11" s="247"/>
      <c r="B11" s="247"/>
      <c r="C11" s="573" t="s">
        <v>291</v>
      </c>
      <c r="D11" s="572"/>
      <c r="E11" s="572"/>
    </row>
    <row r="12" spans="1:7" s="255" customFormat="1" ht="16.5" customHeight="1" x14ac:dyDescent="0.15">
      <c r="A12" s="257"/>
      <c r="B12" s="253" t="s">
        <v>178</v>
      </c>
      <c r="C12" s="254"/>
      <c r="D12" s="254"/>
      <c r="E12" s="254"/>
    </row>
    <row r="13" spans="1:7" s="249" customFormat="1" ht="45" customHeight="1" x14ac:dyDescent="0.15">
      <c r="A13" s="247"/>
      <c r="B13" s="247"/>
      <c r="C13" s="573" t="s">
        <v>292</v>
      </c>
      <c r="D13" s="572"/>
      <c r="E13" s="572"/>
    </row>
    <row r="14" spans="1:7" s="255" customFormat="1" ht="16.5" customHeight="1" x14ac:dyDescent="0.15">
      <c r="A14" s="257"/>
      <c r="B14" s="253" t="s">
        <v>293</v>
      </c>
      <c r="C14" s="254"/>
      <c r="D14" s="254"/>
      <c r="E14" s="254"/>
    </row>
    <row r="15" spans="1:7" s="249" customFormat="1" ht="30" customHeight="1" x14ac:dyDescent="0.15">
      <c r="A15" s="247"/>
      <c r="B15" s="247"/>
      <c r="C15" s="572" t="s">
        <v>294</v>
      </c>
      <c r="D15" s="572"/>
      <c r="E15" s="572"/>
    </row>
    <row r="16" spans="1:7" s="249" customFormat="1" ht="16.5" customHeight="1" x14ac:dyDescent="0.15">
      <c r="A16" s="247"/>
      <c r="B16" s="247"/>
      <c r="C16" s="247"/>
      <c r="D16" s="572" t="s">
        <v>179</v>
      </c>
      <c r="E16" s="572"/>
    </row>
    <row r="17" spans="1:7" s="249" customFormat="1" ht="16.5" customHeight="1" x14ac:dyDescent="0.15">
      <c r="A17" s="247"/>
      <c r="B17" s="247"/>
      <c r="C17" s="247"/>
      <c r="D17" s="247"/>
      <c r="E17" s="556" t="s">
        <v>180</v>
      </c>
    </row>
    <row r="18" spans="1:7" s="249" customFormat="1" ht="16.5" customHeight="1" x14ac:dyDescent="0.15">
      <c r="A18" s="247"/>
      <c r="B18" s="247"/>
      <c r="C18" s="247"/>
      <c r="D18" s="247"/>
      <c r="E18" s="556" t="s">
        <v>181</v>
      </c>
    </row>
    <row r="19" spans="1:7" s="249" customFormat="1" ht="16.5" customHeight="1" x14ac:dyDescent="0.15">
      <c r="A19" s="247"/>
      <c r="B19" s="247"/>
      <c r="C19" s="247"/>
      <c r="D19" s="572" t="s">
        <v>295</v>
      </c>
      <c r="E19" s="572"/>
    </row>
    <row r="20" spans="1:7" s="249" customFormat="1" ht="16.5" customHeight="1" x14ac:dyDescent="0.15">
      <c r="A20" s="247"/>
      <c r="B20" s="247"/>
      <c r="C20" s="247"/>
      <c r="D20" s="247"/>
      <c r="E20" s="556" t="s">
        <v>182</v>
      </c>
    </row>
    <row r="21" spans="1:7" s="249" customFormat="1" ht="24.75" customHeight="1" x14ac:dyDescent="0.15">
      <c r="A21" s="247"/>
      <c r="B21" s="247"/>
      <c r="C21" s="247"/>
      <c r="D21" s="247"/>
      <c r="E21" s="556" t="s">
        <v>183</v>
      </c>
    </row>
    <row r="22" spans="1:7" s="255" customFormat="1" ht="16.5" customHeight="1" x14ac:dyDescent="0.15">
      <c r="A22" s="257"/>
      <c r="B22" s="253" t="s">
        <v>184</v>
      </c>
      <c r="C22" s="254"/>
      <c r="D22" s="254"/>
      <c r="E22" s="254"/>
    </row>
    <row r="23" spans="1:7" s="249" customFormat="1" ht="16.5" customHeight="1" x14ac:dyDescent="0.15">
      <c r="A23" s="247"/>
      <c r="B23" s="247"/>
      <c r="C23" s="573" t="s">
        <v>296</v>
      </c>
      <c r="D23" s="572"/>
      <c r="E23" s="572"/>
    </row>
    <row r="24" spans="1:7" s="249" customFormat="1" ht="16.5" customHeight="1" x14ac:dyDescent="0.15">
      <c r="A24" s="247"/>
      <c r="B24" s="247"/>
      <c r="C24" s="247"/>
      <c r="D24" s="571" t="s">
        <v>297</v>
      </c>
      <c r="E24" s="571"/>
    </row>
    <row r="25" spans="1:7" s="249" customFormat="1" ht="16.5" customHeight="1" x14ac:dyDescent="0.15">
      <c r="A25" s="247"/>
      <c r="B25" s="247"/>
      <c r="C25" s="247"/>
      <c r="D25" s="512"/>
      <c r="E25" s="557" t="s">
        <v>298</v>
      </c>
    </row>
    <row r="26" spans="1:7" s="249" customFormat="1" ht="16.5" customHeight="1" x14ac:dyDescent="0.15">
      <c r="A26" s="247"/>
      <c r="B26" s="247"/>
      <c r="C26" s="247"/>
      <c r="D26" s="571" t="s">
        <v>299</v>
      </c>
      <c r="E26" s="571"/>
    </row>
    <row r="27" spans="1:7" s="249" customFormat="1" ht="16.5" customHeight="1" x14ac:dyDescent="0.15">
      <c r="A27" s="247"/>
      <c r="B27" s="247"/>
      <c r="C27" s="247"/>
      <c r="D27" s="247"/>
      <c r="E27" s="557" t="s">
        <v>300</v>
      </c>
    </row>
    <row r="28" spans="1:7" s="249" customFormat="1" ht="5.25" customHeight="1" x14ac:dyDescent="0.15">
      <c r="A28" s="556" t="s">
        <v>185</v>
      </c>
      <c r="B28" s="247"/>
      <c r="C28" s="247"/>
      <c r="D28" s="247"/>
      <c r="E28" s="247"/>
    </row>
    <row r="29" spans="1:7" s="255" customFormat="1" ht="16.5" customHeight="1" x14ac:dyDescent="0.15">
      <c r="A29" s="253" t="s">
        <v>186</v>
      </c>
      <c r="B29" s="254"/>
      <c r="C29" s="254"/>
      <c r="D29" s="254"/>
      <c r="E29" s="254"/>
    </row>
    <row r="30" spans="1:7" s="249" customFormat="1" ht="105.75" customHeight="1" x14ac:dyDescent="0.15">
      <c r="A30" s="247"/>
      <c r="B30" s="573" t="s">
        <v>301</v>
      </c>
      <c r="C30" s="572"/>
      <c r="D30" s="572"/>
      <c r="E30" s="572"/>
      <c r="G30" s="511"/>
    </row>
    <row r="31" spans="1:7" s="255" customFormat="1" ht="16.5" customHeight="1" x14ac:dyDescent="0.15">
      <c r="A31" s="253" t="s">
        <v>187</v>
      </c>
      <c r="B31" s="254"/>
      <c r="C31" s="254"/>
      <c r="D31" s="254"/>
      <c r="E31" s="254"/>
    </row>
    <row r="32" spans="1:7" s="249" customFormat="1" ht="60" customHeight="1" x14ac:dyDescent="0.15">
      <c r="A32" s="247"/>
      <c r="B32" s="570" t="s">
        <v>304</v>
      </c>
      <c r="C32" s="571"/>
      <c r="D32" s="571"/>
      <c r="E32" s="571"/>
    </row>
    <row r="33" spans="1:5" s="255" customFormat="1" ht="16.5" customHeight="1" x14ac:dyDescent="0.15">
      <c r="A33" s="253" t="s">
        <v>280</v>
      </c>
      <c r="B33" s="254"/>
      <c r="C33" s="254"/>
      <c r="D33" s="254"/>
      <c r="E33" s="254"/>
    </row>
    <row r="34" spans="1:5" s="249" customFormat="1" ht="115.5" customHeight="1" x14ac:dyDescent="0.15">
      <c r="A34" s="247"/>
      <c r="B34" s="570" t="s">
        <v>306</v>
      </c>
      <c r="C34" s="571"/>
      <c r="D34" s="571"/>
      <c r="E34" s="571"/>
    </row>
    <row r="35" spans="1:5" s="249" customFormat="1" ht="14.25" x14ac:dyDescent="0.15">
      <c r="A35" s="247"/>
      <c r="B35" s="558"/>
      <c r="C35" s="557"/>
      <c r="D35" s="557"/>
      <c r="E35" s="557"/>
    </row>
    <row r="36" spans="1:5" s="255" customFormat="1" ht="16.5" customHeight="1" x14ac:dyDescent="0.15">
      <c r="A36" s="253" t="s">
        <v>188</v>
      </c>
      <c r="B36" s="254"/>
      <c r="C36" s="254"/>
      <c r="D36" s="254"/>
      <c r="E36" s="254"/>
    </row>
    <row r="37" spans="1:5" s="249" customFormat="1" ht="16.5" customHeight="1" x14ac:dyDescent="0.15">
      <c r="A37" s="247"/>
      <c r="B37" s="572" t="s">
        <v>189</v>
      </c>
      <c r="C37" s="572"/>
      <c r="D37" s="572"/>
      <c r="E37" s="572"/>
    </row>
    <row r="38" spans="1:5" s="249" customFormat="1" ht="16.5" customHeight="1" x14ac:dyDescent="0.15">
      <c r="A38" s="247"/>
      <c r="B38" s="247"/>
      <c r="C38" s="572" t="s">
        <v>302</v>
      </c>
      <c r="D38" s="572"/>
      <c r="E38" s="572"/>
    </row>
    <row r="39" spans="1:5" s="249" customFormat="1" ht="45" customHeight="1" x14ac:dyDescent="0.15">
      <c r="A39" s="247"/>
      <c r="B39" s="247"/>
      <c r="C39" s="573" t="s">
        <v>307</v>
      </c>
      <c r="D39" s="572"/>
      <c r="E39" s="572"/>
    </row>
    <row r="40" spans="1:5" s="249" customFormat="1" ht="13.5" customHeight="1" x14ac:dyDescent="0.15">
      <c r="A40" s="556"/>
      <c r="B40" s="247"/>
      <c r="C40" s="247"/>
      <c r="D40" s="247"/>
      <c r="E40" s="247"/>
    </row>
    <row r="41" spans="1:5" s="255" customFormat="1" ht="16.5" customHeight="1" x14ac:dyDescent="0.15">
      <c r="A41" s="253" t="s">
        <v>190</v>
      </c>
      <c r="B41" s="254"/>
      <c r="C41" s="254"/>
      <c r="D41" s="254"/>
      <c r="E41" s="254"/>
    </row>
    <row r="42" spans="1:5" s="249" customFormat="1" ht="50.25" customHeight="1" x14ac:dyDescent="0.15">
      <c r="A42" s="247"/>
      <c r="B42" s="570" t="s">
        <v>305</v>
      </c>
      <c r="C42" s="571"/>
      <c r="D42" s="571"/>
      <c r="E42" s="571"/>
    </row>
    <row r="43" spans="1:5" ht="14.25" x14ac:dyDescent="0.15">
      <c r="A43" s="258"/>
    </row>
    <row r="44" spans="1:5" ht="14.25" x14ac:dyDescent="0.15">
      <c r="A44" s="258"/>
    </row>
    <row r="45" spans="1:5" ht="14.25" x14ac:dyDescent="0.15">
      <c r="A45" s="258"/>
    </row>
    <row r="46" spans="1:5" x14ac:dyDescent="0.15">
      <c r="A46" s="259" t="s">
        <v>191</v>
      </c>
    </row>
  </sheetData>
  <sheetProtection password="ECA8" sheet="1" objects="1" scenarios="1" selectLockedCells="1" selectUnlockedCells="1"/>
  <mergeCells count="18">
    <mergeCell ref="C15:E15"/>
    <mergeCell ref="A6:E6"/>
    <mergeCell ref="A7:E7"/>
    <mergeCell ref="B9:E9"/>
    <mergeCell ref="C11:E11"/>
    <mergeCell ref="C13:E13"/>
    <mergeCell ref="B42:E42"/>
    <mergeCell ref="D16:E16"/>
    <mergeCell ref="D19:E19"/>
    <mergeCell ref="C23:E23"/>
    <mergeCell ref="D24:E24"/>
    <mergeCell ref="D26:E26"/>
    <mergeCell ref="B30:E30"/>
    <mergeCell ref="B32:E32"/>
    <mergeCell ref="B34:E34"/>
    <mergeCell ref="B37:E37"/>
    <mergeCell ref="C38:E38"/>
    <mergeCell ref="C39:E39"/>
  </mergeCells>
  <phoneticPr fontId="2"/>
  <printOptions horizontalCentered="1"/>
  <pageMargins left="0.55118110236220474" right="0.35433070866141736" top="0.51181102362204722" bottom="0.59055118110236227" header="0.15748031496062992" footer="0.15748031496062992"/>
  <pageSetup paperSize="9" scale="71" orientation="portrait" blackAndWhite="1" r:id="rId1"/>
  <rowBreaks count="1" manualBreakCount="1">
    <brk id="4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F11" sqref="F11"/>
    </sheetView>
  </sheetViews>
  <sheetFormatPr defaultRowHeight="14.25" x14ac:dyDescent="0.1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customWidth="1"/>
    <col min="12" max="16" width="9" style="12" hidden="1" customWidth="1"/>
    <col min="17" max="17" width="9" style="12" customWidth="1"/>
    <col min="18" max="16384" width="9" style="12"/>
  </cols>
  <sheetData>
    <row r="1" spans="1:20" ht="70.5" customHeight="1" x14ac:dyDescent="0.15">
      <c r="A1" s="149"/>
    </row>
    <row r="2" spans="1:20" ht="19.5" customHeight="1" x14ac:dyDescent="0.2">
      <c r="A2" s="81"/>
      <c r="B2" s="81"/>
      <c r="C2" s="81"/>
      <c r="D2" s="81"/>
      <c r="E2" s="81"/>
      <c r="F2" s="82" t="str">
        <f>'10号'!L3</f>
        <v>〈令和２年度第４回〉</v>
      </c>
      <c r="I2" s="244"/>
      <c r="J2" s="244"/>
      <c r="O2" s="625"/>
      <c r="P2" s="625"/>
      <c r="Q2" s="625"/>
      <c r="R2" s="625"/>
    </row>
    <row r="3" spans="1:20" ht="30" customHeight="1" x14ac:dyDescent="0.2">
      <c r="A3" s="83" t="s">
        <v>135</v>
      </c>
      <c r="B3" s="81"/>
      <c r="C3" s="81"/>
      <c r="D3" s="81"/>
      <c r="E3" s="81"/>
      <c r="F3" s="84"/>
      <c r="I3" s="193"/>
      <c r="J3" s="193"/>
      <c r="K3" s="193"/>
      <c r="O3" s="225"/>
      <c r="P3" s="226"/>
      <c r="Q3" s="226"/>
      <c r="R3" s="226"/>
    </row>
    <row r="4" spans="1:20" ht="23.25" customHeight="1" x14ac:dyDescent="0.2">
      <c r="A4" s="85" t="str">
        <f>"（３）旅費 （ 第 "&amp;'10号'!$J$4&amp;" 回）"</f>
        <v>（３）旅費 （ 第  回）</v>
      </c>
      <c r="B4" s="86"/>
      <c r="C4" s="86"/>
      <c r="D4" s="87"/>
      <c r="E4" s="87"/>
      <c r="F4" s="88"/>
      <c r="K4" s="20"/>
      <c r="L4" s="20"/>
    </row>
    <row r="5" spans="1:20" ht="7.5" customHeight="1" x14ac:dyDescent="0.15">
      <c r="A5" s="89"/>
      <c r="B5" s="89"/>
      <c r="C5" s="89"/>
      <c r="D5" s="81"/>
      <c r="E5" s="81"/>
      <c r="F5" s="90"/>
      <c r="O5" s="226"/>
      <c r="P5" s="226"/>
      <c r="Q5" s="226"/>
      <c r="R5" s="226"/>
    </row>
    <row r="6" spans="1:20" ht="23.25" customHeight="1" x14ac:dyDescent="0.2">
      <c r="A6" s="91" t="s">
        <v>17</v>
      </c>
      <c r="B6" s="92"/>
      <c r="C6" s="882" t="str">
        <f>IF('10号'!$G$10="","",'10号'!$G$10)</f>
        <v/>
      </c>
      <c r="D6" s="882"/>
      <c r="E6" s="882"/>
      <c r="F6" s="882"/>
      <c r="H6" s="18"/>
      <c r="J6" s="18"/>
      <c r="O6" s="225"/>
      <c r="P6" s="226"/>
      <c r="Q6" s="226"/>
      <c r="R6" s="226"/>
    </row>
    <row r="7" spans="1:20" ht="23.25" customHeight="1" x14ac:dyDescent="0.2">
      <c r="A7" s="91" t="s">
        <v>19</v>
      </c>
      <c r="B7" s="92"/>
      <c r="C7" s="882" t="str">
        <f>IF('10号'!$E$18="","",'10号'!$E$18)</f>
        <v/>
      </c>
      <c r="D7" s="882"/>
      <c r="E7" s="882"/>
      <c r="F7" s="882"/>
      <c r="H7" s="18"/>
      <c r="J7" s="18"/>
      <c r="O7" s="225"/>
      <c r="P7" s="226"/>
      <c r="Q7" s="226"/>
      <c r="R7" s="226"/>
    </row>
    <row r="8" spans="1:20" s="15" customFormat="1" ht="23.25" customHeight="1" x14ac:dyDescent="0.2">
      <c r="A8" s="91"/>
      <c r="B8" s="93"/>
      <c r="C8" s="93"/>
      <c r="D8" s="93"/>
      <c r="E8" s="93"/>
      <c r="F8" s="93"/>
    </row>
    <row r="9" spans="1:20" s="15" customFormat="1" ht="14.25" customHeight="1" thickBot="1" x14ac:dyDescent="0.2">
      <c r="A9" s="94"/>
      <c r="B9" s="94"/>
      <c r="C9" s="94"/>
      <c r="D9" s="94"/>
      <c r="E9" s="94"/>
      <c r="F9" s="94"/>
    </row>
    <row r="10" spans="1:20" s="15" customFormat="1" ht="33" customHeight="1" x14ac:dyDescent="0.2">
      <c r="A10" s="142" t="s">
        <v>0</v>
      </c>
      <c r="B10" s="875" t="s">
        <v>51</v>
      </c>
      <c r="C10" s="889"/>
      <c r="D10" s="876"/>
      <c r="E10" s="145" t="s">
        <v>13</v>
      </c>
      <c r="F10" s="144" t="s">
        <v>7</v>
      </c>
      <c r="G10" s="14"/>
      <c r="H10" s="14"/>
      <c r="I10" s="14"/>
      <c r="J10" s="14"/>
      <c r="K10" s="14"/>
      <c r="L10" s="873" t="str">
        <f>'10号'!$E$6</f>
        <v/>
      </c>
      <c r="M10" s="873"/>
      <c r="N10" s="24" t="s">
        <v>18</v>
      </c>
      <c r="O10" s="873" t="str">
        <f>'10号'!G6</f>
        <v/>
      </c>
      <c r="P10" s="873"/>
    </row>
    <row r="11" spans="1:20" s="15" customFormat="1" ht="70.5" customHeight="1" x14ac:dyDescent="0.15">
      <c r="A11" s="507"/>
      <c r="B11" s="886"/>
      <c r="C11" s="887"/>
      <c r="D11" s="888"/>
      <c r="E11" s="498"/>
      <c r="F11" s="496"/>
      <c r="G11" s="12"/>
      <c r="H11" s="12"/>
      <c r="I11" s="12"/>
      <c r="J11" s="12"/>
      <c r="K11" s="12"/>
      <c r="L11" s="74" t="s">
        <v>145</v>
      </c>
      <c r="M11" s="73" t="str">
        <f>'10号'!$U$25</f>
        <v/>
      </c>
      <c r="N11" s="73" t="str">
        <f>'10号'!$V$25</f>
        <v/>
      </c>
      <c r="O11" s="74">
        <f>SUMPRODUCT(($A$11:$A$18&gt;=$M11)*($A$11:$A$18&lt;=$N11)*$F$11:$F$18)</f>
        <v>0</v>
      </c>
      <c r="P11" s="74"/>
    </row>
    <row r="12" spans="1:20" ht="70.5" customHeight="1" x14ac:dyDescent="0.15">
      <c r="A12" s="507"/>
      <c r="B12" s="886"/>
      <c r="C12" s="887"/>
      <c r="D12" s="888"/>
      <c r="E12" s="498"/>
      <c r="F12" s="496"/>
      <c r="L12" s="74" t="s">
        <v>146</v>
      </c>
      <c r="M12" s="73" t="str">
        <f>'10号'!$U$26</f>
        <v/>
      </c>
      <c r="N12" s="73" t="str">
        <f>'10号'!$V$26</f>
        <v/>
      </c>
      <c r="O12" s="74">
        <f>SUMPRODUCT(($A$11:$A$18&gt;=$M12)*($A$11:$A$18&lt;=$N12)*$F$11:$F$18)</f>
        <v>0</v>
      </c>
      <c r="P12" s="74"/>
      <c r="Q12" s="15"/>
      <c r="R12" s="15"/>
      <c r="S12" s="15"/>
      <c r="T12" s="15"/>
    </row>
    <row r="13" spans="1:20" ht="70.5" customHeight="1" x14ac:dyDescent="0.15">
      <c r="A13" s="507"/>
      <c r="B13" s="886"/>
      <c r="C13" s="887"/>
      <c r="D13" s="888"/>
      <c r="E13" s="498"/>
      <c r="F13" s="496"/>
      <c r="L13" s="74" t="s">
        <v>147</v>
      </c>
      <c r="M13" s="73" t="str">
        <f>'10号'!$U$27</f>
        <v/>
      </c>
      <c r="N13" s="73" t="str">
        <f>'10号'!$V$27</f>
        <v/>
      </c>
      <c r="O13" s="74">
        <f>SUMPRODUCT(($A$11:$A$18&gt;=$M13)*($A$11:$A$18&lt;=$N13)*$F$11:$F$18)</f>
        <v>0</v>
      </c>
      <c r="P13" s="74"/>
      <c r="Q13" s="15"/>
      <c r="R13" s="15"/>
      <c r="S13" s="15"/>
      <c r="T13" s="15"/>
    </row>
    <row r="14" spans="1:20" ht="70.5" customHeight="1" x14ac:dyDescent="0.15">
      <c r="A14" s="507"/>
      <c r="B14" s="886"/>
      <c r="C14" s="887"/>
      <c r="D14" s="888"/>
      <c r="E14" s="498"/>
      <c r="F14" s="496"/>
      <c r="L14" s="74" t="s">
        <v>148</v>
      </c>
      <c r="M14" s="73" t="str">
        <f>'10号'!$U28</f>
        <v/>
      </c>
      <c r="N14" s="73" t="str">
        <f>'10号'!$V28</f>
        <v/>
      </c>
      <c r="O14" s="74">
        <f>SUMPRODUCT(($A$11:$A$18&gt;=$M14)*($A$11:$A$18&lt;=$N14)*$F$11:$F$18)</f>
        <v>0</v>
      </c>
      <c r="P14" s="74">
        <f>SUM(O11:O14)</f>
        <v>0</v>
      </c>
      <c r="Q14" s="15"/>
      <c r="R14" s="15"/>
      <c r="S14" s="15"/>
      <c r="T14" s="15"/>
    </row>
    <row r="15" spans="1:20" ht="70.5" customHeight="1" x14ac:dyDescent="0.15">
      <c r="A15" s="507"/>
      <c r="B15" s="886"/>
      <c r="C15" s="887"/>
      <c r="D15" s="888"/>
      <c r="E15" s="498"/>
      <c r="F15" s="496"/>
      <c r="L15" s="74" t="s">
        <v>157</v>
      </c>
      <c r="M15" s="73" t="str">
        <f>'10号'!$U29</f>
        <v/>
      </c>
      <c r="N15" s="73" t="str">
        <f>'10号'!$V29</f>
        <v/>
      </c>
      <c r="O15" s="74">
        <f t="shared" ref="O15:O22" si="0">SUMPRODUCT(($A$11:$A$22&gt;=$M15)*($A$11:$A$22&lt;=$N15)*$F$11:$F$22)</f>
        <v>0</v>
      </c>
      <c r="Q15" s="15"/>
      <c r="R15" s="15"/>
      <c r="S15" s="15"/>
      <c r="T15" s="15"/>
    </row>
    <row r="16" spans="1:20" ht="70.5" customHeight="1" x14ac:dyDescent="0.15">
      <c r="A16" s="507"/>
      <c r="B16" s="886"/>
      <c r="C16" s="887"/>
      <c r="D16" s="888"/>
      <c r="E16" s="498"/>
      <c r="F16" s="496"/>
      <c r="J16" s="14"/>
      <c r="K16" s="14"/>
      <c r="L16" s="74" t="s">
        <v>158</v>
      </c>
      <c r="M16" s="73" t="str">
        <f>'10号'!$U30</f>
        <v/>
      </c>
      <c r="N16" s="73" t="str">
        <f>'10号'!$V30</f>
        <v/>
      </c>
      <c r="O16" s="74">
        <f t="shared" si="0"/>
        <v>0</v>
      </c>
      <c r="Q16" s="15"/>
    </row>
    <row r="17" spans="1:17" ht="70.5" customHeight="1" x14ac:dyDescent="0.15">
      <c r="A17" s="507"/>
      <c r="B17" s="886"/>
      <c r="C17" s="887"/>
      <c r="D17" s="888"/>
      <c r="E17" s="498"/>
      <c r="F17" s="496"/>
      <c r="L17" s="74" t="s">
        <v>159</v>
      </c>
      <c r="M17" s="73" t="str">
        <f>'10号'!$U31</f>
        <v/>
      </c>
      <c r="N17" s="73" t="str">
        <f>'10号'!$V31</f>
        <v/>
      </c>
      <c r="O17" s="74">
        <f t="shared" si="0"/>
        <v>0</v>
      </c>
      <c r="Q17" s="15"/>
    </row>
    <row r="18" spans="1:17" ht="70.5" customHeight="1" x14ac:dyDescent="0.15">
      <c r="A18" s="507"/>
      <c r="B18" s="886"/>
      <c r="C18" s="887"/>
      <c r="D18" s="888"/>
      <c r="E18" s="498"/>
      <c r="F18" s="496"/>
      <c r="I18" s="15"/>
      <c r="L18" s="74" t="s">
        <v>160</v>
      </c>
      <c r="M18" s="73" t="str">
        <f>'10号'!$U32</f>
        <v/>
      </c>
      <c r="N18" s="73" t="str">
        <f>'10号'!$V32</f>
        <v/>
      </c>
      <c r="O18" s="74">
        <f t="shared" si="0"/>
        <v>0</v>
      </c>
      <c r="Q18" s="15"/>
    </row>
    <row r="19" spans="1:17" s="17" customFormat="1" ht="48" customHeight="1" thickBot="1" x14ac:dyDescent="0.2">
      <c r="A19" s="883" t="s">
        <v>3</v>
      </c>
      <c r="B19" s="884"/>
      <c r="C19" s="884"/>
      <c r="D19" s="884"/>
      <c r="E19" s="885"/>
      <c r="F19" s="67">
        <f>SUMPRODUCT(($A$11:$A$18&gt;=$L$10)*($A$11:$A$18&lt;=$O$10)*F11:F18)</f>
        <v>0</v>
      </c>
      <c r="G19" s="15"/>
      <c r="H19" s="15"/>
      <c r="I19" s="12"/>
      <c r="J19" s="12"/>
      <c r="K19" s="12"/>
      <c r="L19" s="74" t="s">
        <v>161</v>
      </c>
      <c r="M19" s="73" t="str">
        <f>'10号'!$U33</f>
        <v/>
      </c>
      <c r="N19" s="73" t="str">
        <f>'10号'!$V33</f>
        <v/>
      </c>
      <c r="O19" s="74">
        <f t="shared" si="0"/>
        <v>0</v>
      </c>
      <c r="P19" s="12"/>
      <c r="Q19" s="12"/>
    </row>
    <row r="20" spans="1:17" x14ac:dyDescent="0.15">
      <c r="A20" s="23"/>
      <c r="L20" s="74" t="s">
        <v>162</v>
      </c>
      <c r="M20" s="73" t="str">
        <f>'10号'!$U34</f>
        <v/>
      </c>
      <c r="N20" s="73" t="str">
        <f>'10号'!$V34</f>
        <v/>
      </c>
      <c r="O20" s="74">
        <f t="shared" si="0"/>
        <v>0</v>
      </c>
    </row>
    <row r="21" spans="1:17" x14ac:dyDescent="0.15">
      <c r="A21" s="23"/>
      <c r="L21" s="74" t="s">
        <v>163</v>
      </c>
      <c r="M21" s="73" t="str">
        <f>'10号'!$U35</f>
        <v/>
      </c>
      <c r="N21" s="73" t="str">
        <f>'10号'!$V35</f>
        <v/>
      </c>
      <c r="O21" s="74">
        <f t="shared" si="0"/>
        <v>0</v>
      </c>
      <c r="P21" s="74">
        <f>SUM(O11:O21)</f>
        <v>0</v>
      </c>
    </row>
    <row r="22" spans="1:17" x14ac:dyDescent="0.15">
      <c r="L22" s="74" t="s">
        <v>164</v>
      </c>
      <c r="M22" s="73" t="str">
        <f>'10号'!$U36</f>
        <v/>
      </c>
      <c r="N22" s="73" t="str">
        <f>'10号'!$V36</f>
        <v/>
      </c>
      <c r="O22" s="74">
        <f t="shared" si="0"/>
        <v>0</v>
      </c>
      <c r="P22" s="74">
        <f>SUM(O11:O22)</f>
        <v>0</v>
      </c>
    </row>
    <row r="23" spans="1:17" x14ac:dyDescent="0.15">
      <c r="L23" s="74"/>
    </row>
    <row r="25" spans="1:17" x14ac:dyDescent="0.15">
      <c r="J25" s="15"/>
      <c r="K25" s="15"/>
      <c r="L25" s="15"/>
      <c r="M25" s="15"/>
      <c r="N25" s="17"/>
      <c r="O25" s="17"/>
      <c r="P25" s="17"/>
    </row>
    <row r="26" spans="1:17" x14ac:dyDescent="0.15">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2"/>
  <sheetViews>
    <sheetView showGridLines="0" view="pageBreakPreview" zoomScale="70" zoomScaleNormal="70" zoomScaleSheetLayoutView="70" workbookViewId="0">
      <selection activeCell="F24" sqref="F24"/>
    </sheetView>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7" width="9" style="12"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x14ac:dyDescent="0.15">
      <c r="A1" s="149"/>
    </row>
    <row r="2" spans="1:24" ht="21.75" customHeight="1" x14ac:dyDescent="0.2">
      <c r="A2" s="81"/>
      <c r="B2" s="81"/>
      <c r="C2" s="81"/>
      <c r="D2" s="81"/>
      <c r="E2" s="81"/>
      <c r="F2" s="81"/>
      <c r="G2" s="81"/>
      <c r="H2" s="81"/>
      <c r="I2" s="150" t="str">
        <f>'10号'!L3</f>
        <v>〈令和２年度第４回〉</v>
      </c>
      <c r="J2" s="152"/>
      <c r="K2" s="909"/>
      <c r="L2" s="909"/>
      <c r="M2" s="909"/>
      <c r="O2" s="18"/>
      <c r="Q2" s="74" t="str">
        <f>CONCATENATE("厚生労働省の定める農業の",DBCS(LEFT(N10,5)),CHAR(10),"保険料率を表示しています。",CHAR(10),
"　　　雇用保険料率　 ",DBCS(M13)," / １，０００",CHAR(10),
"　　　労災保険料率　",DBCS(M17)," / １，０００")</f>
        <v>厚生労働省の定める農業の２０２０年
保険料率を表示しています。
　　　雇用保険料率　 ７ / １，０００
　　　労災保険料率　１３ / １，０００</v>
      </c>
    </row>
    <row r="3" spans="1:24" ht="27.75" customHeight="1" x14ac:dyDescent="0.2">
      <c r="A3" s="83" t="s">
        <v>136</v>
      </c>
      <c r="B3" s="81"/>
      <c r="C3" s="81"/>
      <c r="D3" s="81"/>
      <c r="E3" s="81"/>
      <c r="F3" s="81"/>
      <c r="G3" s="81"/>
      <c r="H3" s="81"/>
      <c r="I3" s="151"/>
      <c r="J3" s="153"/>
      <c r="K3" s="910"/>
      <c r="L3" s="910"/>
      <c r="M3" s="910"/>
      <c r="O3" s="18"/>
    </row>
    <row r="4" spans="1:24" s="15" customFormat="1" ht="27.75" customHeight="1" x14ac:dyDescent="0.2">
      <c r="A4" s="85" t="str">
        <f>"（４）労災保険料、雇用保険料 （ 第 "&amp;'10号'!$J$4&amp;" 回 ）"</f>
        <v>（４）労災保険料、雇用保険料 （ 第  回 ）</v>
      </c>
      <c r="B4" s="86"/>
      <c r="C4" s="86"/>
      <c r="D4" s="86"/>
      <c r="E4" s="87"/>
      <c r="F4" s="87"/>
      <c r="G4" s="87"/>
      <c r="H4" s="87"/>
      <c r="I4" s="88"/>
      <c r="K4" s="489"/>
      <c r="L4" s="489"/>
      <c r="M4" s="489"/>
      <c r="N4" s="11"/>
      <c r="O4" s="18"/>
      <c r="P4" s="12"/>
    </row>
    <row r="5" spans="1:24" ht="6.75" customHeight="1" x14ac:dyDescent="0.2">
      <c r="A5" s="89"/>
      <c r="B5" s="89"/>
      <c r="C5" s="89"/>
      <c r="D5" s="89"/>
      <c r="E5" s="81"/>
      <c r="F5" s="81"/>
      <c r="G5" s="81"/>
      <c r="H5" s="81"/>
      <c r="I5" s="90"/>
      <c r="J5" s="21"/>
      <c r="K5" s="489"/>
      <c r="L5" s="489"/>
      <c r="M5" s="489"/>
      <c r="O5" s="18"/>
    </row>
    <row r="6" spans="1:24" ht="27.75" customHeight="1" x14ac:dyDescent="0.2">
      <c r="A6" s="91" t="s">
        <v>17</v>
      </c>
      <c r="B6" s="92"/>
      <c r="C6" s="92"/>
      <c r="D6" s="882" t="str">
        <f>IF('10号'!$G$10="","",'10号'!$G$10)</f>
        <v/>
      </c>
      <c r="E6" s="882"/>
      <c r="F6" s="882"/>
      <c r="G6" s="882"/>
      <c r="H6" s="882"/>
      <c r="I6" s="882"/>
      <c r="J6" s="22"/>
      <c r="K6" s="489"/>
      <c r="L6" s="489"/>
      <c r="M6" s="489"/>
      <c r="O6" s="18"/>
      <c r="Q6" s="15"/>
      <c r="R6" s="18"/>
      <c r="S6" s="18"/>
    </row>
    <row r="7" spans="1:24" ht="27.75" customHeight="1" x14ac:dyDescent="0.2">
      <c r="A7" s="91" t="s">
        <v>19</v>
      </c>
      <c r="B7" s="92"/>
      <c r="C7" s="92"/>
      <c r="D7" s="882" t="str">
        <f>IF('10号'!$E$18="","",'10号'!$E$18)</f>
        <v/>
      </c>
      <c r="E7" s="882"/>
      <c r="F7" s="882"/>
      <c r="G7" s="882"/>
      <c r="H7" s="882"/>
      <c r="I7" s="882"/>
      <c r="K7" s="489"/>
      <c r="L7" s="489"/>
      <c r="M7" s="489"/>
      <c r="O7" s="18"/>
      <c r="Q7" s="14"/>
      <c r="S7" s="873"/>
      <c r="T7" s="873"/>
      <c r="U7" s="24"/>
      <c r="V7" s="895"/>
      <c r="W7" s="895"/>
      <c r="X7" s="895"/>
    </row>
    <row r="8" spans="1:24" s="15" customFormat="1" ht="14.25" customHeight="1" x14ac:dyDescent="0.2">
      <c r="A8" s="91"/>
      <c r="B8" s="93"/>
      <c r="C8" s="93"/>
      <c r="D8" s="93"/>
      <c r="E8" s="93"/>
      <c r="F8" s="93"/>
      <c r="G8" s="93"/>
      <c r="H8" s="93"/>
      <c r="I8" s="93"/>
      <c r="J8" s="34"/>
      <c r="K8" s="489"/>
      <c r="L8" s="489"/>
      <c r="M8" s="489"/>
      <c r="N8" s="11"/>
      <c r="O8" s="18"/>
      <c r="P8" s="12"/>
      <c r="Q8" s="12"/>
    </row>
    <row r="9" spans="1:24" s="15" customFormat="1" ht="23.25" customHeight="1" thickBot="1" x14ac:dyDescent="0.25">
      <c r="A9" s="94"/>
      <c r="B9" s="94"/>
      <c r="C9" s="94"/>
      <c r="D9" s="94"/>
      <c r="E9" s="94"/>
      <c r="F9" s="94"/>
      <c r="G9" s="94"/>
      <c r="H9" s="94"/>
      <c r="I9" s="95" t="s">
        <v>53</v>
      </c>
      <c r="J9" s="35"/>
      <c r="K9" s="12"/>
      <c r="L9" s="27" t="s">
        <v>102</v>
      </c>
      <c r="M9" s="28" t="s">
        <v>113</v>
      </c>
      <c r="N9" s="12"/>
      <c r="O9" s="18"/>
      <c r="Q9" s="12"/>
      <c r="R9" s="14"/>
      <c r="S9" s="14"/>
      <c r="U9" s="14"/>
      <c r="V9" s="14"/>
      <c r="X9" s="37"/>
    </row>
    <row r="10" spans="1:24" s="15" customFormat="1" ht="33.75" customHeight="1" x14ac:dyDescent="0.2">
      <c r="A10" s="911" t="s">
        <v>10</v>
      </c>
      <c r="B10" s="906" t="s">
        <v>14</v>
      </c>
      <c r="C10" s="907"/>
      <c r="D10" s="907"/>
      <c r="E10" s="907"/>
      <c r="F10" s="907"/>
      <c r="G10" s="907"/>
      <c r="H10" s="908"/>
      <c r="I10" s="904" t="s">
        <v>7</v>
      </c>
      <c r="J10" s="35"/>
      <c r="L10" s="29" t="s">
        <v>114</v>
      </c>
      <c r="M10" s="7"/>
      <c r="N10" s="526" t="str">
        <f>YEAR(EDATE('10号'!$U$10,-3))&amp;"年度（2017年4月1日より改定）"</f>
        <v>2020年度（2017年4月1日より改定）</v>
      </c>
      <c r="O10" s="12"/>
      <c r="Q10" s="12"/>
      <c r="R10" s="14"/>
      <c r="S10" s="14"/>
      <c r="U10" s="14"/>
      <c r="V10" s="14"/>
      <c r="X10" s="14"/>
    </row>
    <row r="11" spans="1:24" ht="41.25" customHeight="1" x14ac:dyDescent="0.2">
      <c r="A11" s="912"/>
      <c r="B11" s="96"/>
      <c r="C11" s="97"/>
      <c r="D11" s="98" t="s">
        <v>23</v>
      </c>
      <c r="E11" s="99"/>
      <c r="F11" s="99" t="s">
        <v>112</v>
      </c>
      <c r="G11" s="98"/>
      <c r="H11" s="100"/>
      <c r="I11" s="905"/>
      <c r="J11" s="39"/>
      <c r="K11" s="18"/>
      <c r="M11" s="30" t="s">
        <v>218</v>
      </c>
      <c r="N11" s="31" t="s">
        <v>54</v>
      </c>
      <c r="O11" s="15"/>
      <c r="P11" s="14"/>
      <c r="X11" s="42"/>
    </row>
    <row r="12" spans="1:24" ht="36" customHeight="1" x14ac:dyDescent="0.2">
      <c r="A12" s="913" t="str">
        <f>IF(①!$AG$3="","",①!$AG$3)</f>
        <v/>
      </c>
      <c r="B12" s="893" t="s">
        <v>22</v>
      </c>
      <c r="C12" s="894"/>
      <c r="D12" s="568"/>
      <c r="E12" s="43" t="s">
        <v>24</v>
      </c>
      <c r="F12" s="543"/>
      <c r="G12" s="44" t="s">
        <v>26</v>
      </c>
      <c r="H12" s="45">
        <v>1000</v>
      </c>
      <c r="I12" s="68">
        <f>IF(ISERROR(ROUND(D12*F12/H12-0.1,0)),"",ROUND(D12*F12/H12-0.1,0))</f>
        <v>0</v>
      </c>
      <c r="J12" s="39"/>
      <c r="K12" s="18"/>
      <c r="M12" s="32">
        <v>6</v>
      </c>
      <c r="N12" s="75" t="s">
        <v>151</v>
      </c>
      <c r="O12" s="15"/>
      <c r="X12" s="42"/>
    </row>
    <row r="13" spans="1:24" ht="36" customHeight="1" x14ac:dyDescent="0.15">
      <c r="A13" s="914"/>
      <c r="B13" s="899" t="s">
        <v>21</v>
      </c>
      <c r="C13" s="900"/>
      <c r="D13" s="550" t="str">
        <f>IF(D12="","",D12)</f>
        <v/>
      </c>
      <c r="E13" s="48" t="s">
        <v>24</v>
      </c>
      <c r="F13" s="544"/>
      <c r="G13" s="49" t="s">
        <v>25</v>
      </c>
      <c r="H13" s="50">
        <v>1000</v>
      </c>
      <c r="I13" s="69" t="str">
        <f>IF(ISERROR(ROUND(D13*F13/H13-0.1,0)),"",ROUND(D13*F13/H13-0.1,0))</f>
        <v/>
      </c>
      <c r="J13" s="39"/>
      <c r="K13" s="15"/>
      <c r="M13" s="293">
        <v>7</v>
      </c>
      <c r="N13" s="294" t="s">
        <v>100</v>
      </c>
      <c r="O13" s="14"/>
    </row>
    <row r="14" spans="1:24" ht="36" customHeight="1" x14ac:dyDescent="0.15">
      <c r="A14" s="915"/>
      <c r="B14" s="890" t="s">
        <v>31</v>
      </c>
      <c r="C14" s="891"/>
      <c r="D14" s="891"/>
      <c r="E14" s="891"/>
      <c r="F14" s="891"/>
      <c r="G14" s="891"/>
      <c r="H14" s="892"/>
      <c r="I14" s="70">
        <f>SUM(I12:I13)</f>
        <v>0</v>
      </c>
      <c r="J14" s="39"/>
      <c r="K14" s="14"/>
      <c r="M14" s="32">
        <v>8</v>
      </c>
      <c r="N14" s="33" t="s">
        <v>101</v>
      </c>
      <c r="V14" s="51"/>
      <c r="X14" s="42"/>
    </row>
    <row r="15" spans="1:24" ht="36" customHeight="1" x14ac:dyDescent="0.2">
      <c r="A15" s="901" t="str">
        <f>IF('10号'!U26="","",MONTH('10号'!U26))</f>
        <v/>
      </c>
      <c r="B15" s="893" t="s">
        <v>22</v>
      </c>
      <c r="C15" s="894"/>
      <c r="D15" s="568"/>
      <c r="E15" s="43" t="s">
        <v>24</v>
      </c>
      <c r="F15" s="543"/>
      <c r="G15" s="44" t="s">
        <v>26</v>
      </c>
      <c r="H15" s="45">
        <v>1000</v>
      </c>
      <c r="I15" s="68">
        <f>IF(ISERROR(ROUND(D15*F15/H15-0.1,0)),"",ROUND(D15*F15/H15-0.1,0))</f>
        <v>0</v>
      </c>
      <c r="J15" s="39"/>
      <c r="K15" s="14"/>
      <c r="L15" s="36" t="s">
        <v>115</v>
      </c>
      <c r="M15" s="3"/>
      <c r="N15" s="526" t="str">
        <f>YEAR(EDATE('10号'!$U$10,-3))&amp;"年度（2018年4月1日より改定）"</f>
        <v>2020年度（2018年4月1日より改定）</v>
      </c>
      <c r="W15" s="52"/>
      <c r="X15" s="42"/>
    </row>
    <row r="16" spans="1:24" ht="36" customHeight="1" x14ac:dyDescent="0.15">
      <c r="A16" s="902"/>
      <c r="B16" s="899" t="s">
        <v>21</v>
      </c>
      <c r="C16" s="900"/>
      <c r="D16" s="551" t="str">
        <f>IF(D15="","",D15)</f>
        <v/>
      </c>
      <c r="E16" s="53" t="s">
        <v>24</v>
      </c>
      <c r="F16" s="544"/>
      <c r="G16" s="54" t="s">
        <v>25</v>
      </c>
      <c r="H16" s="55">
        <v>1000</v>
      </c>
      <c r="I16" s="69" t="str">
        <f>IF(ISERROR(ROUND(D16*F16/H16-0.1,0)),"",ROUND(D16*F16/H16-0.1,0))</f>
        <v/>
      </c>
      <c r="J16" s="39"/>
      <c r="L16" s="38" t="s">
        <v>219</v>
      </c>
      <c r="M16" s="30" t="s">
        <v>220</v>
      </c>
      <c r="N16" s="31" t="s">
        <v>54</v>
      </c>
    </row>
    <row r="17" spans="1:24" ht="36" customHeight="1" x14ac:dyDescent="0.15">
      <c r="A17" s="903"/>
      <c r="B17" s="890" t="s">
        <v>31</v>
      </c>
      <c r="C17" s="891"/>
      <c r="D17" s="891"/>
      <c r="E17" s="891"/>
      <c r="F17" s="891"/>
      <c r="G17" s="891"/>
      <c r="H17" s="892"/>
      <c r="I17" s="71">
        <f>SUM(I15:I16)</f>
        <v>0</v>
      </c>
      <c r="J17" s="39"/>
      <c r="L17" s="40" t="s">
        <v>221</v>
      </c>
      <c r="M17" s="295">
        <v>13</v>
      </c>
      <c r="N17" s="296" t="s">
        <v>91</v>
      </c>
      <c r="X17" s="42"/>
    </row>
    <row r="18" spans="1:24" ht="36" customHeight="1" x14ac:dyDescent="0.15">
      <c r="A18" s="901" t="str">
        <f>IF('10号'!U27="","",MONTH('10号'!U27))</f>
        <v/>
      </c>
      <c r="B18" s="893" t="s">
        <v>22</v>
      </c>
      <c r="C18" s="894"/>
      <c r="D18" s="568"/>
      <c r="E18" s="56" t="s">
        <v>24</v>
      </c>
      <c r="F18" s="543"/>
      <c r="G18" s="57" t="s">
        <v>26</v>
      </c>
      <c r="H18" s="58">
        <v>1000</v>
      </c>
      <c r="I18" s="68">
        <f>IF(ISERROR(ROUND(D18*F18/H18-0.1,0)),"",ROUND(D18*F18/H18-0.1,0))</f>
        <v>0</v>
      </c>
      <c r="J18" s="39"/>
      <c r="L18" s="46"/>
      <c r="M18" s="41">
        <v>13</v>
      </c>
      <c r="N18" s="47" t="s">
        <v>92</v>
      </c>
      <c r="X18" s="42"/>
    </row>
    <row r="19" spans="1:24" ht="36" customHeight="1" x14ac:dyDescent="0.15">
      <c r="A19" s="902"/>
      <c r="B19" s="899" t="s">
        <v>21</v>
      </c>
      <c r="C19" s="900"/>
      <c r="D19" s="552" t="str">
        <f>IF(D18="","",D18)</f>
        <v/>
      </c>
      <c r="E19" s="54" t="s">
        <v>24</v>
      </c>
      <c r="F19" s="544"/>
      <c r="G19" s="60" t="s">
        <v>25</v>
      </c>
      <c r="H19" s="55">
        <v>1000</v>
      </c>
      <c r="I19" s="69" t="str">
        <f>IF(ISERROR(ROUND(D19*F19/H19-0.1,0)),"",ROUND(D19*F19/H19-0.1,0))</f>
        <v/>
      </c>
      <c r="J19" s="39"/>
      <c r="L19" s="46"/>
      <c r="M19" s="41">
        <v>5.5</v>
      </c>
      <c r="N19" s="47" t="s">
        <v>93</v>
      </c>
    </row>
    <row r="20" spans="1:24" ht="36" customHeight="1" x14ac:dyDescent="0.15">
      <c r="A20" s="903"/>
      <c r="B20" s="890" t="s">
        <v>31</v>
      </c>
      <c r="C20" s="891"/>
      <c r="D20" s="891"/>
      <c r="E20" s="891"/>
      <c r="F20" s="891"/>
      <c r="G20" s="891"/>
      <c r="H20" s="892"/>
      <c r="I20" s="71">
        <f>SUM(I18:I19)</f>
        <v>0</v>
      </c>
      <c r="J20" s="39"/>
      <c r="L20" s="46"/>
      <c r="M20" s="41">
        <v>6.5</v>
      </c>
      <c r="N20" s="47" t="s">
        <v>94</v>
      </c>
      <c r="X20" s="42"/>
    </row>
    <row r="21" spans="1:24" ht="36" customHeight="1" x14ac:dyDescent="0.15">
      <c r="A21" s="901" t="str">
        <f>IF('10号'!U28="","",MONTH('10号'!U28))</f>
        <v/>
      </c>
      <c r="B21" s="893" t="s">
        <v>22</v>
      </c>
      <c r="C21" s="894"/>
      <c r="D21" s="568"/>
      <c r="E21" s="56" t="s">
        <v>24</v>
      </c>
      <c r="F21" s="543"/>
      <c r="G21" s="57" t="s">
        <v>26</v>
      </c>
      <c r="H21" s="58">
        <v>1000</v>
      </c>
      <c r="I21" s="68">
        <f>IF(ISERROR(ROUND(D21*F21/H21-0.1,0)),"",ROUND(D21*F21/H21-0.1,0))</f>
        <v>0</v>
      </c>
      <c r="J21" s="39"/>
      <c r="L21" s="46"/>
      <c r="M21" s="41">
        <v>2.5</v>
      </c>
      <c r="N21" s="47" t="s">
        <v>95</v>
      </c>
      <c r="X21" s="42"/>
    </row>
    <row r="22" spans="1:24" ht="36" customHeight="1" x14ac:dyDescent="0.15">
      <c r="A22" s="902"/>
      <c r="B22" s="899" t="s">
        <v>21</v>
      </c>
      <c r="C22" s="900"/>
      <c r="D22" s="553" t="str">
        <f>IF(D21="","",D21)</f>
        <v/>
      </c>
      <c r="E22" s="54" t="s">
        <v>24</v>
      </c>
      <c r="F22" s="544"/>
      <c r="G22" s="60" t="s">
        <v>25</v>
      </c>
      <c r="H22" s="55">
        <v>1000</v>
      </c>
      <c r="I22" s="69" t="str">
        <f>IF(ISERROR(ROUND(D22*F22/H22-0.1,0)),"",ROUND(D22*F22/H22-0.1,0))</f>
        <v/>
      </c>
      <c r="J22" s="39"/>
      <c r="L22" s="46"/>
      <c r="M22" s="41">
        <v>3</v>
      </c>
      <c r="N22" s="47" t="s">
        <v>96</v>
      </c>
    </row>
    <row r="23" spans="1:24" ht="36" customHeight="1" x14ac:dyDescent="0.2">
      <c r="A23" s="903"/>
      <c r="B23" s="890" t="s">
        <v>31</v>
      </c>
      <c r="C23" s="891"/>
      <c r="D23" s="891"/>
      <c r="E23" s="891"/>
      <c r="F23" s="891"/>
      <c r="G23" s="891"/>
      <c r="H23" s="892"/>
      <c r="I23" s="71">
        <f>SUM(I21:I22)</f>
        <v>0</v>
      </c>
      <c r="J23" s="64"/>
      <c r="L23" s="46"/>
      <c r="M23" s="41">
        <v>2.5</v>
      </c>
      <c r="N23" s="47" t="s">
        <v>97</v>
      </c>
    </row>
    <row r="24" spans="1:24" ht="36" customHeight="1" x14ac:dyDescent="0.15">
      <c r="A24" s="901" t="str">
        <f>IF('10号'!U29="","",MONTH('10号'!U29))</f>
        <v/>
      </c>
      <c r="B24" s="893" t="s">
        <v>22</v>
      </c>
      <c r="C24" s="894"/>
      <c r="D24" s="568"/>
      <c r="E24" s="56" t="s">
        <v>24</v>
      </c>
      <c r="F24" s="543"/>
      <c r="G24" s="57" t="s">
        <v>26</v>
      </c>
      <c r="H24" s="58">
        <v>1000</v>
      </c>
      <c r="I24" s="68">
        <f>IF(ISERROR(ROUND(D24*F24/H24-0.1,0)),"",ROUND(D24*F24/H24-0.1,0))</f>
        <v>0</v>
      </c>
      <c r="L24" s="46"/>
      <c r="M24" s="41">
        <v>3</v>
      </c>
      <c r="N24" s="59" t="s">
        <v>98</v>
      </c>
    </row>
    <row r="25" spans="1:24" ht="36" customHeight="1" x14ac:dyDescent="0.15">
      <c r="A25" s="902"/>
      <c r="B25" s="899" t="s">
        <v>21</v>
      </c>
      <c r="C25" s="900"/>
      <c r="D25" s="553" t="str">
        <f>IF(D24="","",D24)</f>
        <v/>
      </c>
      <c r="E25" s="54" t="s">
        <v>24</v>
      </c>
      <c r="F25" s="544"/>
      <c r="G25" s="60" t="s">
        <v>25</v>
      </c>
      <c r="H25" s="55">
        <v>1000</v>
      </c>
      <c r="I25" s="69" t="str">
        <f>IF(ISERROR(ROUND(D25*F25/H25-0.1,0)),"",ROUND(D25*F25/H25-0.1,0))</f>
        <v/>
      </c>
      <c r="L25" s="61" t="s">
        <v>55</v>
      </c>
      <c r="M25" s="62">
        <v>60</v>
      </c>
      <c r="N25" s="47" t="s">
        <v>222</v>
      </c>
    </row>
    <row r="26" spans="1:24" ht="36" customHeight="1" x14ac:dyDescent="0.15">
      <c r="A26" s="903"/>
      <c r="B26" s="890" t="s">
        <v>31</v>
      </c>
      <c r="C26" s="891"/>
      <c r="D26" s="891"/>
      <c r="E26" s="891"/>
      <c r="F26" s="891"/>
      <c r="G26" s="891"/>
      <c r="H26" s="892"/>
      <c r="I26" s="71">
        <f>SUM(I24:I25)</f>
        <v>0</v>
      </c>
      <c r="L26" s="61" t="s">
        <v>56</v>
      </c>
      <c r="M26" s="41">
        <v>18</v>
      </c>
      <c r="N26" s="47" t="s">
        <v>116</v>
      </c>
    </row>
    <row r="27" spans="1:24" ht="36" customHeight="1" thickBot="1" x14ac:dyDescent="0.25">
      <c r="A27" s="883" t="s">
        <v>3</v>
      </c>
      <c r="B27" s="884"/>
      <c r="C27" s="884"/>
      <c r="D27" s="884"/>
      <c r="E27" s="884"/>
      <c r="F27" s="884"/>
      <c r="G27" s="884"/>
      <c r="H27" s="885"/>
      <c r="I27" s="72">
        <f>I14+I17+I20+I23+I26</f>
        <v>0</v>
      </c>
      <c r="J27" s="152"/>
      <c r="L27" s="63"/>
      <c r="M27" s="41">
        <v>38</v>
      </c>
      <c r="N27" s="47" t="s">
        <v>223</v>
      </c>
    </row>
    <row r="28" spans="1:24" ht="34.5" customHeight="1" x14ac:dyDescent="0.2">
      <c r="A28" s="179"/>
      <c r="B28" s="179"/>
      <c r="C28" s="179"/>
      <c r="D28" s="179"/>
      <c r="E28" s="179"/>
      <c r="F28" s="179"/>
      <c r="G28" s="179"/>
      <c r="H28" s="179"/>
      <c r="I28" s="183"/>
      <c r="J28" s="153"/>
      <c r="L28" s="61" t="s">
        <v>57</v>
      </c>
      <c r="M28" s="41">
        <v>88</v>
      </c>
      <c r="N28" s="47" t="s">
        <v>117</v>
      </c>
    </row>
    <row r="29" spans="1:24" s="15" customFormat="1" ht="21.75" customHeight="1" x14ac:dyDescent="0.15">
      <c r="A29" s="179"/>
      <c r="B29" s="179"/>
      <c r="C29" s="179"/>
      <c r="D29" s="179"/>
      <c r="E29" s="179"/>
      <c r="F29" s="179"/>
      <c r="G29" s="179"/>
      <c r="H29" s="179"/>
      <c r="I29" s="282"/>
      <c r="K29" s="12"/>
      <c r="L29" s="269"/>
      <c r="M29" s="41">
        <v>16</v>
      </c>
      <c r="N29" s="47" t="s">
        <v>58</v>
      </c>
      <c r="O29" s="12"/>
      <c r="P29" s="12"/>
      <c r="R29" s="12"/>
      <c r="S29" s="12"/>
    </row>
    <row r="30" spans="1:24" ht="21" customHeight="1" x14ac:dyDescent="0.15">
      <c r="A30" s="23"/>
      <c r="J30" s="21"/>
      <c r="L30" s="269"/>
      <c r="M30" s="41">
        <v>2.5</v>
      </c>
      <c r="N30" s="47" t="s">
        <v>59</v>
      </c>
    </row>
    <row r="31" spans="1:24" ht="21.75" customHeight="1" x14ac:dyDescent="0.2">
      <c r="A31" s="23"/>
      <c r="J31" s="22"/>
      <c r="L31" s="269"/>
      <c r="M31" s="41">
        <v>49</v>
      </c>
      <c r="N31" s="47" t="s">
        <v>60</v>
      </c>
      <c r="O31" s="18"/>
      <c r="Q31" s="15"/>
    </row>
    <row r="32" spans="1:24" ht="21.75" customHeight="1" x14ac:dyDescent="0.2">
      <c r="A32" s="23"/>
      <c r="L32" s="63"/>
      <c r="M32" s="41">
        <v>26</v>
      </c>
      <c r="N32" s="47" t="s">
        <v>61</v>
      </c>
      <c r="O32" s="18"/>
      <c r="Q32" s="14"/>
      <c r="T32" s="480"/>
      <c r="U32" s="24"/>
      <c r="V32" s="895"/>
      <c r="W32" s="895"/>
      <c r="X32" s="895"/>
    </row>
    <row r="33" spans="1:24" s="15" customFormat="1" ht="18.75" x14ac:dyDescent="0.2">
      <c r="A33" s="23"/>
      <c r="B33" s="12"/>
      <c r="C33" s="12"/>
      <c r="D33" s="12"/>
      <c r="E33" s="12"/>
      <c r="F33" s="12"/>
      <c r="G33" s="12"/>
      <c r="H33" s="12"/>
      <c r="I33" s="13"/>
      <c r="J33" s="34"/>
      <c r="K33" s="12"/>
      <c r="L33" s="896" t="s">
        <v>62</v>
      </c>
      <c r="M33" s="41">
        <v>62</v>
      </c>
      <c r="N33" s="47" t="s">
        <v>63</v>
      </c>
      <c r="O33" s="18"/>
      <c r="Q33" s="12"/>
      <c r="R33" s="12"/>
      <c r="S33" s="12"/>
    </row>
    <row r="34" spans="1:24" s="15" customFormat="1" ht="21.75" customHeight="1" x14ac:dyDescent="0.15">
      <c r="A34" s="23"/>
      <c r="B34" s="12"/>
      <c r="C34" s="12"/>
      <c r="D34" s="12"/>
      <c r="E34" s="12"/>
      <c r="F34" s="12"/>
      <c r="G34" s="12"/>
      <c r="H34" s="12"/>
      <c r="I34" s="13"/>
      <c r="J34" s="35"/>
      <c r="K34" s="12"/>
      <c r="L34" s="897"/>
      <c r="M34" s="41">
        <v>11</v>
      </c>
      <c r="N34" s="47" t="s">
        <v>64</v>
      </c>
      <c r="O34" s="14"/>
      <c r="P34" s="12"/>
      <c r="Q34" s="12"/>
      <c r="R34" s="12"/>
      <c r="S34" s="12"/>
      <c r="U34" s="14"/>
      <c r="V34" s="14"/>
      <c r="X34" s="37"/>
    </row>
    <row r="35" spans="1:24" s="15" customFormat="1" ht="21.75" customHeight="1" x14ac:dyDescent="0.15">
      <c r="A35" s="23"/>
      <c r="B35" s="12"/>
      <c r="C35" s="12"/>
      <c r="D35" s="12"/>
      <c r="E35" s="12"/>
      <c r="F35" s="12"/>
      <c r="G35" s="12"/>
      <c r="H35" s="12"/>
      <c r="I35" s="13"/>
      <c r="J35" s="35"/>
      <c r="K35" s="12"/>
      <c r="L35" s="897"/>
      <c r="M35" s="41">
        <v>9</v>
      </c>
      <c r="N35" s="47" t="s">
        <v>65</v>
      </c>
      <c r="O35" s="12"/>
      <c r="Q35" s="12"/>
      <c r="R35" s="12"/>
      <c r="S35" s="12"/>
      <c r="U35" s="14"/>
      <c r="V35" s="14"/>
      <c r="X35" s="14"/>
    </row>
    <row r="36" spans="1:24" ht="21.75" customHeight="1" x14ac:dyDescent="0.15">
      <c r="A36" s="23"/>
      <c r="J36" s="39"/>
      <c r="L36" s="897"/>
      <c r="M36" s="41">
        <v>9</v>
      </c>
      <c r="N36" s="47" t="s">
        <v>66</v>
      </c>
      <c r="O36" s="15"/>
      <c r="P36" s="14"/>
      <c r="X36" s="42"/>
    </row>
    <row r="37" spans="1:24" ht="34.5" x14ac:dyDescent="0.15">
      <c r="A37" s="23"/>
      <c r="J37" s="39"/>
      <c r="L37" s="897"/>
      <c r="M37" s="41">
        <v>9.5</v>
      </c>
      <c r="N37" s="47" t="s">
        <v>118</v>
      </c>
      <c r="O37" s="15"/>
      <c r="R37" s="15"/>
      <c r="S37" s="15"/>
      <c r="X37" s="42"/>
    </row>
    <row r="38" spans="1:24" ht="21.75" customHeight="1" x14ac:dyDescent="0.15">
      <c r="A38" s="23"/>
      <c r="J38" s="39"/>
      <c r="L38" s="897"/>
      <c r="M38" s="41">
        <v>12</v>
      </c>
      <c r="N38" s="47" t="s">
        <v>67</v>
      </c>
      <c r="O38" s="14"/>
      <c r="V38" s="51"/>
      <c r="X38" s="42"/>
    </row>
    <row r="39" spans="1:24" ht="21.75" customHeight="1" x14ac:dyDescent="0.2">
      <c r="A39" s="23"/>
      <c r="J39" s="39"/>
      <c r="L39" s="897"/>
      <c r="M39" s="41">
        <v>6.5</v>
      </c>
      <c r="N39" s="47" t="s">
        <v>68</v>
      </c>
      <c r="R39" s="18"/>
      <c r="S39" s="18"/>
      <c r="W39" s="52"/>
      <c r="X39" s="42"/>
    </row>
    <row r="40" spans="1:24" ht="21.75" customHeight="1" x14ac:dyDescent="0.2">
      <c r="A40" s="23"/>
      <c r="J40" s="39"/>
      <c r="L40" s="898"/>
      <c r="M40" s="41">
        <v>15</v>
      </c>
      <c r="N40" s="47" t="s">
        <v>69</v>
      </c>
      <c r="S40" s="480"/>
    </row>
    <row r="41" spans="1:24" ht="21.75" customHeight="1" x14ac:dyDescent="0.15">
      <c r="J41" s="39"/>
      <c r="L41" s="290" t="s">
        <v>70</v>
      </c>
      <c r="M41" s="41">
        <v>6</v>
      </c>
      <c r="N41" s="47" t="s">
        <v>271</v>
      </c>
      <c r="R41" s="15"/>
      <c r="S41" s="15"/>
      <c r="X41" s="42"/>
    </row>
    <row r="42" spans="1:24" ht="21.75" customHeight="1" x14ac:dyDescent="0.15">
      <c r="J42" s="39"/>
      <c r="L42" s="291"/>
      <c r="M42" s="41">
        <v>4</v>
      </c>
      <c r="N42" s="47" t="s">
        <v>71</v>
      </c>
      <c r="R42" s="14"/>
      <c r="S42" s="14"/>
      <c r="X42" s="42"/>
    </row>
    <row r="43" spans="1:24" ht="21.75" customHeight="1" x14ac:dyDescent="0.15">
      <c r="J43" s="39"/>
      <c r="L43" s="291"/>
      <c r="M43" s="41">
        <v>14</v>
      </c>
      <c r="N43" s="47" t="s">
        <v>72</v>
      </c>
      <c r="R43" s="14"/>
      <c r="S43" s="14"/>
    </row>
    <row r="44" spans="1:24" ht="21.75" customHeight="1" x14ac:dyDescent="0.15">
      <c r="J44" s="39"/>
      <c r="L44" s="291"/>
      <c r="M44" s="41">
        <v>6.5</v>
      </c>
      <c r="N44" s="47" t="s">
        <v>73</v>
      </c>
      <c r="X44" s="42"/>
    </row>
    <row r="45" spans="1:24" ht="21.75" customHeight="1" x14ac:dyDescent="0.15">
      <c r="J45" s="39"/>
      <c r="L45" s="291"/>
      <c r="M45" s="41">
        <v>3.5</v>
      </c>
      <c r="N45" s="47" t="s">
        <v>74</v>
      </c>
      <c r="X45" s="42"/>
    </row>
    <row r="46" spans="1:24" ht="21.75" customHeight="1" x14ac:dyDescent="0.15">
      <c r="J46" s="39"/>
      <c r="L46" s="291"/>
      <c r="M46" s="41">
        <v>4.5</v>
      </c>
      <c r="N46" s="47" t="s">
        <v>75</v>
      </c>
    </row>
    <row r="47" spans="1:24" ht="21.75" customHeight="1" x14ac:dyDescent="0.2">
      <c r="J47" s="64"/>
      <c r="L47" s="291"/>
      <c r="M47" s="41">
        <v>6</v>
      </c>
      <c r="N47" s="47" t="s">
        <v>76</v>
      </c>
    </row>
    <row r="48" spans="1:24" ht="21.75" customHeight="1" x14ac:dyDescent="0.15">
      <c r="L48" s="291"/>
      <c r="M48" s="41">
        <v>13</v>
      </c>
      <c r="N48" s="47" t="s">
        <v>77</v>
      </c>
    </row>
    <row r="49" spans="1:24" ht="21.75" customHeight="1" x14ac:dyDescent="0.15">
      <c r="J49" s="245"/>
      <c r="L49" s="156"/>
      <c r="M49" s="41">
        <v>18</v>
      </c>
      <c r="N49" s="47" t="s">
        <v>78</v>
      </c>
    </row>
    <row r="50" spans="1:24" ht="21.75" customHeight="1" x14ac:dyDescent="0.15">
      <c r="J50" s="245"/>
      <c r="L50" s="156"/>
      <c r="M50" s="41">
        <v>26</v>
      </c>
      <c r="N50" s="47" t="s">
        <v>79</v>
      </c>
    </row>
    <row r="51" spans="1:24" ht="18.75" x14ac:dyDescent="0.2">
      <c r="J51" s="152"/>
      <c r="L51" s="156"/>
      <c r="M51" s="41">
        <v>6.5</v>
      </c>
      <c r="N51" s="47" t="s">
        <v>119</v>
      </c>
    </row>
    <row r="52" spans="1:24" ht="18.75" x14ac:dyDescent="0.2">
      <c r="J52" s="153"/>
      <c r="L52" s="156"/>
      <c r="M52" s="41">
        <v>7</v>
      </c>
      <c r="N52" s="47" t="s">
        <v>80</v>
      </c>
    </row>
    <row r="53" spans="1:24" s="15" customFormat="1" ht="21.75" customHeight="1" x14ac:dyDescent="0.15">
      <c r="A53" s="12"/>
      <c r="B53" s="12"/>
      <c r="C53" s="12"/>
      <c r="D53" s="12"/>
      <c r="E53" s="12"/>
      <c r="F53" s="12"/>
      <c r="G53" s="12"/>
      <c r="H53" s="12"/>
      <c r="I53" s="13"/>
      <c r="K53" s="12"/>
      <c r="L53" s="156"/>
      <c r="M53" s="41">
        <v>5.5</v>
      </c>
      <c r="N53" s="47" t="s">
        <v>120</v>
      </c>
      <c r="O53" s="12"/>
      <c r="P53" s="12"/>
      <c r="R53" s="12"/>
      <c r="S53" s="12"/>
    </row>
    <row r="54" spans="1:24" ht="18.75" x14ac:dyDescent="0.15">
      <c r="J54" s="21"/>
      <c r="K54" s="226"/>
      <c r="L54" s="156"/>
      <c r="M54" s="41">
        <v>16</v>
      </c>
      <c r="N54" s="47" t="s">
        <v>81</v>
      </c>
    </row>
    <row r="55" spans="1:24" ht="51.75" x14ac:dyDescent="0.2">
      <c r="J55" s="22"/>
      <c r="K55" s="226"/>
      <c r="L55" s="156"/>
      <c r="M55" s="41">
        <v>10</v>
      </c>
      <c r="N55" s="47" t="s">
        <v>121</v>
      </c>
      <c r="O55" s="18"/>
      <c r="Q55" s="15"/>
    </row>
    <row r="56" spans="1:24" ht="34.5" x14ac:dyDescent="0.2">
      <c r="L56" s="156"/>
      <c r="M56" s="41">
        <v>6.5</v>
      </c>
      <c r="N56" s="47" t="s">
        <v>122</v>
      </c>
      <c r="O56" s="18"/>
      <c r="Q56" s="14"/>
      <c r="T56" s="480"/>
      <c r="U56" s="24"/>
      <c r="V56" s="895"/>
      <c r="W56" s="895"/>
      <c r="X56" s="895"/>
    </row>
    <row r="57" spans="1:24" s="15" customFormat="1" ht="21.75" customHeight="1" x14ac:dyDescent="0.2">
      <c r="A57" s="12"/>
      <c r="B57" s="12"/>
      <c r="C57" s="12"/>
      <c r="D57" s="12"/>
      <c r="E57" s="12"/>
      <c r="F57" s="12"/>
      <c r="G57" s="12"/>
      <c r="H57" s="12"/>
      <c r="I57" s="13"/>
      <c r="J57" s="34"/>
      <c r="K57" s="12"/>
      <c r="L57" s="156"/>
      <c r="M57" s="41">
        <v>7</v>
      </c>
      <c r="N57" s="47" t="s">
        <v>82</v>
      </c>
      <c r="O57" s="18"/>
      <c r="Q57" s="12"/>
      <c r="R57" s="12"/>
      <c r="S57" s="12"/>
    </row>
    <row r="58" spans="1:24" s="15" customFormat="1" ht="69" x14ac:dyDescent="0.15">
      <c r="A58" s="12"/>
      <c r="B58" s="12"/>
      <c r="C58" s="12"/>
      <c r="D58" s="12"/>
      <c r="E58" s="12"/>
      <c r="F58" s="12"/>
      <c r="G58" s="12"/>
      <c r="H58" s="12"/>
      <c r="I58" s="13"/>
      <c r="J58" s="35"/>
      <c r="K58" s="12"/>
      <c r="L58" s="156"/>
      <c r="M58" s="41">
        <v>5</v>
      </c>
      <c r="N58" s="47" t="s">
        <v>123</v>
      </c>
      <c r="O58" s="14"/>
      <c r="P58" s="12"/>
      <c r="Q58" s="12"/>
      <c r="R58" s="12"/>
      <c r="S58" s="12"/>
      <c r="U58" s="14"/>
      <c r="V58" s="14"/>
      <c r="X58" s="37"/>
    </row>
    <row r="59" spans="1:24" s="15" customFormat="1" ht="18.75" x14ac:dyDescent="0.15">
      <c r="A59" s="12"/>
      <c r="B59" s="12"/>
      <c r="C59" s="12"/>
      <c r="D59" s="12"/>
      <c r="E59" s="12"/>
      <c r="F59" s="12"/>
      <c r="G59" s="12"/>
      <c r="H59" s="12"/>
      <c r="I59" s="13"/>
      <c r="J59" s="35"/>
      <c r="K59" s="12"/>
      <c r="L59" s="156"/>
      <c r="M59" s="41">
        <v>2.5</v>
      </c>
      <c r="N59" s="47" t="s">
        <v>83</v>
      </c>
      <c r="O59" s="12"/>
      <c r="Q59" s="12"/>
      <c r="R59" s="12"/>
      <c r="S59" s="12"/>
      <c r="U59" s="14"/>
      <c r="V59" s="14"/>
      <c r="X59" s="14"/>
    </row>
    <row r="60" spans="1:24" ht="34.5" x14ac:dyDescent="0.15">
      <c r="J60" s="39"/>
      <c r="L60" s="156"/>
      <c r="M60" s="41">
        <v>4</v>
      </c>
      <c r="N60" s="47" t="s">
        <v>124</v>
      </c>
      <c r="O60" s="15"/>
      <c r="P60" s="14"/>
      <c r="X60" s="42"/>
    </row>
    <row r="61" spans="1:24" ht="21.75" customHeight="1" x14ac:dyDescent="0.15">
      <c r="J61" s="39"/>
      <c r="L61" s="156"/>
      <c r="M61" s="41">
        <v>23</v>
      </c>
      <c r="N61" s="47" t="s">
        <v>84</v>
      </c>
      <c r="O61" s="15"/>
      <c r="X61" s="42"/>
    </row>
    <row r="62" spans="1:24" ht="34.5" x14ac:dyDescent="0.15">
      <c r="J62" s="39"/>
      <c r="L62" s="156"/>
      <c r="M62" s="41">
        <v>2.5</v>
      </c>
      <c r="N62" s="47" t="s">
        <v>125</v>
      </c>
      <c r="O62" s="14"/>
      <c r="R62" s="15"/>
      <c r="S62" s="15"/>
    </row>
    <row r="63" spans="1:24" ht="34.5" x14ac:dyDescent="0.15">
      <c r="J63" s="39"/>
      <c r="L63" s="291"/>
      <c r="M63" s="41">
        <v>3.5</v>
      </c>
      <c r="N63" s="47" t="s">
        <v>85</v>
      </c>
      <c r="V63" s="51"/>
      <c r="X63" s="42"/>
    </row>
    <row r="64" spans="1:24" ht="21.75" customHeight="1" x14ac:dyDescent="0.2">
      <c r="J64" s="39"/>
      <c r="L64" s="292"/>
      <c r="M64" s="41">
        <v>6.5</v>
      </c>
      <c r="N64" s="47" t="s">
        <v>86</v>
      </c>
      <c r="R64" s="18"/>
      <c r="S64" s="18"/>
      <c r="W64" s="52"/>
      <c r="X64" s="42"/>
    </row>
    <row r="65" spans="10:24" ht="19.5" customHeight="1" x14ac:dyDescent="0.2">
      <c r="J65" s="39"/>
      <c r="L65" s="290" t="s">
        <v>87</v>
      </c>
      <c r="M65" s="41">
        <v>4</v>
      </c>
      <c r="N65" s="47" t="s">
        <v>88</v>
      </c>
      <c r="S65" s="480"/>
    </row>
    <row r="66" spans="10:24" ht="42" customHeight="1" x14ac:dyDescent="0.15">
      <c r="J66" s="39"/>
      <c r="L66" s="291"/>
      <c r="M66" s="41">
        <v>9</v>
      </c>
      <c r="N66" s="47" t="s">
        <v>126</v>
      </c>
      <c r="R66" s="15"/>
      <c r="S66" s="15"/>
      <c r="X66" s="42"/>
    </row>
    <row r="67" spans="10:24" ht="19.5" customHeight="1" x14ac:dyDescent="0.15">
      <c r="J67" s="39"/>
      <c r="L67" s="291"/>
      <c r="M67" s="41">
        <v>9</v>
      </c>
      <c r="N67" s="47" t="s">
        <v>127</v>
      </c>
      <c r="R67" s="14"/>
      <c r="S67" s="14"/>
      <c r="X67" s="42"/>
    </row>
    <row r="68" spans="10:24" ht="19.5" customHeight="1" x14ac:dyDescent="0.15">
      <c r="J68" s="39"/>
      <c r="L68" s="292"/>
      <c r="M68" s="41">
        <v>13</v>
      </c>
      <c r="N68" s="47" t="s">
        <v>89</v>
      </c>
      <c r="R68" s="14"/>
      <c r="S68" s="14"/>
    </row>
    <row r="69" spans="10:24" ht="42" customHeight="1" x14ac:dyDescent="0.15">
      <c r="J69" s="39"/>
      <c r="L69" s="297" t="s">
        <v>90</v>
      </c>
      <c r="M69" s="41">
        <v>3</v>
      </c>
      <c r="N69" s="47" t="s">
        <v>90</v>
      </c>
      <c r="X69" s="42"/>
    </row>
    <row r="70" spans="10:24" ht="42" customHeight="1" x14ac:dyDescent="0.15">
      <c r="J70" s="39"/>
      <c r="L70" s="298" t="s">
        <v>99</v>
      </c>
      <c r="M70" s="299">
        <v>47</v>
      </c>
      <c r="N70" s="300" t="s">
        <v>99</v>
      </c>
      <c r="X70" s="42"/>
    </row>
    <row r="71" spans="10:24" ht="39.75" customHeight="1" x14ac:dyDescent="0.15">
      <c r="J71" s="39"/>
      <c r="L71" s="228"/>
      <c r="M71" s="229"/>
      <c r="N71" s="230"/>
      <c r="O71" s="226"/>
      <c r="P71" s="226"/>
    </row>
    <row r="72" spans="10:24" ht="48" customHeight="1" x14ac:dyDescent="0.2">
      <c r="J72" s="64"/>
      <c r="K72" s="226"/>
      <c r="L72" s="228"/>
      <c r="M72" s="231"/>
      <c r="N72" s="232"/>
      <c r="O72" s="226"/>
      <c r="P72" s="226"/>
    </row>
    <row r="73" spans="10:24" ht="44.25" customHeight="1" x14ac:dyDescent="0.15">
      <c r="K73" s="226"/>
      <c r="L73" s="228"/>
      <c r="M73" s="231"/>
      <c r="N73" s="232"/>
      <c r="O73" s="226"/>
      <c r="P73" s="226"/>
    </row>
    <row r="74" spans="10:24" ht="18.75" customHeight="1" x14ac:dyDescent="0.15">
      <c r="K74" s="226"/>
      <c r="L74" s="233"/>
      <c r="M74" s="231"/>
      <c r="N74" s="232"/>
      <c r="O74" s="226"/>
      <c r="P74" s="226"/>
    </row>
    <row r="75" spans="10:24" ht="44.25" customHeight="1" x14ac:dyDescent="0.15">
      <c r="K75" s="226"/>
      <c r="L75" s="233"/>
      <c r="M75" s="231"/>
      <c r="N75" s="232"/>
      <c r="O75" s="226"/>
      <c r="P75" s="226"/>
    </row>
    <row r="76" spans="10:24" ht="18.75" x14ac:dyDescent="0.15">
      <c r="K76" s="226"/>
      <c r="L76" s="233"/>
      <c r="M76" s="231"/>
      <c r="N76" s="232"/>
      <c r="O76" s="226"/>
      <c r="P76" s="226"/>
    </row>
    <row r="77" spans="10:24" ht="18.75" x14ac:dyDescent="0.15">
      <c r="K77" s="226"/>
      <c r="L77" s="233"/>
      <c r="M77" s="231"/>
      <c r="N77" s="232"/>
      <c r="O77" s="226"/>
      <c r="P77" s="226"/>
    </row>
    <row r="78" spans="10:24" ht="18.75" x14ac:dyDescent="0.15">
      <c r="K78" s="226"/>
      <c r="L78" s="234"/>
      <c r="M78" s="235"/>
      <c r="N78" s="236"/>
      <c r="O78" s="226"/>
      <c r="P78" s="226"/>
    </row>
    <row r="79" spans="10:24" ht="18.75" x14ac:dyDescent="0.15">
      <c r="K79" s="226"/>
      <c r="L79" s="234"/>
      <c r="M79" s="235"/>
      <c r="N79" s="236"/>
      <c r="O79" s="226"/>
      <c r="P79" s="226"/>
    </row>
    <row r="80" spans="10:24" ht="18.75" x14ac:dyDescent="0.15">
      <c r="K80" s="226"/>
      <c r="L80" s="234"/>
      <c r="M80" s="235"/>
      <c r="N80" s="236"/>
      <c r="O80" s="226"/>
      <c r="P80" s="226"/>
    </row>
    <row r="81" spans="11:16" ht="18.75" x14ac:dyDescent="0.15">
      <c r="K81" s="226"/>
      <c r="L81" s="234"/>
      <c r="M81" s="235"/>
      <c r="N81" s="236"/>
      <c r="O81" s="226"/>
      <c r="P81" s="226"/>
    </row>
    <row r="82" spans="11:16" ht="18.75" x14ac:dyDescent="0.15">
      <c r="K82" s="226"/>
      <c r="L82" s="237"/>
      <c r="M82" s="235"/>
      <c r="N82" s="236"/>
      <c r="O82" s="226"/>
      <c r="P82" s="226"/>
    </row>
    <row r="83" spans="11:16" ht="18.75" x14ac:dyDescent="0.15">
      <c r="K83" s="226"/>
      <c r="L83" s="237"/>
      <c r="M83" s="235"/>
      <c r="N83" s="236"/>
      <c r="O83" s="226"/>
      <c r="P83" s="226"/>
    </row>
    <row r="84" spans="11:16" ht="18.75" x14ac:dyDescent="0.15">
      <c r="K84" s="226"/>
      <c r="L84" s="237"/>
      <c r="M84" s="235"/>
      <c r="N84" s="236"/>
      <c r="O84" s="226"/>
      <c r="P84" s="226"/>
    </row>
    <row r="85" spans="11:16" ht="18.75" x14ac:dyDescent="0.15">
      <c r="K85" s="226"/>
      <c r="L85" s="237"/>
      <c r="M85" s="235"/>
      <c r="N85" s="236"/>
      <c r="O85" s="226"/>
      <c r="P85" s="226"/>
    </row>
    <row r="86" spans="11:16" ht="18.75" x14ac:dyDescent="0.15">
      <c r="K86" s="226"/>
      <c r="L86" s="237"/>
      <c r="M86" s="235"/>
      <c r="N86" s="236"/>
      <c r="O86" s="226"/>
      <c r="P86" s="226"/>
    </row>
    <row r="87" spans="11:16" ht="18.75" x14ac:dyDescent="0.15">
      <c r="K87" s="226"/>
      <c r="L87" s="237"/>
      <c r="M87" s="235"/>
      <c r="N87" s="236"/>
      <c r="O87" s="226"/>
      <c r="P87" s="226"/>
    </row>
    <row r="88" spans="11:16" ht="18.75" x14ac:dyDescent="0.15">
      <c r="K88" s="226"/>
      <c r="L88" s="237"/>
      <c r="M88" s="235"/>
      <c r="N88" s="236"/>
      <c r="O88" s="226"/>
      <c r="P88" s="226"/>
    </row>
    <row r="89" spans="11:16" ht="18.75" x14ac:dyDescent="0.15">
      <c r="K89" s="226"/>
      <c r="L89" s="237"/>
      <c r="M89" s="235"/>
      <c r="N89" s="236"/>
      <c r="O89" s="226"/>
      <c r="P89" s="226"/>
    </row>
    <row r="90" spans="11:16" ht="18.75" x14ac:dyDescent="0.15">
      <c r="K90" s="226"/>
      <c r="L90" s="237"/>
      <c r="M90" s="235"/>
      <c r="N90" s="236"/>
      <c r="O90" s="226"/>
      <c r="P90" s="226"/>
    </row>
    <row r="91" spans="11:16" ht="18.75" x14ac:dyDescent="0.15">
      <c r="K91" s="226"/>
      <c r="L91" s="237"/>
      <c r="M91" s="235"/>
      <c r="N91" s="236"/>
      <c r="O91" s="226"/>
      <c r="P91" s="226"/>
    </row>
    <row r="92" spans="11:16" ht="18.75" x14ac:dyDescent="0.15">
      <c r="K92" s="226"/>
      <c r="L92" s="237"/>
      <c r="M92" s="235"/>
      <c r="N92" s="236"/>
      <c r="O92" s="226"/>
      <c r="P92" s="226"/>
    </row>
    <row r="93" spans="11:16" ht="18.75" x14ac:dyDescent="0.15">
      <c r="K93" s="226"/>
      <c r="L93" s="237"/>
      <c r="M93" s="235"/>
      <c r="N93" s="236"/>
      <c r="O93" s="226"/>
      <c r="P93" s="226"/>
    </row>
    <row r="94" spans="11:16" ht="18.75" x14ac:dyDescent="0.15">
      <c r="K94" s="226"/>
      <c r="L94" s="237"/>
      <c r="M94" s="235"/>
      <c r="N94" s="236"/>
      <c r="O94" s="226"/>
      <c r="P94" s="226"/>
    </row>
    <row r="95" spans="11:16" ht="18.75" x14ac:dyDescent="0.15">
      <c r="K95" s="226"/>
      <c r="L95" s="237"/>
      <c r="M95" s="235"/>
      <c r="N95" s="236"/>
      <c r="O95" s="226"/>
      <c r="P95" s="226"/>
    </row>
    <row r="96" spans="11:16" ht="18.75" x14ac:dyDescent="0.15">
      <c r="K96" s="226"/>
      <c r="L96" s="237"/>
      <c r="M96" s="235"/>
      <c r="N96" s="236"/>
      <c r="O96" s="226"/>
      <c r="P96" s="226"/>
    </row>
    <row r="97" spans="11:16" ht="18.75" x14ac:dyDescent="0.15">
      <c r="K97" s="226"/>
      <c r="L97" s="237"/>
      <c r="M97" s="235"/>
      <c r="N97" s="236"/>
      <c r="O97" s="226"/>
      <c r="P97" s="226"/>
    </row>
    <row r="98" spans="11:16" ht="18.75" x14ac:dyDescent="0.15">
      <c r="K98" s="226"/>
      <c r="L98" s="237"/>
      <c r="M98" s="235"/>
      <c r="N98" s="236"/>
      <c r="O98" s="226"/>
      <c r="P98" s="226"/>
    </row>
    <row r="99" spans="11:16" ht="18.75" x14ac:dyDescent="0.15">
      <c r="K99" s="226"/>
      <c r="L99" s="237"/>
      <c r="M99" s="235"/>
      <c r="N99" s="236"/>
      <c r="O99" s="226"/>
      <c r="P99" s="226"/>
    </row>
    <row r="100" spans="11:16" ht="18.75" x14ac:dyDescent="0.15">
      <c r="K100" s="226"/>
      <c r="L100" s="237"/>
      <c r="M100" s="235"/>
      <c r="N100" s="236"/>
      <c r="O100" s="226"/>
      <c r="P100" s="226"/>
    </row>
    <row r="101" spans="11:16" ht="18.75" x14ac:dyDescent="0.15">
      <c r="K101" s="226"/>
      <c r="L101" s="237"/>
      <c r="M101" s="235"/>
      <c r="N101" s="236"/>
      <c r="O101" s="226"/>
      <c r="P101" s="226"/>
    </row>
    <row r="102" spans="11:16" ht="18.75" x14ac:dyDescent="0.15">
      <c r="K102" s="226"/>
      <c r="L102" s="237"/>
      <c r="M102" s="235"/>
      <c r="N102" s="236"/>
      <c r="O102" s="226"/>
      <c r="P102" s="226"/>
    </row>
    <row r="103" spans="11:16" ht="18.75" x14ac:dyDescent="0.15">
      <c r="K103" s="226"/>
      <c r="L103" s="237"/>
      <c r="M103" s="235"/>
      <c r="N103" s="236"/>
      <c r="O103" s="226"/>
      <c r="P103" s="226"/>
    </row>
    <row r="104" spans="11:16" ht="18.75" x14ac:dyDescent="0.15">
      <c r="K104" s="226"/>
      <c r="L104" s="237"/>
      <c r="M104" s="235"/>
      <c r="N104" s="236"/>
      <c r="O104" s="226"/>
      <c r="P104" s="226"/>
    </row>
    <row r="105" spans="11:16" ht="18.75" x14ac:dyDescent="0.15">
      <c r="K105" s="226"/>
      <c r="L105" s="237"/>
      <c r="M105" s="235"/>
      <c r="N105" s="236"/>
      <c r="O105" s="226"/>
      <c r="P105" s="226"/>
    </row>
    <row r="106" spans="11:16" ht="18.75" x14ac:dyDescent="0.15">
      <c r="K106" s="226"/>
      <c r="L106" s="237"/>
      <c r="M106" s="235"/>
      <c r="N106" s="236"/>
      <c r="O106" s="226"/>
      <c r="P106" s="226"/>
    </row>
    <row r="107" spans="11:16" ht="18.75" x14ac:dyDescent="0.15">
      <c r="K107" s="226"/>
      <c r="L107" s="237"/>
      <c r="M107" s="235"/>
      <c r="N107" s="236"/>
      <c r="O107" s="226"/>
      <c r="P107" s="226"/>
    </row>
    <row r="108" spans="11:16" ht="18.75" x14ac:dyDescent="0.15">
      <c r="K108" s="226"/>
      <c r="L108" s="237"/>
      <c r="M108" s="235"/>
      <c r="N108" s="236"/>
      <c r="O108" s="226"/>
      <c r="P108" s="226"/>
    </row>
    <row r="109" spans="11:16" ht="18.75" x14ac:dyDescent="0.15">
      <c r="K109" s="226"/>
      <c r="L109" s="237"/>
      <c r="M109" s="235"/>
      <c r="N109" s="236"/>
      <c r="O109" s="226"/>
      <c r="P109" s="226"/>
    </row>
    <row r="110" spans="11:16" ht="18.75" x14ac:dyDescent="0.15">
      <c r="K110" s="226"/>
      <c r="L110" s="237"/>
      <c r="M110" s="235"/>
      <c r="N110" s="236"/>
      <c r="O110" s="226"/>
      <c r="P110" s="226"/>
    </row>
    <row r="111" spans="11:16" ht="18.75" x14ac:dyDescent="0.15">
      <c r="K111" s="226"/>
      <c r="L111" s="237"/>
      <c r="M111" s="235"/>
      <c r="N111" s="236"/>
      <c r="O111" s="226"/>
      <c r="P111" s="226"/>
    </row>
    <row r="112" spans="11:16" ht="18.75" x14ac:dyDescent="0.15">
      <c r="K112" s="226"/>
      <c r="L112" s="237"/>
      <c r="M112" s="235"/>
      <c r="N112" s="236"/>
      <c r="O112" s="226"/>
      <c r="P112" s="226"/>
    </row>
    <row r="113" spans="11:16" ht="18.75" x14ac:dyDescent="0.15">
      <c r="K113" s="226"/>
      <c r="L113" s="237"/>
      <c r="M113" s="235"/>
      <c r="N113" s="236"/>
      <c r="O113" s="226"/>
      <c r="P113" s="226"/>
    </row>
    <row r="114" spans="11:16" ht="18.75" x14ac:dyDescent="0.15">
      <c r="K114" s="226"/>
      <c r="L114" s="237"/>
      <c r="M114" s="235"/>
      <c r="N114" s="236"/>
      <c r="O114" s="226"/>
      <c r="P114" s="226"/>
    </row>
    <row r="115" spans="11:16" ht="18.75" x14ac:dyDescent="0.15">
      <c r="K115" s="226"/>
      <c r="L115" s="237"/>
      <c r="M115" s="235"/>
      <c r="N115" s="236"/>
      <c r="O115" s="226"/>
      <c r="P115" s="226"/>
    </row>
    <row r="116" spans="11:16" ht="18.75" x14ac:dyDescent="0.15">
      <c r="K116" s="226"/>
      <c r="L116" s="237"/>
      <c r="M116" s="235"/>
      <c r="N116" s="236"/>
      <c r="O116" s="226"/>
      <c r="P116" s="226"/>
    </row>
    <row r="117" spans="11:16" ht="18.75" x14ac:dyDescent="0.15">
      <c r="K117" s="226"/>
      <c r="L117" s="237"/>
      <c r="M117" s="235"/>
      <c r="N117" s="236"/>
      <c r="O117" s="226"/>
      <c r="P117" s="226"/>
    </row>
    <row r="118" spans="11:16" ht="18.75" x14ac:dyDescent="0.15">
      <c r="K118" s="226"/>
      <c r="L118" s="237"/>
      <c r="M118" s="235"/>
      <c r="N118" s="236"/>
      <c r="O118" s="226"/>
      <c r="P118" s="226"/>
    </row>
    <row r="119" spans="11:16" ht="18.75" x14ac:dyDescent="0.15">
      <c r="K119" s="226"/>
      <c r="L119" s="238"/>
      <c r="M119" s="235"/>
      <c r="N119" s="236"/>
      <c r="O119" s="226"/>
      <c r="P119" s="226"/>
    </row>
    <row r="120" spans="11:16" ht="18.75" x14ac:dyDescent="0.15">
      <c r="K120" s="226"/>
      <c r="L120" s="239"/>
      <c r="M120" s="235"/>
      <c r="N120" s="240"/>
      <c r="O120" s="226"/>
      <c r="P120" s="226"/>
    </row>
    <row r="121" spans="11:16" x14ac:dyDescent="0.15">
      <c r="K121" s="226"/>
      <c r="L121" s="227"/>
      <c r="M121" s="205"/>
      <c r="N121" s="205"/>
      <c r="O121" s="226"/>
      <c r="P121" s="226"/>
    </row>
    <row r="122" spans="11:16" x14ac:dyDescent="0.15">
      <c r="K122" s="226"/>
    </row>
  </sheetData>
  <sheetProtection password="ECA8" sheet="1" objects="1" scenarios="1" selectLockedCells="1"/>
  <mergeCells count="33">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 ref="V7:X7"/>
    <mergeCell ref="S7:T7"/>
    <mergeCell ref="B15:C15"/>
    <mergeCell ref="B14:H14"/>
    <mergeCell ref="I10:I11"/>
    <mergeCell ref="B10:H10"/>
    <mergeCell ref="B23:H23"/>
    <mergeCell ref="B21:C21"/>
    <mergeCell ref="V56:X56"/>
    <mergeCell ref="V32:X32"/>
    <mergeCell ref="L33:L40"/>
    <mergeCell ref="A27:H27"/>
    <mergeCell ref="B22:C22"/>
    <mergeCell ref="A21:A23"/>
    <mergeCell ref="A24:A26"/>
    <mergeCell ref="B24:C24"/>
    <mergeCell ref="B25:C25"/>
    <mergeCell ref="B26:H26"/>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BD2405AD-12DE-4BD1-B810-1EF12A10C250}">
            <xm:f>'10号'!U28&lt;&gt;""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'10号'!$U$28&lt;&gt;""</xm:f>
            <x14:dxf>
              <fill>
                <patternFill>
                  <bgColor rgb="FFFFFFCC"/>
                </patternFill>
              </fill>
            </x14:dxf>
          </x14:cfRule>
          <xm:sqref>F22</xm:sqref>
        </x14:conditionalFormatting>
        <x14:conditionalFormatting xmlns:xm="http://schemas.microsoft.com/office/excel/2006/main">
          <x14:cfRule type="expression" priority="3" id="{BBE97A9F-096F-41C6-8DCE-0D0ED1BA50AD}">
            <xm:f>'10号'!$U$29&lt;&gt;""</xm:f>
            <x14:dxf>
              <fill>
                <patternFill>
                  <bgColor rgb="FFFFFFCC"/>
                </patternFill>
              </fill>
            </x14:dxf>
          </x14:cfRule>
          <xm:sqref>F24:F25</xm:sqref>
        </x14:conditionalFormatting>
        <x14:conditionalFormatting xmlns:xm="http://schemas.microsoft.com/office/excel/2006/main">
          <x14:cfRule type="expression" priority="2" id="{F5FFC235-3A62-4BA3-8747-08AB3D38CD5F}">
            <xm:f>AND('10号'!$U$28="",'10号'!$U$25&lt;&gt;"")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AND('10号'!$U$29="",'10号'!$U$25&lt;&gt;"")</xm:f>
            <x14:dxf>
              <fill>
                <patternFill>
                  <bgColor theme="0" tint="-0.14996795556505021"/>
                </patternFill>
              </fill>
            </x14:dxf>
          </x14:cfRule>
          <xm:sqref>A24:I26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x14ac:dyDescent="0.15">
      <c r="A1" s="149"/>
    </row>
    <row r="2" spans="1:18" ht="18.75" customHeight="1" x14ac:dyDescent="0.2">
      <c r="A2" s="81"/>
      <c r="B2" s="81"/>
      <c r="C2" s="81"/>
      <c r="D2" s="81"/>
      <c r="E2" s="81"/>
      <c r="F2" s="82" t="str">
        <f>'10号'!L3</f>
        <v>〈令和２年度第４回〉</v>
      </c>
      <c r="I2" s="909"/>
      <c r="J2" s="909"/>
      <c r="O2" s="625"/>
      <c r="P2" s="625"/>
      <c r="Q2" s="625"/>
      <c r="R2" s="625"/>
    </row>
    <row r="3" spans="1:18" ht="28.5" customHeight="1" x14ac:dyDescent="0.2">
      <c r="A3" s="83" t="s">
        <v>137</v>
      </c>
      <c r="B3" s="81"/>
      <c r="C3" s="81"/>
      <c r="D3" s="81"/>
      <c r="E3" s="81"/>
      <c r="F3" s="84"/>
      <c r="I3" s="910"/>
      <c r="J3" s="910"/>
      <c r="K3" s="910"/>
      <c r="O3" s="4"/>
    </row>
    <row r="4" spans="1:18" s="15" customFormat="1" ht="27.75" customHeight="1" x14ac:dyDescent="0.2">
      <c r="A4" s="85" t="str">
        <f>"（５）指導者研修費 （ 第 "&amp;'10号'!$J$4&amp;" 回 ）"</f>
        <v>（５）指導者研修費 （ 第  回 ）</v>
      </c>
      <c r="B4" s="86"/>
      <c r="C4" s="86"/>
      <c r="D4" s="87"/>
      <c r="E4" s="87"/>
      <c r="F4" s="88"/>
      <c r="G4" s="12"/>
      <c r="H4" s="12"/>
      <c r="I4" s="12"/>
      <c r="J4" s="12"/>
      <c r="K4" s="20"/>
      <c r="L4" s="20"/>
      <c r="M4" s="12"/>
    </row>
    <row r="5" spans="1:18" ht="7.5" customHeight="1" x14ac:dyDescent="0.15">
      <c r="A5" s="89"/>
      <c r="B5" s="89"/>
      <c r="C5" s="89"/>
      <c r="D5" s="81"/>
      <c r="E5" s="81"/>
      <c r="F5" s="90"/>
    </row>
    <row r="6" spans="1:18" ht="27.75" customHeight="1" x14ac:dyDescent="0.2">
      <c r="A6" s="91" t="s">
        <v>17</v>
      </c>
      <c r="B6" s="92"/>
      <c r="C6" s="882" t="str">
        <f>IF('10号'!$G$10="","",'10号'!$G$10)</f>
        <v/>
      </c>
      <c r="D6" s="882"/>
      <c r="E6" s="882"/>
      <c r="F6" s="882"/>
      <c r="H6" s="18"/>
      <c r="I6" s="18"/>
      <c r="J6" s="18"/>
      <c r="O6" s="4"/>
    </row>
    <row r="7" spans="1:18" ht="27.75" customHeight="1" x14ac:dyDescent="0.2">
      <c r="A7" s="91" t="s">
        <v>19</v>
      </c>
      <c r="B7" s="92"/>
      <c r="C7" s="882" t="str">
        <f>IF('10号'!$E$18="","",'10号'!$E$18)</f>
        <v/>
      </c>
      <c r="D7" s="882"/>
      <c r="E7" s="882"/>
      <c r="F7" s="882"/>
      <c r="H7" s="18"/>
      <c r="I7" s="18"/>
      <c r="J7" s="18"/>
      <c r="O7" s="4"/>
    </row>
    <row r="8" spans="1:18" ht="27.75" customHeight="1" x14ac:dyDescent="0.2">
      <c r="A8" s="91"/>
      <c r="B8" s="81"/>
      <c r="C8" s="81"/>
      <c r="D8" s="81"/>
      <c r="E8" s="81"/>
      <c r="F8" s="88"/>
      <c r="G8" s="15"/>
      <c r="H8" s="15"/>
      <c r="I8" s="15"/>
      <c r="J8" s="15"/>
      <c r="K8" s="15"/>
      <c r="L8" s="874" t="str">
        <f>'10号'!$E$6</f>
        <v/>
      </c>
      <c r="M8" s="874"/>
      <c r="N8" s="24" t="s">
        <v>18</v>
      </c>
      <c r="O8" s="895" t="str">
        <f>'10号'!G6</f>
        <v/>
      </c>
      <c r="P8" s="895"/>
    </row>
    <row r="9" spans="1:18" ht="14.25" customHeight="1" thickBot="1" x14ac:dyDescent="0.2">
      <c r="A9" s="94"/>
      <c r="B9" s="94"/>
      <c r="C9" s="94"/>
      <c r="D9" s="94"/>
      <c r="E9" s="94"/>
      <c r="F9" s="94"/>
      <c r="G9" s="15"/>
      <c r="H9" s="15"/>
      <c r="I9" s="15"/>
      <c r="J9" s="15"/>
      <c r="K9" s="15"/>
      <c r="L9" s="15"/>
      <c r="M9" s="15"/>
      <c r="N9" s="15"/>
      <c r="O9" s="15"/>
      <c r="P9" s="15"/>
    </row>
    <row r="10" spans="1:18" ht="24" customHeight="1" x14ac:dyDescent="0.15">
      <c r="A10" s="142" t="s">
        <v>0</v>
      </c>
      <c r="B10" s="916" t="s">
        <v>8</v>
      </c>
      <c r="C10" s="917"/>
      <c r="D10" s="918"/>
      <c r="E10" s="25" t="s">
        <v>11</v>
      </c>
      <c r="F10" s="16" t="s">
        <v>7</v>
      </c>
      <c r="G10" s="14"/>
      <c r="H10" s="14"/>
      <c r="I10" s="14"/>
      <c r="J10" s="14"/>
      <c r="K10" s="14"/>
      <c r="L10" s="15"/>
      <c r="M10" s="15"/>
      <c r="N10" s="15"/>
      <c r="O10" s="15"/>
      <c r="P10" s="15"/>
    </row>
    <row r="11" spans="1:18" ht="71.25" customHeight="1" x14ac:dyDescent="0.15">
      <c r="A11" s="507"/>
      <c r="B11" s="886"/>
      <c r="C11" s="887"/>
      <c r="D11" s="888"/>
      <c r="E11" s="569"/>
      <c r="F11" s="496"/>
      <c r="L11" s="74" t="s">
        <v>145</v>
      </c>
      <c r="M11" s="73" t="str">
        <f>'10号'!$U$25</f>
        <v/>
      </c>
      <c r="N11" s="73" t="str">
        <f>'10号'!$V$25</f>
        <v/>
      </c>
      <c r="O11" s="74">
        <f>SUMPRODUCT(($A$11:$A$18&gt;=$M11)*($A$11:$A$18&lt;=$N11)*$F$11:$F$18)</f>
        <v>0</v>
      </c>
      <c r="P11" s="74"/>
    </row>
    <row r="12" spans="1:18" ht="71.25" customHeight="1" x14ac:dyDescent="0.15">
      <c r="A12" s="507"/>
      <c r="B12" s="877"/>
      <c r="C12" s="878"/>
      <c r="D12" s="879"/>
      <c r="E12" s="569"/>
      <c r="F12" s="496"/>
      <c r="L12" s="74" t="s">
        <v>146</v>
      </c>
      <c r="M12" s="73" t="str">
        <f>'10号'!$U$26</f>
        <v/>
      </c>
      <c r="N12" s="73" t="str">
        <f>'10号'!$V$26</f>
        <v/>
      </c>
      <c r="O12" s="74">
        <f>SUMPRODUCT(($A$11:$A$18&gt;=$M12)*($A$11:$A$18&lt;=$N12)*$F$11:$F$18)</f>
        <v>0</v>
      </c>
      <c r="P12" s="74"/>
    </row>
    <row r="13" spans="1:18" ht="71.25" customHeight="1" x14ac:dyDescent="0.15">
      <c r="A13" s="507"/>
      <c r="B13" s="877"/>
      <c r="C13" s="878"/>
      <c r="D13" s="879"/>
      <c r="E13" s="569"/>
      <c r="F13" s="496"/>
      <c r="L13" s="74" t="s">
        <v>147</v>
      </c>
      <c r="M13" s="73" t="str">
        <f>'10号'!$U$27</f>
        <v/>
      </c>
      <c r="N13" s="73" t="str">
        <f>'10号'!$V$27</f>
        <v/>
      </c>
      <c r="O13" s="74">
        <f>SUMPRODUCT(($A$11:$A$18&gt;=$M13)*($A$11:$A$18&lt;=$N13)*$F$11:$F$18)</f>
        <v>0</v>
      </c>
      <c r="P13" s="74"/>
    </row>
    <row r="14" spans="1:18" ht="71.25" customHeight="1" x14ac:dyDescent="0.15">
      <c r="A14" s="507"/>
      <c r="B14" s="877"/>
      <c r="C14" s="878"/>
      <c r="D14" s="879"/>
      <c r="E14" s="569"/>
      <c r="F14" s="496"/>
      <c r="L14" s="74" t="s">
        <v>148</v>
      </c>
      <c r="M14" s="73" t="str">
        <f>'10号'!$U28</f>
        <v/>
      </c>
      <c r="N14" s="73" t="str">
        <f>'10号'!$V28</f>
        <v/>
      </c>
      <c r="O14" s="74">
        <f>SUMPRODUCT(($A$11:$A$18&gt;=$M14)*($A$11:$A$18&lt;=$N14)*$F$11:$F$18)</f>
        <v>0</v>
      </c>
      <c r="P14" s="74">
        <f>SUM(O11:O14)</f>
        <v>0</v>
      </c>
    </row>
    <row r="15" spans="1:18" ht="71.25" customHeight="1" x14ac:dyDescent="0.15">
      <c r="A15" s="507"/>
      <c r="B15" s="877"/>
      <c r="C15" s="878"/>
      <c r="D15" s="879"/>
      <c r="E15" s="569"/>
      <c r="F15" s="496"/>
      <c r="L15" s="74" t="s">
        <v>157</v>
      </c>
      <c r="M15" s="73" t="str">
        <f>'10号'!$U29</f>
        <v/>
      </c>
      <c r="N15" s="73" t="str">
        <f>'10号'!$V29</f>
        <v/>
      </c>
      <c r="O15" s="74">
        <f t="shared" ref="O15:O22" si="0">SUMPRODUCT(($A$11:$A$18&gt;=$M15)*($A$11:$A$18&lt;=$N15)*$F$11:$F$18)</f>
        <v>0</v>
      </c>
      <c r="P15" s="15"/>
    </row>
    <row r="16" spans="1:18" ht="71.25" customHeight="1" x14ac:dyDescent="0.15">
      <c r="A16" s="507"/>
      <c r="B16" s="877"/>
      <c r="C16" s="878"/>
      <c r="D16" s="879"/>
      <c r="E16" s="569"/>
      <c r="F16" s="496"/>
      <c r="I16" s="14"/>
      <c r="J16" s="14"/>
      <c r="K16" s="14"/>
      <c r="L16" s="74" t="s">
        <v>158</v>
      </c>
      <c r="M16" s="73" t="str">
        <f>'10号'!$U30</f>
        <v/>
      </c>
      <c r="N16" s="73" t="str">
        <f>'10号'!$V30</f>
        <v/>
      </c>
      <c r="O16" s="74">
        <f t="shared" si="0"/>
        <v>0</v>
      </c>
    </row>
    <row r="17" spans="1:15" ht="71.25" customHeight="1" x14ac:dyDescent="0.15">
      <c r="A17" s="507"/>
      <c r="B17" s="877"/>
      <c r="C17" s="878"/>
      <c r="D17" s="879"/>
      <c r="E17" s="569"/>
      <c r="F17" s="496"/>
      <c r="L17" s="74" t="s">
        <v>159</v>
      </c>
      <c r="M17" s="73" t="str">
        <f>'10号'!$U31</f>
        <v/>
      </c>
      <c r="N17" s="73" t="str">
        <f>'10号'!$V31</f>
        <v/>
      </c>
      <c r="O17" s="74">
        <f t="shared" si="0"/>
        <v>0</v>
      </c>
    </row>
    <row r="18" spans="1:15" ht="71.25" customHeight="1" x14ac:dyDescent="0.15">
      <c r="A18" s="507"/>
      <c r="B18" s="877"/>
      <c r="C18" s="878"/>
      <c r="D18" s="879"/>
      <c r="E18" s="569"/>
      <c r="F18" s="496"/>
      <c r="L18" s="74" t="s">
        <v>160</v>
      </c>
      <c r="M18" s="73" t="str">
        <f>'10号'!$U32</f>
        <v/>
      </c>
      <c r="N18" s="73" t="str">
        <f>'10号'!$V32</f>
        <v/>
      </c>
      <c r="O18" s="74">
        <f t="shared" si="0"/>
        <v>0</v>
      </c>
    </row>
    <row r="19" spans="1:15" s="15" customFormat="1" ht="48" customHeight="1" thickBot="1" x14ac:dyDescent="0.2">
      <c r="A19" s="883" t="s">
        <v>3</v>
      </c>
      <c r="B19" s="884"/>
      <c r="C19" s="884"/>
      <c r="D19" s="884"/>
      <c r="E19" s="885"/>
      <c r="F19" s="467">
        <f>IF(AND('10号'!$Q$3=TRUE,'11号-6'!$O$24&gt;420000),420000,IF(AND('10号'!$Q$3=FALSE,'11号-6'!$O$24&gt;120000),120000,'11号-6'!$O$24))</f>
        <v>0</v>
      </c>
      <c r="I19" s="12"/>
      <c r="J19" s="12"/>
      <c r="K19" s="12"/>
      <c r="L19" s="74" t="s">
        <v>161</v>
      </c>
      <c r="M19" s="73" t="str">
        <f>'10号'!$U33</f>
        <v/>
      </c>
      <c r="N19" s="73" t="str">
        <f>'10号'!$V33</f>
        <v/>
      </c>
      <c r="O19" s="74">
        <f t="shared" si="0"/>
        <v>0</v>
      </c>
    </row>
    <row r="20" spans="1:15" x14ac:dyDescent="0.15">
      <c r="A20" s="23"/>
      <c r="L20" s="74" t="s">
        <v>162</v>
      </c>
      <c r="M20" s="73" t="str">
        <f>'10号'!$U34</f>
        <v/>
      </c>
      <c r="N20" s="73" t="str">
        <f>'10号'!$V34</f>
        <v/>
      </c>
      <c r="O20" s="74">
        <f t="shared" si="0"/>
        <v>0</v>
      </c>
    </row>
    <row r="21" spans="1:15" x14ac:dyDescent="0.15">
      <c r="A21" s="23"/>
      <c r="L21" s="74" t="s">
        <v>163</v>
      </c>
      <c r="M21" s="73" t="str">
        <f>'10号'!$U35</f>
        <v/>
      </c>
      <c r="N21" s="73" t="str">
        <f>'10号'!$V35</f>
        <v/>
      </c>
      <c r="O21" s="74">
        <f t="shared" si="0"/>
        <v>0</v>
      </c>
    </row>
    <row r="22" spans="1:15" x14ac:dyDescent="0.15">
      <c r="L22" s="74" t="s">
        <v>164</v>
      </c>
      <c r="M22" s="73" t="str">
        <f>'10号'!$U36</f>
        <v/>
      </c>
      <c r="N22" s="73" t="str">
        <f>'10号'!$V36</f>
        <v/>
      </c>
      <c r="O22" s="74">
        <f t="shared" si="0"/>
        <v>0</v>
      </c>
    </row>
    <row r="23" spans="1:15" x14ac:dyDescent="0.15">
      <c r="L23" s="74"/>
      <c r="M23" s="73"/>
      <c r="N23" s="73"/>
      <c r="O23" s="74"/>
    </row>
    <row r="24" spans="1:15" ht="21.75" thickBot="1" x14ac:dyDescent="0.2">
      <c r="L24" s="74"/>
      <c r="M24" s="73"/>
      <c r="N24" s="73"/>
      <c r="O24" s="65">
        <f>SUMPRODUCT(($A$11:$A$18&gt;=$L$8)*($A$11:$A$18&lt;=$O$8)*F11:F18)</f>
        <v>0</v>
      </c>
    </row>
    <row r="25" spans="1:15" x14ac:dyDescent="0.15">
      <c r="I25" s="15"/>
      <c r="J25" s="15"/>
      <c r="K25" s="15"/>
      <c r="L25" s="15"/>
      <c r="M25" s="15"/>
      <c r="N25" s="15"/>
      <c r="O25" s="15"/>
    </row>
  </sheetData>
  <sheetProtection algorithmName="SHA-512" hashValue="7E83aj8sE7lHPuqpAFC4HEHuzb2aX8rMmzKeTB/Y9KVepwekbjTCn1STTqFAEuScJ9pGGpwyCvE4OhhnyDE6mQ==" saltValue="FO4d4gUhI+zvW5Oh/b27Mg==" spinCount="100000" sheet="1" objects="1" scenarios="1" selectLockedCells="1"/>
  <mergeCells count="17">
    <mergeCell ref="A19:E19"/>
    <mergeCell ref="B14:D14"/>
    <mergeCell ref="B15:D15"/>
    <mergeCell ref="B18:D18"/>
    <mergeCell ref="B10:D10"/>
    <mergeCell ref="B11:D11"/>
    <mergeCell ref="B13:D13"/>
    <mergeCell ref="B16:D16"/>
    <mergeCell ref="B17:D17"/>
    <mergeCell ref="B12:D12"/>
    <mergeCell ref="O8:P8"/>
    <mergeCell ref="L8:M8"/>
    <mergeCell ref="O2:R2"/>
    <mergeCell ref="C6:F6"/>
    <mergeCell ref="C7:F7"/>
    <mergeCell ref="I2:J2"/>
    <mergeCell ref="I3:K3"/>
  </mergeCells>
  <phoneticPr fontId="2"/>
  <conditionalFormatting sqref="F19">
    <cfRule type="containsText" dxfId="0" priority="1" operator="containsText" text="上限額">
      <formula>NOT(ISERROR(SEARCH("上限額",F19)))</formula>
    </cfRule>
  </conditionalFormatting>
  <dataValidations disablePrompts="1"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F11" sqref="F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customWidth="1"/>
    <col min="12" max="12" width="9" style="12" hidden="1" customWidth="1"/>
    <col min="13" max="13" width="12" style="12" hidden="1" customWidth="1"/>
    <col min="14" max="14" width="13.25" style="12" hidden="1" customWidth="1"/>
    <col min="15" max="16" width="9" style="12" hidden="1" customWidth="1"/>
    <col min="17" max="17" width="9" style="12" customWidth="1"/>
    <col min="18" max="16384" width="9" style="12"/>
  </cols>
  <sheetData>
    <row r="1" spans="1:18" ht="72" customHeight="1" x14ac:dyDescent="0.15">
      <c r="A1" s="149"/>
    </row>
    <row r="2" spans="1:18" ht="18.75" customHeight="1" x14ac:dyDescent="0.2">
      <c r="A2" s="81"/>
      <c r="B2" s="81"/>
      <c r="C2" s="81"/>
      <c r="D2" s="81"/>
      <c r="E2" s="81"/>
      <c r="F2" s="82" t="str">
        <f>'10号'!L3</f>
        <v>〈令和２年度第４回〉</v>
      </c>
      <c r="I2" s="909"/>
      <c r="J2" s="909"/>
      <c r="O2" s="625"/>
      <c r="P2" s="625"/>
      <c r="Q2" s="625"/>
      <c r="R2" s="625"/>
    </row>
    <row r="3" spans="1:18" ht="28.5" customHeight="1" x14ac:dyDescent="0.2">
      <c r="A3" s="83" t="s">
        <v>138</v>
      </c>
      <c r="B3" s="81"/>
      <c r="C3" s="81"/>
      <c r="D3" s="81"/>
      <c r="E3" s="81"/>
      <c r="F3" s="84"/>
      <c r="I3" s="910"/>
      <c r="J3" s="910"/>
      <c r="K3" s="910"/>
      <c r="O3" s="4"/>
    </row>
    <row r="4" spans="1:18" s="15" customFormat="1" ht="27.75" customHeight="1" x14ac:dyDescent="0.2">
      <c r="A4" s="85" t="str">
        <f>"（６）語学研修費 （ 第 "&amp;'10号'!$J$4&amp;" 回）"</f>
        <v>（６）語学研修費 （ 第  回）</v>
      </c>
      <c r="B4" s="86"/>
      <c r="C4" s="86"/>
      <c r="D4" s="87"/>
      <c r="E4" s="87"/>
      <c r="F4" s="88"/>
      <c r="G4" s="12"/>
      <c r="H4" s="12"/>
      <c r="I4" s="12"/>
      <c r="J4" s="12"/>
      <c r="K4" s="20"/>
      <c r="L4" s="20"/>
      <c r="M4" s="12"/>
    </row>
    <row r="5" spans="1:18" ht="7.5" customHeight="1" x14ac:dyDescent="0.15">
      <c r="A5" s="89"/>
      <c r="B5" s="89"/>
      <c r="C5" s="89"/>
      <c r="D5" s="81"/>
      <c r="E5" s="81"/>
      <c r="F5" s="90"/>
    </row>
    <row r="6" spans="1:18" ht="27.75" customHeight="1" x14ac:dyDescent="0.2">
      <c r="A6" s="91" t="s">
        <v>17</v>
      </c>
      <c r="B6" s="92"/>
      <c r="C6" s="882" t="str">
        <f>IF('10号'!$G$10="","",'10号'!$G$10)</f>
        <v/>
      </c>
      <c r="D6" s="882"/>
      <c r="E6" s="882"/>
      <c r="F6" s="882"/>
      <c r="H6" s="18"/>
      <c r="I6" s="18"/>
      <c r="J6" s="18"/>
      <c r="O6" s="4"/>
    </row>
    <row r="7" spans="1:18" ht="27.75" customHeight="1" x14ac:dyDescent="0.2">
      <c r="A7" s="91" t="s">
        <v>19</v>
      </c>
      <c r="B7" s="92"/>
      <c r="C7" s="882" t="str">
        <f>IF('10号'!$E$18="","",'10号'!$E$18)</f>
        <v/>
      </c>
      <c r="D7" s="882"/>
      <c r="E7" s="882"/>
      <c r="F7" s="882"/>
      <c r="G7" s="18"/>
      <c r="H7" s="18"/>
      <c r="J7" s="18"/>
      <c r="O7" s="4"/>
    </row>
    <row r="8" spans="1:18" ht="27.75" customHeight="1" x14ac:dyDescent="0.2">
      <c r="A8" s="91"/>
      <c r="B8" s="81"/>
      <c r="C8" s="81"/>
      <c r="D8" s="81"/>
      <c r="E8" s="81"/>
      <c r="F8" s="88"/>
      <c r="G8" s="15"/>
      <c r="H8" s="15"/>
      <c r="J8" s="15"/>
      <c r="K8" s="15"/>
      <c r="L8" s="874" t="str">
        <f>'10号'!$E$6</f>
        <v/>
      </c>
      <c r="M8" s="874"/>
      <c r="N8" s="24" t="s">
        <v>18</v>
      </c>
      <c r="O8" s="895" t="str">
        <f>'10号'!G6</f>
        <v/>
      </c>
      <c r="P8" s="895"/>
    </row>
    <row r="9" spans="1:18" ht="14.25" customHeight="1" thickBot="1" x14ac:dyDescent="0.2">
      <c r="A9" s="94"/>
      <c r="B9" s="94"/>
      <c r="C9" s="94"/>
      <c r="D9" s="94"/>
      <c r="E9" s="94"/>
      <c r="F9" s="94"/>
      <c r="G9" s="15"/>
      <c r="H9" s="15"/>
      <c r="I9" s="15"/>
      <c r="J9" s="15"/>
      <c r="K9" s="15"/>
      <c r="L9" s="15"/>
      <c r="M9" s="15"/>
      <c r="N9" s="15"/>
      <c r="O9" s="15"/>
      <c r="P9" s="15"/>
    </row>
    <row r="10" spans="1:18" ht="24" customHeight="1" x14ac:dyDescent="0.15">
      <c r="A10" s="142" t="s">
        <v>0</v>
      </c>
      <c r="B10" s="916" t="s">
        <v>8</v>
      </c>
      <c r="C10" s="917"/>
      <c r="D10" s="918"/>
      <c r="E10" s="25" t="s">
        <v>11</v>
      </c>
      <c r="F10" s="16" t="s">
        <v>7</v>
      </c>
      <c r="G10" s="14"/>
      <c r="H10" s="14"/>
      <c r="I10" s="14"/>
      <c r="J10" s="14"/>
      <c r="K10" s="14"/>
    </row>
    <row r="11" spans="1:18" ht="71.25" customHeight="1" x14ac:dyDescent="0.15">
      <c r="A11" s="507"/>
      <c r="B11" s="919"/>
      <c r="C11" s="919"/>
      <c r="D11" s="919"/>
      <c r="E11" s="498"/>
      <c r="F11" s="496"/>
      <c r="L11" s="74" t="s">
        <v>145</v>
      </c>
      <c r="M11" s="73" t="str">
        <f>'10号'!$U$25</f>
        <v/>
      </c>
      <c r="N11" s="73" t="str">
        <f>'10号'!$V$25</f>
        <v/>
      </c>
      <c r="O11" s="74">
        <f t="shared" ref="O11:O22" si="0">SUMPRODUCT(($A$11:$A$18&gt;=$M11)*($A$11:$A$18&lt;=$N11)*$F$11:$F$18)</f>
        <v>0</v>
      </c>
      <c r="P11" s="519" t="str">
        <f>IF(O11&gt;30000,MONTH(M11)&amp;"月分が月額上限額30,000円を超えています","")</f>
        <v/>
      </c>
    </row>
    <row r="12" spans="1:18" ht="71.25" customHeight="1" x14ac:dyDescent="0.15">
      <c r="A12" s="507"/>
      <c r="B12" s="919"/>
      <c r="C12" s="919"/>
      <c r="D12" s="919"/>
      <c r="E12" s="498"/>
      <c r="F12" s="496"/>
      <c r="L12" s="74" t="s">
        <v>146</v>
      </c>
      <c r="M12" s="73" t="str">
        <f>'10号'!$U$26</f>
        <v/>
      </c>
      <c r="N12" s="73" t="str">
        <f>'10号'!$V$26</f>
        <v/>
      </c>
      <c r="O12" s="74">
        <f t="shared" si="0"/>
        <v>0</v>
      </c>
      <c r="P12" s="519"/>
    </row>
    <row r="13" spans="1:18" ht="71.25" customHeight="1" x14ac:dyDescent="0.15">
      <c r="A13" s="507"/>
      <c r="B13" s="919"/>
      <c r="C13" s="919"/>
      <c r="D13" s="919"/>
      <c r="E13" s="498"/>
      <c r="F13" s="496"/>
      <c r="L13" s="74" t="s">
        <v>147</v>
      </c>
      <c r="M13" s="73" t="str">
        <f>'10号'!$U$27</f>
        <v/>
      </c>
      <c r="N13" s="73" t="str">
        <f>'10号'!$V$27</f>
        <v/>
      </c>
      <c r="O13" s="74">
        <f t="shared" si="0"/>
        <v>0</v>
      </c>
      <c r="P13" s="519" t="str">
        <f t="shared" ref="P13:P14" si="1">IF(O13&gt;30000,MONTH(M13)&amp;"月分が上限額を超えています","")</f>
        <v/>
      </c>
    </row>
    <row r="14" spans="1:18" ht="71.25" customHeight="1" x14ac:dyDescent="0.15">
      <c r="A14" s="507"/>
      <c r="B14" s="919"/>
      <c r="C14" s="919"/>
      <c r="D14" s="919"/>
      <c r="E14" s="498"/>
      <c r="F14" s="496"/>
      <c r="L14" s="74" t="s">
        <v>148</v>
      </c>
      <c r="M14" s="73" t="str">
        <f>'10号'!$U28</f>
        <v/>
      </c>
      <c r="N14" s="73" t="str">
        <f>'10号'!$V28</f>
        <v/>
      </c>
      <c r="O14" s="74">
        <f t="shared" si="0"/>
        <v>0</v>
      </c>
      <c r="P14" s="519" t="str">
        <f t="shared" si="1"/>
        <v/>
      </c>
    </row>
    <row r="15" spans="1:18" ht="71.25" customHeight="1" x14ac:dyDescent="0.15">
      <c r="A15" s="507"/>
      <c r="B15" s="919"/>
      <c r="C15" s="919"/>
      <c r="D15" s="919"/>
      <c r="E15" s="498"/>
      <c r="F15" s="496"/>
      <c r="L15" s="74" t="s">
        <v>157</v>
      </c>
      <c r="M15" s="73" t="str">
        <f>'10号'!$U29</f>
        <v/>
      </c>
      <c r="N15" s="73" t="str">
        <f>'10号'!$V29</f>
        <v/>
      </c>
      <c r="O15" s="74">
        <f t="shared" si="0"/>
        <v>0</v>
      </c>
    </row>
    <row r="16" spans="1:18" ht="71.25" customHeight="1" x14ac:dyDescent="0.15">
      <c r="A16" s="507"/>
      <c r="B16" s="919"/>
      <c r="C16" s="919"/>
      <c r="D16" s="919"/>
      <c r="E16" s="498"/>
      <c r="F16" s="496"/>
      <c r="I16" s="14"/>
      <c r="J16" s="14"/>
      <c r="K16" s="14"/>
      <c r="L16" s="74" t="s">
        <v>158</v>
      </c>
      <c r="M16" s="73" t="str">
        <f>'10号'!$U30</f>
        <v/>
      </c>
      <c r="N16" s="73" t="str">
        <f>'10号'!$V30</f>
        <v/>
      </c>
      <c r="O16" s="74">
        <f t="shared" si="0"/>
        <v>0</v>
      </c>
    </row>
    <row r="17" spans="1:15" ht="71.25" customHeight="1" x14ac:dyDescent="0.15">
      <c r="A17" s="507"/>
      <c r="B17" s="919"/>
      <c r="C17" s="919"/>
      <c r="D17" s="919"/>
      <c r="E17" s="498"/>
      <c r="F17" s="496"/>
      <c r="L17" s="74" t="s">
        <v>159</v>
      </c>
      <c r="M17" s="73" t="str">
        <f>'10号'!$U31</f>
        <v/>
      </c>
      <c r="N17" s="73" t="str">
        <f>'10号'!$V31</f>
        <v/>
      </c>
      <c r="O17" s="74">
        <f t="shared" si="0"/>
        <v>0</v>
      </c>
    </row>
    <row r="18" spans="1:15" ht="71.25" customHeight="1" x14ac:dyDescent="0.15">
      <c r="A18" s="507"/>
      <c r="B18" s="919"/>
      <c r="C18" s="919"/>
      <c r="D18" s="919"/>
      <c r="E18" s="498"/>
      <c r="F18" s="496"/>
      <c r="L18" s="74" t="s">
        <v>160</v>
      </c>
      <c r="M18" s="73" t="str">
        <f>'10号'!$U32</f>
        <v/>
      </c>
      <c r="N18" s="73" t="str">
        <f>'10号'!$V32</f>
        <v/>
      </c>
      <c r="O18" s="74">
        <f t="shared" si="0"/>
        <v>0</v>
      </c>
    </row>
    <row r="19" spans="1:15" s="15" customFormat="1" ht="48" customHeight="1" thickBot="1" x14ac:dyDescent="0.2">
      <c r="A19" s="920" t="s">
        <v>282</v>
      </c>
      <c r="B19" s="921"/>
      <c r="C19" s="921"/>
      <c r="D19" s="922" t="str">
        <f>IF(OR(O11&gt;30000,O12&gt;30000,O13&gt;30000,O14&gt;30000,O15&gt;30000),"月額の上限30,000円を"&amp;CHAR(10)&amp;"超えている月があります","")</f>
        <v/>
      </c>
      <c r="E19" s="923"/>
      <c r="F19" s="65">
        <f>SUMPRODUCT(($A$11:$A$18&gt;=$L$8)*($A$11:$A$18&lt;=$O$8)*F11:F18)</f>
        <v>0</v>
      </c>
      <c r="I19" s="12"/>
      <c r="J19" s="12"/>
      <c r="K19" s="12"/>
      <c r="L19" s="74" t="s">
        <v>161</v>
      </c>
      <c r="M19" s="73" t="str">
        <f>'10号'!$U33</f>
        <v/>
      </c>
      <c r="N19" s="73" t="str">
        <f>'10号'!$V33</f>
        <v/>
      </c>
      <c r="O19" s="74">
        <f t="shared" si="0"/>
        <v>0</v>
      </c>
    </row>
    <row r="20" spans="1:15" ht="51.75" customHeight="1" x14ac:dyDescent="0.15">
      <c r="A20" s="23"/>
      <c r="L20" s="74" t="s">
        <v>162</v>
      </c>
      <c r="M20" s="73" t="str">
        <f>'10号'!$U34</f>
        <v/>
      </c>
      <c r="N20" s="73" t="str">
        <f>'10号'!$V34</f>
        <v/>
      </c>
      <c r="O20" s="74">
        <f t="shared" si="0"/>
        <v>0</v>
      </c>
    </row>
    <row r="21" spans="1:15" ht="18.75" customHeight="1" x14ac:dyDescent="0.15">
      <c r="A21" s="23"/>
      <c r="L21" s="74" t="s">
        <v>163</v>
      </c>
      <c r="M21" s="73" t="str">
        <f>'10号'!$U35</f>
        <v/>
      </c>
      <c r="N21" s="73" t="str">
        <f>'10号'!$V35</f>
        <v/>
      </c>
      <c r="O21" s="74">
        <f t="shared" si="0"/>
        <v>0</v>
      </c>
    </row>
    <row r="22" spans="1:15" x14ac:dyDescent="0.15">
      <c r="L22" s="74" t="s">
        <v>164</v>
      </c>
      <c r="M22" s="73" t="str">
        <f>'10号'!$U36</f>
        <v/>
      </c>
      <c r="N22" s="73" t="str">
        <f>'10号'!$V36</f>
        <v/>
      </c>
      <c r="O22" s="74">
        <f t="shared" si="0"/>
        <v>0</v>
      </c>
    </row>
    <row r="23" spans="1:15" x14ac:dyDescent="0.15">
      <c r="L23" s="74"/>
      <c r="M23" s="73"/>
      <c r="N23" s="73"/>
      <c r="O23" s="74"/>
    </row>
    <row r="24" spans="1:15" x14ac:dyDescent="0.15">
      <c r="L24" s="74"/>
      <c r="M24" s="73"/>
      <c r="N24" s="73"/>
      <c r="O24" s="74"/>
    </row>
    <row r="25" spans="1:15" x14ac:dyDescent="0.15">
      <c r="I25" s="15"/>
      <c r="J25" s="15"/>
      <c r="K25" s="15"/>
      <c r="L25" s="74"/>
      <c r="M25" s="73"/>
      <c r="N25" s="73"/>
      <c r="O25" s="74"/>
    </row>
    <row r="26" spans="1:15" x14ac:dyDescent="0.15">
      <c r="L26" s="74"/>
      <c r="M26" s="73"/>
      <c r="N26" s="73"/>
      <c r="O26" s="74"/>
    </row>
    <row r="27" spans="1:15" x14ac:dyDescent="0.15">
      <c r="L27" s="74"/>
      <c r="M27" s="73"/>
      <c r="N27" s="73"/>
      <c r="O27" s="74"/>
    </row>
    <row r="28" spans="1:15" x14ac:dyDescent="0.15">
      <c r="L28" s="74"/>
      <c r="M28" s="73"/>
      <c r="N28" s="73"/>
      <c r="O28" s="74"/>
    </row>
  </sheetData>
  <sheetProtection password="ECA8" sheet="1" objects="1" scenarios="1" selectLockedCells="1"/>
  <mergeCells count="18">
    <mergeCell ref="O2:R2"/>
    <mergeCell ref="C6:F6"/>
    <mergeCell ref="C7:F7"/>
    <mergeCell ref="I2:J2"/>
    <mergeCell ref="B12:D12"/>
    <mergeCell ref="L8:M8"/>
    <mergeCell ref="I3:K3"/>
    <mergeCell ref="B11:D11"/>
    <mergeCell ref="O8:P8"/>
    <mergeCell ref="B10:D10"/>
    <mergeCell ref="B18:D18"/>
    <mergeCell ref="B16:D16"/>
    <mergeCell ref="B13:D13"/>
    <mergeCell ref="A19:C19"/>
    <mergeCell ref="D19:E19"/>
    <mergeCell ref="B14:D14"/>
    <mergeCell ref="B15:D15"/>
    <mergeCell ref="B17:D17"/>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V46"/>
  <sheetViews>
    <sheetView showGridLines="0" view="pageBreakPreview" zoomScale="70" zoomScaleNormal="70" zoomScaleSheetLayoutView="70" workbookViewId="0">
      <selection activeCell="J4" sqref="J4"/>
    </sheetView>
  </sheetViews>
  <sheetFormatPr defaultRowHeight="13.5" x14ac:dyDescent="0.1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25" style="19" hidden="1" customWidth="1"/>
    <col min="18" max="18" width="3.25" style="19" customWidth="1"/>
    <col min="19" max="19" width="19.75" style="19" customWidth="1"/>
    <col min="20" max="20" width="7.5" style="19" customWidth="1"/>
    <col min="21" max="22" width="15.625" style="19" customWidth="1"/>
    <col min="23" max="23" width="10" style="19" bestFit="1" customWidth="1"/>
    <col min="24" max="24" width="3.375" style="182" customWidth="1"/>
    <col min="25" max="26" width="4.625" style="19" hidden="1" customWidth="1"/>
    <col min="27" max="27" width="10.875" style="19" hidden="1" customWidth="1"/>
    <col min="28" max="28" width="7" style="19" hidden="1" customWidth="1"/>
    <col min="29" max="30" width="20.625" style="19" customWidth="1"/>
    <col min="31" max="31" width="17.875" style="19" customWidth="1"/>
    <col min="32" max="47" width="9" style="19" customWidth="1"/>
    <col min="48" max="48" width="9" style="19"/>
    <col min="49" max="16384" width="9" style="3"/>
  </cols>
  <sheetData>
    <row r="1" spans="1:39" ht="14.25" customHeight="1" thickTop="1" thickBot="1" x14ac:dyDescent="0.5">
      <c r="B1" s="625"/>
      <c r="C1" s="625"/>
      <c r="D1" s="625"/>
      <c r="E1" s="4"/>
      <c r="S1" s="180"/>
      <c r="Y1" s="541" t="s">
        <v>287</v>
      </c>
      <c r="Z1" s="350"/>
      <c r="AA1" s="351"/>
      <c r="AB1" s="190"/>
      <c r="AM1" s="180"/>
    </row>
    <row r="2" spans="1:39" ht="39" customHeight="1" thickTop="1" thickBot="1" x14ac:dyDescent="0.2">
      <c r="B2" s="80"/>
      <c r="C2" s="80"/>
      <c r="D2" s="80"/>
      <c r="E2" s="5"/>
      <c r="S2" s="180"/>
      <c r="Y2" s="579" t="s">
        <v>309</v>
      </c>
      <c r="Z2" s="580"/>
      <c r="AA2" s="581"/>
      <c r="AB2" s="340" t="s">
        <v>308</v>
      </c>
      <c r="AM2" s="180"/>
    </row>
    <row r="3" spans="1:39" ht="31.5" customHeight="1" thickTop="1" x14ac:dyDescent="0.45">
      <c r="A3" s="170" t="s">
        <v>140</v>
      </c>
      <c r="B3" s="10"/>
      <c r="C3" s="170"/>
      <c r="D3" s="10"/>
      <c r="E3" s="10"/>
      <c r="F3" s="10"/>
      <c r="G3" s="10"/>
      <c r="H3" s="10"/>
      <c r="J3" s="10"/>
      <c r="K3" s="10"/>
      <c r="L3" s="532" t="str">
        <f>Y2</f>
        <v>〈令和２年度第４回〉</v>
      </c>
      <c r="M3" s="566"/>
      <c r="N3" s="566"/>
      <c r="O3" s="566"/>
      <c r="P3" s="566"/>
      <c r="Q3" s="567" t="b">
        <v>0</v>
      </c>
      <c r="R3" s="554"/>
      <c r="X3" s="279"/>
      <c r="Z3" s="191"/>
      <c r="AA3" s="345"/>
    </row>
    <row r="4" spans="1:39" ht="22.5" customHeight="1" x14ac:dyDescent="0.3">
      <c r="A4" s="10"/>
      <c r="B4" s="161"/>
      <c r="C4" s="7"/>
      <c r="D4" s="162"/>
      <c r="E4" s="162"/>
      <c r="F4" s="162"/>
      <c r="G4" s="162"/>
      <c r="H4" s="10"/>
      <c r="I4" s="163" t="s">
        <v>128</v>
      </c>
      <c r="J4" s="530"/>
      <c r="K4" s="164" t="s">
        <v>167</v>
      </c>
      <c r="L4" s="139"/>
      <c r="M4" s="139"/>
      <c r="N4" s="139"/>
      <c r="O4" s="10"/>
      <c r="P4" s="162"/>
      <c r="S4" s="596" t="s">
        <v>169</v>
      </c>
      <c r="T4" s="596"/>
      <c r="U4" s="596"/>
      <c r="V4" s="596"/>
      <c r="W4" s="596"/>
      <c r="X4" s="279"/>
      <c r="Y4" s="342"/>
      <c r="Z4" s="343" t="s">
        <v>154</v>
      </c>
      <c r="AA4" s="346" t="str">
        <f>DBCS(CONCATENATE("〈令和",LEFT(AB2,LEN(AB2)-2),"年度第",RIGHT(AB2,1),"回〉"))</f>
        <v>〈令和２年度第４回〉</v>
      </c>
      <c r="AB4" s="347"/>
    </row>
    <row r="5" spans="1:39" ht="12" customHeight="1" x14ac:dyDescent="0.3">
      <c r="A5" s="10"/>
      <c r="B5" s="165"/>
      <c r="C5" s="166"/>
      <c r="D5" s="10"/>
      <c r="E5" s="10"/>
      <c r="F5" s="10"/>
      <c r="G5" s="10"/>
      <c r="H5" s="10"/>
      <c r="I5" s="10"/>
      <c r="J5" s="10"/>
      <c r="K5" s="10"/>
      <c r="L5" s="10"/>
      <c r="M5" s="10"/>
      <c r="N5" s="10"/>
      <c r="O5" s="10"/>
      <c r="P5" s="10"/>
      <c r="S5" s="596"/>
      <c r="T5" s="596"/>
      <c r="U5" s="596"/>
      <c r="V5" s="596"/>
      <c r="W5" s="596"/>
      <c r="X5" s="279"/>
      <c r="Y5" s="341"/>
      <c r="Z5" s="344" t="s">
        <v>155</v>
      </c>
      <c r="AA5" s="348" t="str">
        <f>CONCATENATE(LEFT(AA4,LEN(AA4)-1)," 新法人設立支援タイプ〉")</f>
        <v>〈令和２年度第４回 新法人設立支援タイプ〉</v>
      </c>
      <c r="AB5" s="349"/>
    </row>
    <row r="6" spans="1:39" ht="24.75" customHeight="1" x14ac:dyDescent="0.25">
      <c r="A6" s="10"/>
      <c r="B6" s="10"/>
      <c r="C6" s="10"/>
      <c r="D6" s="167" t="s">
        <v>42</v>
      </c>
      <c r="E6" s="508" t="str">
        <f>IF(J4="","",INDEX($U$9:$U$20,MATCH($J$4,$T$9:$T$20,0)))</f>
        <v/>
      </c>
      <c r="F6" s="168" t="s">
        <v>16</v>
      </c>
      <c r="G6" s="626" t="str">
        <f>IF(J4="","",INDEX($V$9:$V$20,MATCH($J$4,$T$9:$T$20,0)))</f>
        <v/>
      </c>
      <c r="H6" s="626"/>
      <c r="I6" s="626"/>
      <c r="J6" s="168" t="s">
        <v>41</v>
      </c>
      <c r="K6" s="168"/>
      <c r="L6" s="168"/>
      <c r="M6" s="168"/>
      <c r="N6" s="168"/>
      <c r="O6" s="10"/>
      <c r="P6" s="10"/>
      <c r="S6" s="596"/>
      <c r="T6" s="596"/>
      <c r="U6" s="596"/>
      <c r="V6" s="596"/>
      <c r="W6" s="596"/>
      <c r="Z6" s="263"/>
      <c r="AA6" s="263"/>
      <c r="AC6" s="524"/>
      <c r="AD6" s="524"/>
    </row>
    <row r="7" spans="1:39" ht="21" customHeight="1" x14ac:dyDescent="0.25">
      <c r="A7" s="10"/>
      <c r="B7" s="161"/>
      <c r="C7" s="10"/>
      <c r="D7" s="10"/>
      <c r="E7" s="10"/>
      <c r="F7" s="10"/>
      <c r="G7" s="10"/>
      <c r="H7" s="10"/>
      <c r="I7" s="10"/>
      <c r="J7" s="599"/>
      <c r="K7" s="599"/>
      <c r="L7" s="169" t="s">
        <v>103</v>
      </c>
      <c r="M7" s="261"/>
      <c r="N7" s="169" t="s">
        <v>104</v>
      </c>
      <c r="O7" s="261"/>
      <c r="P7" s="169" t="s">
        <v>105</v>
      </c>
      <c r="S7" s="182"/>
      <c r="T7" s="182"/>
      <c r="U7" s="182"/>
      <c r="V7" s="182"/>
      <c r="W7" s="182"/>
      <c r="AC7" s="524"/>
      <c r="AD7" s="525"/>
    </row>
    <row r="8" spans="1:39" ht="17.25" thickBot="1" x14ac:dyDescent="0.3">
      <c r="A8" s="10"/>
      <c r="B8" s="170" t="s">
        <v>225</v>
      </c>
      <c r="C8" s="171"/>
      <c r="D8" s="10"/>
      <c r="E8" s="10"/>
      <c r="F8" s="10"/>
      <c r="G8" s="10"/>
      <c r="H8" s="10"/>
      <c r="I8" s="10"/>
      <c r="J8" s="10"/>
      <c r="K8" s="10"/>
      <c r="L8" s="10"/>
      <c r="M8" s="10"/>
      <c r="N8" s="10"/>
      <c r="O8" s="10"/>
      <c r="P8" s="10"/>
      <c r="AD8" s="263"/>
    </row>
    <row r="9" spans="1:39" ht="20.25" thickBot="1" x14ac:dyDescent="0.5">
      <c r="A9" s="10"/>
      <c r="B9" s="170"/>
      <c r="C9" s="171"/>
      <c r="D9" s="10"/>
      <c r="E9" s="10"/>
      <c r="F9" s="10"/>
      <c r="G9" s="10"/>
      <c r="H9" s="10"/>
      <c r="I9" s="10"/>
      <c r="J9" s="10"/>
      <c r="K9" s="10"/>
      <c r="L9" s="10"/>
      <c r="M9" s="10"/>
      <c r="N9" s="10"/>
      <c r="O9" s="10"/>
      <c r="P9" s="10"/>
      <c r="S9" s="274" t="s">
        <v>195</v>
      </c>
      <c r="T9" s="275" t="s">
        <v>196</v>
      </c>
      <c r="U9" s="275" t="s">
        <v>197</v>
      </c>
      <c r="V9" s="311" t="s">
        <v>198</v>
      </c>
      <c r="W9" s="312" t="s">
        <v>166</v>
      </c>
      <c r="X9" s="555"/>
      <c r="Y9" s="192" t="s">
        <v>170</v>
      </c>
      <c r="Z9" s="263"/>
      <c r="AA9" s="263"/>
      <c r="AB9" s="201">
        <f>MONTH(U10)</f>
        <v>2</v>
      </c>
      <c r="AD9" s="263"/>
    </row>
    <row r="10" spans="1:39" ht="29.25" customHeight="1" x14ac:dyDescent="0.25">
      <c r="A10" s="10"/>
      <c r="B10" s="161"/>
      <c r="C10" s="10"/>
      <c r="D10" s="10"/>
      <c r="E10" s="127"/>
      <c r="F10" s="172" t="s">
        <v>272</v>
      </c>
      <c r="G10" s="639"/>
      <c r="H10" s="639"/>
      <c r="I10" s="639"/>
      <c r="J10" s="639"/>
      <c r="K10" s="639"/>
      <c r="L10" s="639"/>
      <c r="M10" s="639"/>
      <c r="N10" s="639"/>
      <c r="O10" s="639"/>
      <c r="P10" s="76"/>
      <c r="S10" s="500">
        <f t="shared" ref="S10:S15" si="0">IF(WEEKDAY(EOMONTH(V10,1),2)=7,EOMONTH(V10,1)-2,IF(WEEKDAY(EOMONTH(V10,1),2)=6,EOMONTH(V10,1)-1,EOMONTH(V10,1)))-AB10</f>
        <v>44316</v>
      </c>
      <c r="T10" s="527">
        <f>Z10</f>
        <v>1</v>
      </c>
      <c r="U10" s="501">
        <v>44228</v>
      </c>
      <c r="V10" s="502">
        <f t="shared" ref="V10:V15" si="1">EOMONTH(U10,Y10-1)</f>
        <v>44286</v>
      </c>
      <c r="W10" s="310" t="str">
        <f t="shared" ref="W10:W15" si="2">VLOOKUP(Y10,$Z$10:$AA$14,2,0)</f>
        <v>①～②</v>
      </c>
      <c r="X10" s="313"/>
      <c r="Y10" s="537">
        <f>IF(MONTH(U10)=1,3,IF(MONTH(U10)=2,2,IF(MONTH(U10)=3,1,IF(MONTH(U10)=11,5,4))))</f>
        <v>2</v>
      </c>
      <c r="Z10" s="539">
        <v>1</v>
      </c>
      <c r="AA10" s="540" t="s">
        <v>229</v>
      </c>
      <c r="AB10" s="542">
        <f>IF(AND(OR(YEAR(V10)=2022,YEAR(V10)=2023),MONTH(EOMONTH(V10,1))=12),2,IF(MONTH(EOMONTH(V10,1))=12,3,IF(AND(YEAR(V10)=2022,MONTH(EOMONTH(V10,1))=4),1,0)))</f>
        <v>0</v>
      </c>
      <c r="AD10" s="263"/>
    </row>
    <row r="11" spans="1:39" ht="21" customHeight="1" x14ac:dyDescent="0.25">
      <c r="A11" s="10"/>
      <c r="B11" s="161"/>
      <c r="C11" s="10"/>
      <c r="D11" s="10"/>
      <c r="E11" s="127"/>
      <c r="F11" s="172"/>
      <c r="G11" s="1" t="s">
        <v>156</v>
      </c>
      <c r="H11" s="260"/>
      <c r="I11" s="2"/>
      <c r="J11" s="2"/>
      <c r="K11" s="2"/>
      <c r="L11" s="2"/>
      <c r="M11" s="2"/>
      <c r="N11" s="2"/>
      <c r="O11" s="2"/>
      <c r="P11" s="154"/>
      <c r="S11" s="500">
        <f t="shared" si="0"/>
        <v>44439</v>
      </c>
      <c r="T11" s="528">
        <f>Z11</f>
        <v>2</v>
      </c>
      <c r="U11" s="503">
        <f>V10+1</f>
        <v>44287</v>
      </c>
      <c r="V11" s="504">
        <f t="shared" si="1"/>
        <v>44408</v>
      </c>
      <c r="W11" s="280" t="str">
        <f t="shared" si="2"/>
        <v>①～④</v>
      </c>
      <c r="X11" s="313"/>
      <c r="Y11" s="537">
        <f>IF(MONTH(U11)=1,3,IF(MONTH(U11)=2,2,IF(MONTH(U11)=3,1,IF(MONTH(U11)=11,5,4))))</f>
        <v>4</v>
      </c>
      <c r="Z11" s="538">
        <v>2</v>
      </c>
      <c r="AA11" s="540" t="s">
        <v>230</v>
      </c>
      <c r="AB11" s="542">
        <f t="shared" ref="AB11:AB16" si="3">IF(AND(OR(YEAR(V11)=2022,YEAR(V11)=2023),MONTH(EOMONTH(V11,1))=12),2,IF(MONTH(EOMONTH(V11,1))=12,3,IF(AND(YEAR(V11)=2022,MONTH(EOMONTH(V11,1))=4),1,0)))</f>
        <v>0</v>
      </c>
      <c r="AD11" s="263"/>
    </row>
    <row r="12" spans="1:39" ht="29.25" customHeight="1" x14ac:dyDescent="0.25">
      <c r="A12" s="10"/>
      <c r="B12" s="161"/>
      <c r="C12" s="10"/>
      <c r="D12" s="10"/>
      <c r="E12" s="10"/>
      <c r="F12" s="172" t="s">
        <v>32</v>
      </c>
      <c r="G12" s="597"/>
      <c r="H12" s="597"/>
      <c r="I12" s="597"/>
      <c r="J12" s="597"/>
      <c r="K12" s="597"/>
      <c r="L12" s="597"/>
      <c r="M12" s="597"/>
      <c r="N12" s="597"/>
      <c r="O12" s="597"/>
      <c r="P12" s="155"/>
      <c r="S12" s="500">
        <f t="shared" si="0"/>
        <v>44558</v>
      </c>
      <c r="T12" s="528">
        <f>Z12</f>
        <v>3</v>
      </c>
      <c r="U12" s="503">
        <f t="shared" ref="U12:U14" si="4">V11+1</f>
        <v>44409</v>
      </c>
      <c r="V12" s="504">
        <f t="shared" si="1"/>
        <v>44530</v>
      </c>
      <c r="W12" s="280" t="str">
        <f t="shared" si="2"/>
        <v>①～④</v>
      </c>
      <c r="X12" s="313"/>
      <c r="Y12" s="537">
        <f>IF(MONTH(U12)=1,3,IF(MONTH(U12)=2,2,IF(MONTH(U12)=3,1,IF(MONTH(U12)=11,5,4))))</f>
        <v>4</v>
      </c>
      <c r="Z12" s="538">
        <v>3</v>
      </c>
      <c r="AA12" s="540" t="s">
        <v>231</v>
      </c>
      <c r="AB12" s="542">
        <f t="shared" si="3"/>
        <v>3</v>
      </c>
      <c r="AD12" s="263"/>
    </row>
    <row r="13" spans="1:39" ht="29.25" customHeight="1" x14ac:dyDescent="0.25">
      <c r="A13" s="10"/>
      <c r="B13" s="161"/>
      <c r="C13" s="10"/>
      <c r="D13" s="10"/>
      <c r="E13" s="127"/>
      <c r="F13" s="172" t="s">
        <v>273</v>
      </c>
      <c r="G13" s="598"/>
      <c r="H13" s="598"/>
      <c r="I13" s="598"/>
      <c r="J13" s="598"/>
      <c r="K13" s="598"/>
      <c r="L13" s="598"/>
      <c r="M13" s="598"/>
      <c r="N13" s="598"/>
      <c r="O13" s="598"/>
      <c r="P13" s="79"/>
      <c r="S13" s="500">
        <f t="shared" si="0"/>
        <v>44679</v>
      </c>
      <c r="T13" s="528">
        <f>Z13</f>
        <v>4</v>
      </c>
      <c r="U13" s="503">
        <f t="shared" si="4"/>
        <v>44531</v>
      </c>
      <c r="V13" s="504">
        <f t="shared" si="1"/>
        <v>44651</v>
      </c>
      <c r="W13" s="280" t="str">
        <f t="shared" si="2"/>
        <v>①～④</v>
      </c>
      <c r="X13" s="313"/>
      <c r="Y13" s="537">
        <f>IF(MONTH(U13)=1,3,IF(MONTH(U13)=2,2,IF(MONTH(U13)=3,1,IF(MONTH(U13)=11,5,4))))</f>
        <v>4</v>
      </c>
      <c r="Z13" s="538">
        <v>4</v>
      </c>
      <c r="AA13" s="540" t="s">
        <v>276</v>
      </c>
      <c r="AB13" s="542">
        <f t="shared" si="3"/>
        <v>1</v>
      </c>
      <c r="AD13" s="263"/>
    </row>
    <row r="14" spans="1:39" ht="24" customHeight="1" x14ac:dyDescent="0.25">
      <c r="A14" s="10"/>
      <c r="B14" s="170"/>
      <c r="C14" s="171"/>
      <c r="D14" s="10"/>
      <c r="E14" s="10"/>
      <c r="F14" s="10"/>
      <c r="G14" s="10"/>
      <c r="H14" s="10"/>
      <c r="I14" s="10"/>
      <c r="J14" s="10"/>
      <c r="K14" s="10"/>
      <c r="L14" s="10"/>
      <c r="M14" s="10"/>
      <c r="N14" s="10"/>
      <c r="O14" s="10"/>
      <c r="P14" s="10"/>
      <c r="S14" s="500">
        <f t="shared" si="0"/>
        <v>44804</v>
      </c>
      <c r="T14" s="528">
        <f>Z14</f>
        <v>5</v>
      </c>
      <c r="U14" s="503">
        <f t="shared" si="4"/>
        <v>44652</v>
      </c>
      <c r="V14" s="504">
        <f t="shared" si="1"/>
        <v>44773</v>
      </c>
      <c r="W14" s="280" t="str">
        <f t="shared" si="2"/>
        <v>①～④</v>
      </c>
      <c r="X14" s="314"/>
      <c r="Y14" s="537">
        <f>IF(MONTH(U14)=1,3,IF(MONTH(U14)=2,2,IF(MONTH(U14)=3,1,IF(MONTH(U14)=11,5,4))))</f>
        <v>4</v>
      </c>
      <c r="Z14" s="538">
        <v>5</v>
      </c>
      <c r="AA14" s="540" t="s">
        <v>277</v>
      </c>
      <c r="AB14" s="542">
        <f t="shared" si="3"/>
        <v>0</v>
      </c>
      <c r="AD14" s="263"/>
    </row>
    <row r="15" spans="1:39" ht="30" customHeight="1" x14ac:dyDescent="0.15">
      <c r="A15" s="10"/>
      <c r="B15" s="640" t="s">
        <v>43</v>
      </c>
      <c r="C15" s="640"/>
      <c r="D15" s="640"/>
      <c r="E15" s="640"/>
      <c r="F15" s="640"/>
      <c r="G15" s="640"/>
      <c r="H15" s="640"/>
      <c r="I15" s="640"/>
      <c r="J15" s="640"/>
      <c r="K15" s="640"/>
      <c r="L15" s="640"/>
      <c r="M15" s="640"/>
      <c r="N15" s="640"/>
      <c r="O15" s="640"/>
      <c r="P15" s="10"/>
      <c r="S15" s="500">
        <f t="shared" si="0"/>
        <v>44923</v>
      </c>
      <c r="T15" s="528">
        <f>T14+1</f>
        <v>6</v>
      </c>
      <c r="U15" s="503">
        <f>V14+1</f>
        <v>44774</v>
      </c>
      <c r="V15" s="504">
        <f t="shared" si="1"/>
        <v>44895</v>
      </c>
      <c r="W15" s="280" t="str">
        <f t="shared" si="2"/>
        <v>①～④</v>
      </c>
      <c r="X15" s="315"/>
      <c r="Y15" s="537">
        <f>IF(OR(MONTH(U10)=1,MONTH(U10)=9),5,IF(OR(MONTH(U10)=7,MONTH(U10)=11),3,4))</f>
        <v>4</v>
      </c>
      <c r="Z15" s="538"/>
      <c r="AA15" s="540"/>
      <c r="AB15" s="542">
        <f t="shared" si="3"/>
        <v>2</v>
      </c>
    </row>
    <row r="16" spans="1:39" ht="27.75" customHeight="1" thickBot="1" x14ac:dyDescent="0.2">
      <c r="A16" s="178" t="s">
        <v>33</v>
      </c>
      <c r="B16" s="173"/>
      <c r="C16" s="174"/>
      <c r="D16" s="173"/>
      <c r="E16" s="173"/>
      <c r="F16" s="173"/>
      <c r="G16" s="173"/>
      <c r="H16" s="173"/>
      <c r="I16" s="173"/>
      <c r="J16" s="173"/>
      <c r="K16" s="173"/>
      <c r="L16" s="173"/>
      <c r="M16" s="173"/>
      <c r="N16" s="173"/>
      <c r="O16" s="173"/>
      <c r="P16" s="173"/>
      <c r="S16" s="510">
        <f>IF(Y16="","",IF(WEEKDAY(EOMONTH(V16,1),2)=7,EOMONTH(V16,1)-2,IF(WEEKDAY(EOMONTH(V16,1),2)=6,EOMONTH(V16,1)-1,EOMONTH(V16,1)))-AB16)</f>
        <v>44985</v>
      </c>
      <c r="T16" s="529">
        <f>IF(Y16="","",T15+1)</f>
        <v>7</v>
      </c>
      <c r="U16" s="505">
        <f>IF(Y16="","",V15+1)</f>
        <v>44896</v>
      </c>
      <c r="V16" s="506">
        <f>IF(Y16="","",EOMONTH(U16,Y16-1))</f>
        <v>44957</v>
      </c>
      <c r="W16" s="317" t="str">
        <f>IF(Y16="","",VLOOKUP(Y16,$Z$10:$AA$14,2,0))</f>
        <v>①～②</v>
      </c>
      <c r="X16" s="19"/>
      <c r="Y16" s="537">
        <f>IF(OR(MONTH(U10)=2,MONTH(U10)=6,MONTH(U10)=10),2,IF(MONTH(U10)=3,3,IF(MONTH(U10)=5,1,"")))</f>
        <v>2</v>
      </c>
      <c r="Z16" s="538"/>
      <c r="AA16" s="540"/>
      <c r="AB16" s="542">
        <f t="shared" si="3"/>
        <v>0</v>
      </c>
    </row>
    <row r="17" spans="1:48" ht="26.25" customHeight="1" x14ac:dyDescent="0.15">
      <c r="A17" s="10"/>
      <c r="B17" s="632" t="s">
        <v>258</v>
      </c>
      <c r="C17" s="633"/>
      <c r="D17" s="634"/>
      <c r="E17" s="636"/>
      <c r="F17" s="637"/>
      <c r="G17" s="637"/>
      <c r="H17" s="637"/>
      <c r="I17" s="637"/>
      <c r="J17" s="637"/>
      <c r="K17" s="637"/>
      <c r="L17" s="637"/>
      <c r="M17" s="637"/>
      <c r="N17" s="637"/>
      <c r="O17" s="638"/>
      <c r="P17" s="10"/>
      <c r="X17" s="19"/>
      <c r="AA17" s="545" t="s">
        <v>284</v>
      </c>
    </row>
    <row r="18" spans="1:48" ht="26.25" customHeight="1" thickBot="1" x14ac:dyDescent="0.2">
      <c r="A18" s="10"/>
      <c r="B18" s="643" t="s">
        <v>19</v>
      </c>
      <c r="C18" s="644"/>
      <c r="D18" s="645"/>
      <c r="E18" s="593"/>
      <c r="F18" s="594"/>
      <c r="G18" s="594"/>
      <c r="H18" s="594"/>
      <c r="I18" s="594"/>
      <c r="J18" s="594"/>
      <c r="K18" s="594"/>
      <c r="L18" s="594"/>
      <c r="M18" s="594"/>
      <c r="N18" s="594"/>
      <c r="O18" s="595"/>
      <c r="P18" s="10"/>
      <c r="X18" s="19"/>
      <c r="AA18" s="545" t="s">
        <v>285</v>
      </c>
    </row>
    <row r="19" spans="1:48" ht="21" customHeight="1" thickBot="1" x14ac:dyDescent="0.2">
      <c r="A19" s="165" t="s">
        <v>34</v>
      </c>
      <c r="B19" s="10"/>
      <c r="C19" s="175"/>
      <c r="D19" s="10"/>
      <c r="E19" s="10"/>
      <c r="F19" s="10"/>
      <c r="G19" s="10"/>
      <c r="H19" s="10"/>
      <c r="I19" s="10"/>
      <c r="J19" s="10"/>
      <c r="K19" s="10"/>
      <c r="L19" s="10"/>
      <c r="M19" s="10"/>
      <c r="N19" s="10"/>
      <c r="O19" s="10"/>
      <c r="P19" s="10"/>
      <c r="X19" s="19"/>
      <c r="AA19" s="545" t="s">
        <v>286</v>
      </c>
    </row>
    <row r="20" spans="1:48" s="11" customFormat="1" ht="24" customHeight="1" thickBot="1" x14ac:dyDescent="0.2">
      <c r="A20" s="127"/>
      <c r="B20" s="627" t="s">
        <v>107</v>
      </c>
      <c r="C20" s="628"/>
      <c r="D20" s="629"/>
      <c r="E20" s="635" t="s">
        <v>108</v>
      </c>
      <c r="F20" s="629"/>
      <c r="G20" s="635" t="s">
        <v>109</v>
      </c>
      <c r="H20" s="628"/>
      <c r="I20" s="628"/>
      <c r="J20" s="628"/>
      <c r="K20" s="628"/>
      <c r="L20" s="628"/>
      <c r="M20" s="628"/>
      <c r="N20" s="628"/>
      <c r="O20" s="646"/>
      <c r="P20" s="127"/>
      <c r="Q20" s="19"/>
      <c r="R20" s="19"/>
      <c r="S20" s="19"/>
      <c r="T20" s="19"/>
      <c r="U20" s="19"/>
      <c r="V20" s="19"/>
      <c r="W20" s="19"/>
      <c r="X20" s="19"/>
      <c r="Y20" s="19"/>
      <c r="Z20" s="19"/>
      <c r="AA20" s="546" t="s">
        <v>287</v>
      </c>
      <c r="AB20" s="19"/>
      <c r="AC20" s="19"/>
      <c r="AD20" s="19"/>
      <c r="AE20" s="19"/>
      <c r="AF20" s="19"/>
      <c r="AG20" s="17"/>
      <c r="AH20" s="17"/>
      <c r="AI20" s="17"/>
      <c r="AJ20" s="17"/>
      <c r="AK20" s="17"/>
      <c r="AL20" s="17"/>
      <c r="AM20" s="17"/>
      <c r="AN20" s="17"/>
      <c r="AO20" s="17"/>
      <c r="AP20" s="17"/>
      <c r="AQ20" s="17"/>
      <c r="AR20" s="17"/>
      <c r="AS20" s="17"/>
      <c r="AT20" s="17"/>
      <c r="AU20" s="17"/>
      <c r="AV20" s="17"/>
    </row>
    <row r="21" spans="1:48" ht="29.25" customHeight="1" x14ac:dyDescent="0.15">
      <c r="A21" s="10"/>
      <c r="B21" s="623" t="s">
        <v>44</v>
      </c>
      <c r="C21" s="624"/>
      <c r="D21" s="624"/>
      <c r="E21" s="600">
        <f>IF($J$4="",0,'11号-1'!D55)</f>
        <v>0</v>
      </c>
      <c r="F21" s="600"/>
      <c r="G21" s="601" t="s">
        <v>165</v>
      </c>
      <c r="H21" s="601"/>
      <c r="I21" s="601"/>
      <c r="J21" s="601"/>
      <c r="K21" s="601"/>
      <c r="L21" s="601"/>
      <c r="M21" s="601"/>
      <c r="N21" s="601"/>
      <c r="O21" s="602"/>
      <c r="P21" s="10"/>
    </row>
    <row r="22" spans="1:48" ht="29.25" customHeight="1" x14ac:dyDescent="0.15">
      <c r="A22" s="10"/>
      <c r="B22" s="630" t="s">
        <v>45</v>
      </c>
      <c r="C22" s="631"/>
      <c r="D22" s="631"/>
      <c r="E22" s="582">
        <f>IF($J$4="",0,'11号-1'!D56)</f>
        <v>0</v>
      </c>
      <c r="F22" s="582"/>
      <c r="G22" s="591" t="s">
        <v>110</v>
      </c>
      <c r="H22" s="591"/>
      <c r="I22" s="591"/>
      <c r="J22" s="591"/>
      <c r="K22" s="591"/>
      <c r="L22" s="591"/>
      <c r="M22" s="591"/>
      <c r="N22" s="591"/>
      <c r="O22" s="592"/>
      <c r="P22" s="10"/>
      <c r="Q22" s="17"/>
      <c r="R22" s="17"/>
    </row>
    <row r="23" spans="1:48" ht="29.25" customHeight="1" x14ac:dyDescent="0.15">
      <c r="A23" s="10"/>
      <c r="B23" s="630" t="s">
        <v>46</v>
      </c>
      <c r="C23" s="631"/>
      <c r="D23" s="631"/>
      <c r="E23" s="582">
        <f>IF($J$4="",0,'11号-1'!D57)</f>
        <v>0</v>
      </c>
      <c r="F23" s="582"/>
      <c r="G23" s="591" t="s">
        <v>110</v>
      </c>
      <c r="H23" s="591"/>
      <c r="I23" s="591"/>
      <c r="J23" s="591"/>
      <c r="K23" s="591"/>
      <c r="L23" s="591"/>
      <c r="M23" s="591"/>
      <c r="N23" s="591"/>
      <c r="O23" s="592"/>
      <c r="P23" s="10"/>
      <c r="S23" s="641" t="s">
        <v>171</v>
      </c>
      <c r="T23" s="642"/>
      <c r="U23" s="642"/>
      <c r="V23" s="642"/>
      <c r="W23" s="642"/>
      <c r="X23" s="202"/>
    </row>
    <row r="24" spans="1:48" ht="29.25" customHeight="1" x14ac:dyDescent="0.15">
      <c r="A24" s="10"/>
      <c r="B24" s="647" t="s">
        <v>50</v>
      </c>
      <c r="C24" s="648"/>
      <c r="D24" s="648"/>
      <c r="E24" s="582">
        <f>IF($J$4="",0,'11号-1'!D58)</f>
        <v>0</v>
      </c>
      <c r="F24" s="582"/>
      <c r="G24" s="591"/>
      <c r="H24" s="591"/>
      <c r="I24" s="591"/>
      <c r="J24" s="591"/>
      <c r="K24" s="591"/>
      <c r="L24" s="591"/>
      <c r="M24" s="591"/>
      <c r="N24" s="591"/>
      <c r="O24" s="592"/>
      <c r="P24" s="10"/>
      <c r="S24" s="185" t="s">
        <v>173</v>
      </c>
      <c r="T24" s="186"/>
      <c r="U24" s="187" t="s">
        <v>141</v>
      </c>
      <c r="V24" s="187" t="s">
        <v>142</v>
      </c>
      <c r="W24" s="188" t="s">
        <v>166</v>
      </c>
      <c r="X24" s="184"/>
    </row>
    <row r="25" spans="1:48" ht="29.25" customHeight="1" thickBot="1" x14ac:dyDescent="0.2">
      <c r="A25" s="10"/>
      <c r="B25" s="649" t="s">
        <v>47</v>
      </c>
      <c r="C25" s="622"/>
      <c r="D25" s="622"/>
      <c r="E25" s="575">
        <f>IF($J$4="",0,SUM(E21:F24))</f>
        <v>0</v>
      </c>
      <c r="F25" s="575"/>
      <c r="G25" s="603"/>
      <c r="H25" s="603"/>
      <c r="I25" s="603"/>
      <c r="J25" s="603"/>
      <c r="K25" s="603"/>
      <c r="L25" s="603"/>
      <c r="M25" s="603"/>
      <c r="N25" s="603"/>
      <c r="O25" s="604"/>
      <c r="P25" s="10"/>
      <c r="S25" s="531" t="str">
        <f>IF($J$4="","",$J$4)</f>
        <v/>
      </c>
      <c r="T25" s="246" t="str">
        <f>IF($J$4="","","1ヶ月目")</f>
        <v/>
      </c>
      <c r="U25" s="509" t="str">
        <f>IF($J$4="","",VLOOKUP($S$25,$T$9:$V$20,2,0))</f>
        <v/>
      </c>
      <c r="V25" s="509" t="str">
        <f>IF(U25="","",EOMONTH(U25,0))</f>
        <v/>
      </c>
      <c r="W25" s="264" t="str">
        <f>IF(U25="","","①")</f>
        <v/>
      </c>
      <c r="X25" s="265"/>
    </row>
    <row r="26" spans="1:48" ht="29.25" customHeight="1" x14ac:dyDescent="0.15">
      <c r="A26" s="10"/>
      <c r="B26" s="623" t="s">
        <v>111</v>
      </c>
      <c r="C26" s="624"/>
      <c r="D26" s="624"/>
      <c r="E26" s="600">
        <f>IF($J$4="",0,'11号-1'!D60)</f>
        <v>0</v>
      </c>
      <c r="F26" s="600"/>
      <c r="G26" s="601" t="s">
        <v>110</v>
      </c>
      <c r="H26" s="601"/>
      <c r="I26" s="601"/>
      <c r="J26" s="601"/>
      <c r="K26" s="601"/>
      <c r="L26" s="601"/>
      <c r="M26" s="601"/>
      <c r="N26" s="601"/>
      <c r="O26" s="602"/>
      <c r="P26" s="10"/>
      <c r="S26" s="189"/>
      <c r="T26" s="246" t="str">
        <f>IF(U26="","","2ヶ月目")</f>
        <v/>
      </c>
      <c r="U26" s="509" t="str">
        <f t="shared" ref="U26:U36" si="5">IF(V25="","",IF(V25=VLOOKUP($S$25,$T$10:$V$20,3,0),"",V25+1))</f>
        <v/>
      </c>
      <c r="V26" s="509" t="str">
        <f t="shared" ref="V26:V36" si="6">IF(U26="","",EOMONTH(U26,0))</f>
        <v/>
      </c>
      <c r="W26" s="264" t="str">
        <f>IF(U26="","","②")</f>
        <v/>
      </c>
      <c r="X26" s="265"/>
    </row>
    <row r="27" spans="1:48" ht="29.25" customHeight="1" thickBot="1" x14ac:dyDescent="0.2">
      <c r="A27" s="10"/>
      <c r="B27" s="621" t="s">
        <v>49</v>
      </c>
      <c r="C27" s="622"/>
      <c r="D27" s="622"/>
      <c r="E27" s="575">
        <f>IF($J$4="",0,'11号-1'!D61)</f>
        <v>0</v>
      </c>
      <c r="F27" s="575"/>
      <c r="G27" s="603" t="s">
        <v>110</v>
      </c>
      <c r="H27" s="603"/>
      <c r="I27" s="603"/>
      <c r="J27" s="603"/>
      <c r="K27" s="603"/>
      <c r="L27" s="603"/>
      <c r="M27" s="603"/>
      <c r="N27" s="603"/>
      <c r="O27" s="604"/>
      <c r="P27" s="10"/>
      <c r="S27" s="189"/>
      <c r="T27" s="246" t="str">
        <f>IF(U27="","","3ヶ月目")</f>
        <v/>
      </c>
      <c r="U27" s="509" t="str">
        <f t="shared" si="5"/>
        <v/>
      </c>
      <c r="V27" s="509" t="str">
        <f t="shared" si="6"/>
        <v/>
      </c>
      <c r="W27" s="264" t="str">
        <f>IF(U27="","","③")</f>
        <v/>
      </c>
      <c r="X27" s="265"/>
    </row>
    <row r="28" spans="1:48" ht="29.25" customHeight="1" thickBot="1" x14ac:dyDescent="0.2">
      <c r="A28" s="10"/>
      <c r="B28" s="627" t="s">
        <v>48</v>
      </c>
      <c r="C28" s="628"/>
      <c r="D28" s="629"/>
      <c r="E28" s="650">
        <f>E25+E26+E27</f>
        <v>0</v>
      </c>
      <c r="F28" s="651"/>
      <c r="G28" s="576"/>
      <c r="H28" s="577"/>
      <c r="I28" s="577"/>
      <c r="J28" s="577"/>
      <c r="K28" s="577"/>
      <c r="L28" s="577"/>
      <c r="M28" s="577"/>
      <c r="N28" s="577"/>
      <c r="O28" s="578"/>
      <c r="P28" s="10"/>
      <c r="S28" s="189"/>
      <c r="T28" s="246" t="str">
        <f>IF(U28="","","4ヶ月目")</f>
        <v/>
      </c>
      <c r="U28" s="509" t="str">
        <f t="shared" si="5"/>
        <v/>
      </c>
      <c r="V28" s="509" t="str">
        <f t="shared" si="6"/>
        <v/>
      </c>
      <c r="W28" s="264" t="str">
        <f>IF(U28="","","④")</f>
        <v/>
      </c>
      <c r="X28" s="266"/>
    </row>
    <row r="29" spans="1:48" ht="28.5" customHeight="1" x14ac:dyDescent="0.15">
      <c r="A29" s="10"/>
      <c r="B29" s="76" t="str">
        <f>"※　各区分の助成対象経費の額は、様式研第11号の「第 "&amp;J4&amp;" の計」の各区分の額と一致する"</f>
        <v>※　各区分の助成対象経費の額は、様式研第11号の「第  の計」の各区分の額と一致する</v>
      </c>
      <c r="C29" s="77"/>
      <c r="D29" s="77"/>
      <c r="E29" s="78"/>
      <c r="F29" s="78"/>
      <c r="G29" s="79"/>
      <c r="H29" s="79"/>
      <c r="I29" s="79"/>
      <c r="J29" s="79"/>
      <c r="K29" s="79"/>
      <c r="L29" s="79"/>
      <c r="M29" s="79"/>
      <c r="N29" s="79"/>
      <c r="O29" s="79"/>
      <c r="P29" s="10"/>
      <c r="Q29" s="182"/>
      <c r="R29" s="182"/>
      <c r="S29" s="303"/>
      <c r="T29" s="304" t="str">
        <f>IF(U29="","","5ヶ月目")</f>
        <v/>
      </c>
      <c r="U29" s="536" t="str">
        <f t="shared" si="5"/>
        <v/>
      </c>
      <c r="V29" s="536" t="str">
        <f t="shared" si="6"/>
        <v/>
      </c>
      <c r="W29" s="305" t="str">
        <f>IF(U29="","","⑤")</f>
        <v/>
      </c>
      <c r="X29" s="265"/>
      <c r="AA29" s="182"/>
    </row>
    <row r="30" spans="1:48" ht="21" customHeight="1" x14ac:dyDescent="0.15">
      <c r="A30" s="165" t="s">
        <v>149</v>
      </c>
      <c r="B30" s="161"/>
      <c r="C30" s="175"/>
      <c r="D30" s="10"/>
      <c r="E30" s="10"/>
      <c r="F30" s="10"/>
      <c r="G30" s="10"/>
      <c r="H30" s="10"/>
      <c r="I30" s="10"/>
      <c r="J30" s="10"/>
      <c r="K30" s="10"/>
      <c r="L30" s="10"/>
      <c r="M30" s="10"/>
      <c r="N30" s="10"/>
      <c r="O30" s="10"/>
      <c r="P30" s="10"/>
      <c r="Q30" s="182"/>
      <c r="R30" s="182"/>
      <c r="S30" s="303"/>
      <c r="T30" s="306" t="str">
        <f>IF(U30="","","6ヶ月目")</f>
        <v/>
      </c>
      <c r="U30" s="307" t="str">
        <f t="shared" si="5"/>
        <v/>
      </c>
      <c r="V30" s="307" t="str">
        <f t="shared" si="6"/>
        <v/>
      </c>
      <c r="W30" s="308" t="str">
        <f>IF(U30="","","⑥")</f>
        <v/>
      </c>
      <c r="X30" s="265"/>
      <c r="Y30" s="309"/>
      <c r="Z30" s="182"/>
      <c r="AA30" s="182"/>
    </row>
    <row r="31" spans="1:48" ht="6" customHeight="1" x14ac:dyDescent="0.15">
      <c r="A31" s="10"/>
      <c r="B31" s="170"/>
      <c r="C31" s="175"/>
      <c r="D31" s="10"/>
      <c r="E31" s="10"/>
      <c r="F31" s="10"/>
      <c r="G31" s="10"/>
      <c r="H31" s="10"/>
      <c r="I31" s="10"/>
      <c r="J31" s="10"/>
      <c r="K31" s="10"/>
      <c r="L31" s="10"/>
      <c r="M31" s="10"/>
      <c r="N31" s="10"/>
      <c r="O31" s="10"/>
      <c r="P31" s="10"/>
      <c r="Q31" s="182"/>
      <c r="R31" s="182"/>
      <c r="S31" s="303"/>
      <c r="T31" s="306" t="str">
        <f>IF(U31="","","7ヶ月目")</f>
        <v/>
      </c>
      <c r="U31" s="307" t="str">
        <f t="shared" si="5"/>
        <v/>
      </c>
      <c r="V31" s="307" t="str">
        <f t="shared" si="6"/>
        <v/>
      </c>
      <c r="W31" s="308" t="str">
        <f>IF(U31="","","⑦")</f>
        <v/>
      </c>
      <c r="X31" s="265"/>
      <c r="Y31" s="309"/>
      <c r="Z31" s="182"/>
      <c r="AA31" s="182"/>
    </row>
    <row r="32" spans="1:48" ht="15" customHeight="1" x14ac:dyDescent="0.15">
      <c r="A32" s="10"/>
      <c r="B32" s="161"/>
      <c r="C32" s="613" t="s">
        <v>35</v>
      </c>
      <c r="D32" s="614"/>
      <c r="E32" s="610" t="str">
        <f>PHONETIC(E33)</f>
        <v/>
      </c>
      <c r="F32" s="611"/>
      <c r="G32" s="611"/>
      <c r="H32" s="611"/>
      <c r="I32" s="611"/>
      <c r="J32" s="611"/>
      <c r="K32" s="611"/>
      <c r="L32" s="611"/>
      <c r="M32" s="611"/>
      <c r="N32" s="612"/>
      <c r="O32" s="10"/>
      <c r="P32" s="10"/>
      <c r="Q32" s="182"/>
      <c r="R32" s="182"/>
      <c r="S32" s="303"/>
      <c r="T32" s="306" t="str">
        <f>IF(U32="","","8ヶ月目")</f>
        <v/>
      </c>
      <c r="U32" s="307" t="str">
        <f t="shared" si="5"/>
        <v/>
      </c>
      <c r="V32" s="307" t="str">
        <f t="shared" si="6"/>
        <v/>
      </c>
      <c r="W32" s="308" t="str">
        <f>IF(U32="","","⑧")</f>
        <v/>
      </c>
      <c r="X32" s="265"/>
      <c r="Y32" s="309"/>
      <c r="Z32" s="182"/>
      <c r="AA32" s="182"/>
    </row>
    <row r="33" spans="1:27" ht="28.5" customHeight="1" x14ac:dyDescent="0.15">
      <c r="A33" s="10"/>
      <c r="B33" s="161"/>
      <c r="C33" s="605" t="s">
        <v>36</v>
      </c>
      <c r="D33" s="606"/>
      <c r="E33" s="616"/>
      <c r="F33" s="617"/>
      <c r="G33" s="617"/>
      <c r="H33" s="617"/>
      <c r="I33" s="617"/>
      <c r="J33" s="617"/>
      <c r="K33" s="617"/>
      <c r="L33" s="617"/>
      <c r="M33" s="617"/>
      <c r="N33" s="618"/>
      <c r="O33" s="10"/>
      <c r="P33" s="10"/>
      <c r="Q33" s="182"/>
      <c r="R33" s="182"/>
      <c r="S33" s="303"/>
      <c r="T33" s="306" t="str">
        <f>IF(U33="","","9ヶ月目")</f>
        <v/>
      </c>
      <c r="U33" s="307" t="str">
        <f t="shared" si="5"/>
        <v/>
      </c>
      <c r="V33" s="307" t="str">
        <f t="shared" si="6"/>
        <v/>
      </c>
      <c r="W33" s="308" t="str">
        <f>IF(U33="","","⑨")</f>
        <v/>
      </c>
      <c r="X33" s="265"/>
      <c r="Y33" s="309"/>
      <c r="Z33" s="182"/>
      <c r="AA33" s="182"/>
    </row>
    <row r="34" spans="1:27" ht="15" customHeight="1" x14ac:dyDescent="0.15">
      <c r="A34" s="10"/>
      <c r="B34" s="161"/>
      <c r="C34" s="619" t="s">
        <v>37</v>
      </c>
      <c r="D34" s="620"/>
      <c r="E34" s="583"/>
      <c r="F34" s="588" t="s">
        <v>35</v>
      </c>
      <c r="G34" s="589"/>
      <c r="H34" s="590"/>
      <c r="I34" s="610" t="str">
        <f>PHONETIC(I35)</f>
        <v/>
      </c>
      <c r="J34" s="611"/>
      <c r="K34" s="611"/>
      <c r="L34" s="611"/>
      <c r="M34" s="611"/>
      <c r="N34" s="612"/>
      <c r="O34" s="10"/>
      <c r="P34" s="10"/>
      <c r="Q34" s="182"/>
      <c r="R34" s="182"/>
      <c r="S34" s="303"/>
      <c r="T34" s="306" t="str">
        <f>IF(U34="","","10ヶ月目")</f>
        <v/>
      </c>
      <c r="U34" s="307" t="str">
        <f t="shared" si="5"/>
        <v/>
      </c>
      <c r="V34" s="307" t="str">
        <f t="shared" si="6"/>
        <v/>
      </c>
      <c r="W34" s="308" t="str">
        <f>IF(U34="","","⑩")</f>
        <v/>
      </c>
      <c r="X34" s="265"/>
      <c r="Y34" s="309"/>
      <c r="Z34" s="182"/>
      <c r="AA34" s="182"/>
    </row>
    <row r="35" spans="1:27" ht="28.5" customHeight="1" x14ac:dyDescent="0.15">
      <c r="A35" s="10"/>
      <c r="B35" s="161"/>
      <c r="C35" s="605"/>
      <c r="D35" s="606"/>
      <c r="E35" s="584"/>
      <c r="F35" s="585" t="s">
        <v>38</v>
      </c>
      <c r="G35" s="586"/>
      <c r="H35" s="587"/>
      <c r="I35" s="616"/>
      <c r="J35" s="617"/>
      <c r="K35" s="617"/>
      <c r="L35" s="617"/>
      <c r="M35" s="617"/>
      <c r="N35" s="618"/>
      <c r="O35" s="10"/>
      <c r="P35" s="10"/>
      <c r="Q35" s="182"/>
      <c r="R35" s="182"/>
      <c r="S35" s="303"/>
      <c r="T35" s="306" t="str">
        <f>IF(U35="","","11ヶ月目")</f>
        <v/>
      </c>
      <c r="U35" s="307" t="str">
        <f t="shared" si="5"/>
        <v/>
      </c>
      <c r="V35" s="307" t="str">
        <f t="shared" si="6"/>
        <v/>
      </c>
      <c r="W35" s="308" t="str">
        <f>IF(U35="","","⑪")</f>
        <v/>
      </c>
      <c r="X35" s="265"/>
      <c r="Y35" s="309"/>
      <c r="Z35" s="182"/>
      <c r="AA35" s="182"/>
    </row>
    <row r="36" spans="1:27" ht="30.75" customHeight="1" x14ac:dyDescent="0.15">
      <c r="A36" s="10"/>
      <c r="B36" s="161"/>
      <c r="C36" s="615" t="s">
        <v>106</v>
      </c>
      <c r="D36" s="609"/>
      <c r="E36" s="262"/>
      <c r="F36" s="607" t="s">
        <v>39</v>
      </c>
      <c r="G36" s="608"/>
      <c r="H36" s="609"/>
      <c r="I36" s="652"/>
      <c r="J36" s="653"/>
      <c r="K36" s="653"/>
      <c r="L36" s="653"/>
      <c r="M36" s="653"/>
      <c r="N36" s="654"/>
      <c r="O36" s="10"/>
      <c r="P36" s="10"/>
      <c r="Q36" s="182"/>
      <c r="R36" s="182"/>
      <c r="S36" s="303"/>
      <c r="T36" s="306" t="str">
        <f>IF(U36="","","12ヶ月目")</f>
        <v/>
      </c>
      <c r="U36" s="307" t="str">
        <f t="shared" si="5"/>
        <v/>
      </c>
      <c r="V36" s="307" t="str">
        <f t="shared" si="6"/>
        <v/>
      </c>
      <c r="W36" s="308" t="str">
        <f>IF(U36="","","⑫")</f>
        <v/>
      </c>
      <c r="X36" s="265"/>
      <c r="Y36" s="309"/>
      <c r="Z36" s="182"/>
      <c r="AA36" s="182"/>
    </row>
    <row r="37" spans="1:27" ht="15" customHeight="1" x14ac:dyDescent="0.15">
      <c r="A37" s="10"/>
      <c r="B37" s="161"/>
      <c r="C37" s="613" t="s">
        <v>35</v>
      </c>
      <c r="D37" s="614"/>
      <c r="E37" s="610" t="str">
        <f>PHONETIC(E38)</f>
        <v/>
      </c>
      <c r="F37" s="611"/>
      <c r="G37" s="611"/>
      <c r="H37" s="611"/>
      <c r="I37" s="611"/>
      <c r="J37" s="611"/>
      <c r="K37" s="611"/>
      <c r="L37" s="611"/>
      <c r="M37" s="611"/>
      <c r="N37" s="612"/>
      <c r="O37" s="10"/>
      <c r="P37" s="10"/>
      <c r="Q37" s="182"/>
      <c r="R37" s="182"/>
      <c r="S37" s="182"/>
      <c r="T37" s="182"/>
      <c r="U37" s="182"/>
      <c r="V37" s="182"/>
      <c r="W37" s="182"/>
      <c r="Y37" s="182"/>
      <c r="Z37" s="182"/>
      <c r="AA37" s="182"/>
    </row>
    <row r="38" spans="1:27" ht="28.5" customHeight="1" x14ac:dyDescent="0.15">
      <c r="A38" s="10"/>
      <c r="B38" s="161"/>
      <c r="C38" s="605" t="s">
        <v>40</v>
      </c>
      <c r="D38" s="606"/>
      <c r="E38" s="616"/>
      <c r="F38" s="617"/>
      <c r="G38" s="617"/>
      <c r="H38" s="617"/>
      <c r="I38" s="617"/>
      <c r="J38" s="617"/>
      <c r="K38" s="617"/>
      <c r="L38" s="617"/>
      <c r="M38" s="617"/>
      <c r="N38" s="618"/>
      <c r="O38" s="10"/>
      <c r="P38" s="10"/>
      <c r="S38" s="182"/>
      <c r="T38" s="182"/>
      <c r="U38" s="182"/>
    </row>
    <row r="39" spans="1:27" ht="5.25" customHeight="1" x14ac:dyDescent="0.15">
      <c r="A39" s="10"/>
      <c r="B39" s="161"/>
      <c r="C39" s="176"/>
      <c r="D39" s="176"/>
      <c r="E39" s="10"/>
      <c r="F39" s="10"/>
      <c r="G39" s="10"/>
      <c r="H39" s="10"/>
      <c r="I39" s="10"/>
      <c r="J39" s="10"/>
      <c r="K39" s="10"/>
      <c r="L39" s="10"/>
      <c r="M39" s="10"/>
      <c r="N39" s="10"/>
      <c r="O39" s="10"/>
      <c r="P39" s="10"/>
      <c r="S39" s="182"/>
      <c r="T39" s="181"/>
      <c r="U39" s="182"/>
    </row>
    <row r="40" spans="1:27" ht="13.5" customHeight="1" x14ac:dyDescent="0.15">
      <c r="A40" s="10"/>
      <c r="B40" s="177" t="s">
        <v>152</v>
      </c>
      <c r="C40" s="924" t="s">
        <v>153</v>
      </c>
      <c r="D40" s="925"/>
      <c r="E40" s="926"/>
      <c r="F40" s="926"/>
      <c r="G40" s="926"/>
      <c r="H40" s="926"/>
      <c r="I40" s="926"/>
      <c r="J40" s="926"/>
      <c r="K40" s="926"/>
      <c r="L40" s="926"/>
      <c r="M40" s="926"/>
      <c r="N40" s="926"/>
      <c r="O40" s="10"/>
      <c r="P40" s="10"/>
      <c r="S40" s="182"/>
      <c r="T40" s="181"/>
      <c r="U40" s="182"/>
    </row>
    <row r="41" spans="1:27" ht="24.95" customHeight="1" x14ac:dyDescent="0.15">
      <c r="A41" s="10"/>
      <c r="B41" s="10"/>
      <c r="C41" s="927" t="s">
        <v>310</v>
      </c>
      <c r="D41" s="928"/>
      <c r="E41" s="928"/>
      <c r="F41" s="928"/>
      <c r="G41" s="928"/>
      <c r="H41" s="928"/>
      <c r="I41" s="928"/>
      <c r="J41" s="928"/>
      <c r="K41" s="928"/>
      <c r="L41" s="928"/>
      <c r="M41" s="928"/>
      <c r="N41" s="928"/>
      <c r="O41" s="10"/>
      <c r="P41" s="10"/>
      <c r="T41" s="181"/>
    </row>
    <row r="42" spans="1:27" ht="18.75" x14ac:dyDescent="0.15">
      <c r="A42" s="10"/>
      <c r="B42" s="10"/>
      <c r="C42" s="929" t="s">
        <v>311</v>
      </c>
      <c r="D42" s="925"/>
      <c r="E42" s="926"/>
      <c r="F42" s="926"/>
      <c r="G42" s="926"/>
      <c r="H42" s="926"/>
      <c r="I42" s="926"/>
      <c r="J42" s="926"/>
      <c r="K42" s="926"/>
      <c r="L42" s="926"/>
      <c r="M42" s="926"/>
      <c r="N42" s="926"/>
      <c r="O42" s="10"/>
      <c r="P42" s="10"/>
      <c r="T42" s="181"/>
    </row>
    <row r="43" spans="1:27" ht="18.75" x14ac:dyDescent="0.15">
      <c r="A43" s="10"/>
      <c r="B43" s="10"/>
      <c r="C43" s="929" t="s">
        <v>312</v>
      </c>
      <c r="D43" s="925"/>
      <c r="E43" s="926"/>
      <c r="F43" s="926"/>
      <c r="G43" s="926"/>
      <c r="H43" s="926"/>
      <c r="I43" s="926"/>
      <c r="J43" s="926"/>
      <c r="K43" s="926"/>
      <c r="L43" s="926"/>
      <c r="M43" s="926"/>
      <c r="N43" s="926"/>
      <c r="O43" s="10"/>
      <c r="P43" s="10"/>
      <c r="T43" s="181"/>
    </row>
    <row r="44" spans="1:27" ht="18.75" x14ac:dyDescent="0.15">
      <c r="A44" s="10"/>
      <c r="B44" s="10"/>
      <c r="C44" s="499"/>
      <c r="D44" s="176"/>
      <c r="E44" s="10"/>
      <c r="F44" s="10"/>
      <c r="G44" s="10"/>
      <c r="H44" s="10"/>
      <c r="I44" s="10"/>
      <c r="J44" s="10"/>
      <c r="K44" s="10"/>
      <c r="L44" s="10"/>
      <c r="M44" s="10"/>
      <c r="N44" s="10"/>
      <c r="O44" s="10"/>
      <c r="P44" s="10"/>
      <c r="T44" s="181"/>
    </row>
    <row r="45" spans="1:27" ht="13.5" customHeight="1" x14ac:dyDescent="0.15">
      <c r="T45" s="181"/>
    </row>
    <row r="46" spans="1:27" ht="13.5" customHeight="1" x14ac:dyDescent="0.15">
      <c r="T46" s="181"/>
    </row>
  </sheetData>
  <sheetProtection algorithmName="SHA-512" hashValue="hcwMXluBX0vjk3DrXbWwXW/+6Z0UN552/i2P9nZFXNKQ5BTT3BGGo23f7H5ycKL89pPaJizBJU0yjFk+tsehRQ==" saltValue="qYXj4cqG6lJFC88hcf5ulA==" spinCount="100000" sheet="1" selectLockedCells="1"/>
  <mergeCells count="59">
    <mergeCell ref="C41:N41"/>
    <mergeCell ref="S23:W23"/>
    <mergeCell ref="B18:D18"/>
    <mergeCell ref="G20:O20"/>
    <mergeCell ref="E21:F21"/>
    <mergeCell ref="E23:F23"/>
    <mergeCell ref="B23:D23"/>
    <mergeCell ref="G23:O23"/>
    <mergeCell ref="B24:D24"/>
    <mergeCell ref="C32:D32"/>
    <mergeCell ref="B28:D28"/>
    <mergeCell ref="B25:D25"/>
    <mergeCell ref="E37:N37"/>
    <mergeCell ref="E28:F28"/>
    <mergeCell ref="I36:N36"/>
    <mergeCell ref="E27:F27"/>
    <mergeCell ref="B1:D1"/>
    <mergeCell ref="G6:I6"/>
    <mergeCell ref="B20:D20"/>
    <mergeCell ref="B21:D21"/>
    <mergeCell ref="B22:D22"/>
    <mergeCell ref="B17:D17"/>
    <mergeCell ref="E20:F20"/>
    <mergeCell ref="G22:O22"/>
    <mergeCell ref="E17:O17"/>
    <mergeCell ref="G10:O10"/>
    <mergeCell ref="G21:O21"/>
    <mergeCell ref="E22:F22"/>
    <mergeCell ref="B15:O15"/>
    <mergeCell ref="G27:O27"/>
    <mergeCell ref="B27:D27"/>
    <mergeCell ref="E33:N33"/>
    <mergeCell ref="B26:D26"/>
    <mergeCell ref="E32:N32"/>
    <mergeCell ref="C33:D33"/>
    <mergeCell ref="C38:D38"/>
    <mergeCell ref="F36:H36"/>
    <mergeCell ref="I34:N34"/>
    <mergeCell ref="C37:D37"/>
    <mergeCell ref="C36:D36"/>
    <mergeCell ref="I35:N35"/>
    <mergeCell ref="E38:N38"/>
    <mergeCell ref="C34:D35"/>
    <mergeCell ref="E25:F25"/>
    <mergeCell ref="G28:O28"/>
    <mergeCell ref="Y2:AA2"/>
    <mergeCell ref="E24:F24"/>
    <mergeCell ref="E34:E35"/>
    <mergeCell ref="F35:H35"/>
    <mergeCell ref="F34:H34"/>
    <mergeCell ref="G24:O24"/>
    <mergeCell ref="E18:O18"/>
    <mergeCell ref="S4:W6"/>
    <mergeCell ref="G12:O12"/>
    <mergeCell ref="G13:O13"/>
    <mergeCell ref="J7:K7"/>
    <mergeCell ref="E26:F26"/>
    <mergeCell ref="G26:O26"/>
    <mergeCell ref="G25:O25"/>
  </mergeCells>
  <phoneticPr fontId="2"/>
  <conditionalFormatting sqref="T29">
    <cfRule type="expression" dxfId="13" priority="5">
      <formula>$U$29&lt;&gt;""</formula>
    </cfRule>
  </conditionalFormatting>
  <conditionalFormatting sqref="S29">
    <cfRule type="expression" dxfId="12" priority="4">
      <formula>$U$29&lt;&gt;""</formula>
    </cfRule>
  </conditionalFormatting>
  <conditionalFormatting sqref="U29">
    <cfRule type="expression" dxfId="11" priority="3">
      <formula>$U$29&lt;&gt;""</formula>
    </cfRule>
  </conditionalFormatting>
  <conditionalFormatting sqref="V29">
    <cfRule type="expression" dxfId="10" priority="2">
      <formula>$U$29&lt;&gt;""</formula>
    </cfRule>
  </conditionalFormatting>
  <conditionalFormatting sqref="W29">
    <cfRule type="expression" dxfId="9" priority="1">
      <formula>$U$29&lt;&gt;""</formula>
    </cfRule>
  </conditionalFormatting>
  <dataValidations count="5">
    <dataValidation imeMode="halfAlpha" allowBlank="1" showInputMessage="1" showErrorMessage="1" sqref="O7:P7 E34:E35 I36:N36 M7 H11" xr:uid="{00000000-0002-0000-0100-000000000000}"/>
    <dataValidation imeMode="fullKatakana" allowBlank="1" showInputMessage="1" showErrorMessage="1" sqref="I34:N34 E32:N32 E37:N37" xr:uid="{00000000-0002-0000-0100-000001000000}"/>
    <dataValidation type="list" allowBlank="1" showInputMessage="1" showErrorMessage="1" sqref="E36" xr:uid="{00000000-0002-0000-0100-000002000000}">
      <formula1>"普通預金,当座預金"</formula1>
    </dataValidation>
    <dataValidation type="list" allowBlank="1" showInputMessage="1" showErrorMessage="1" sqref="Y2" xr:uid="{00000000-0002-0000-0100-000003000000}">
      <formula1>$AA$4:$AA$6</formula1>
    </dataValidation>
    <dataValidation type="list" imeMode="halfAlpha" allowBlank="1" showInputMessage="1" showErrorMessage="1" sqref="J4" xr:uid="{00000000-0002-0000-0100-000004000000}">
      <formula1>$T$10:$T$16</formula1>
    </dataValidation>
  </dataValidations>
  <printOptions horizontalCentered="1" verticalCentered="1"/>
  <pageMargins left="0.15748031496062992" right="0.15748031496062992" top="0.27559055118110237" bottom="0.27559055118110237" header="0.15748031496062992" footer="0.15748031496062992"/>
  <pageSetup paperSize="9" scale="89" orientation="portrait" r:id="rId1"/>
  <headerFooter>
    <oddHeader xml:space="preserve">&amp;R&amp;8
. </oddHeader>
    <oddFooter>&amp;L&amp;8　.&amp;C&amp;9PC版&amp;R&amp;8.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11</xdr:col>
                    <xdr:colOff>266700</xdr:colOff>
                    <xdr:row>2</xdr:row>
                    <xdr:rowOff>9525</xdr:rowOff>
                  </from>
                  <to>
                    <xdr:col>14</xdr:col>
                    <xdr:colOff>114300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8"/>
  <sheetViews>
    <sheetView showGridLines="0" view="pageBreakPreview" zoomScale="70" zoomScaleNormal="70" zoomScaleSheetLayoutView="70" workbookViewId="0">
      <selection activeCell="B1" sqref="B1"/>
    </sheetView>
  </sheetViews>
  <sheetFormatPr defaultRowHeight="22.5" x14ac:dyDescent="0.3"/>
  <cols>
    <col min="1" max="1" width="15.125" style="241" customWidth="1"/>
    <col min="2" max="2" width="21.625" style="203" customWidth="1"/>
    <col min="3" max="3" width="8.5" style="203" customWidth="1"/>
    <col min="4" max="4" width="30.625" style="242" customWidth="1"/>
    <col min="5" max="5" width="3.625" style="243" customWidth="1"/>
    <col min="6" max="7" width="11.625" style="203" customWidth="1"/>
    <col min="8" max="8" width="6.625" style="203" customWidth="1"/>
    <col min="9" max="10" width="8.625" style="203" customWidth="1"/>
    <col min="11" max="11" width="9" style="276" customWidth="1"/>
    <col min="12" max="12" width="10.5" style="270" hidden="1" customWidth="1"/>
    <col min="13" max="13" width="12.5" style="270" hidden="1" customWidth="1"/>
    <col min="14" max="14" width="6.375" style="354" hidden="1" customWidth="1"/>
    <col min="15" max="15" width="9.25" style="355" hidden="1" customWidth="1"/>
    <col min="16" max="16" width="10.25" style="366" hidden="1" customWidth="1"/>
    <col min="17" max="17" width="9" style="367" hidden="1" customWidth="1"/>
    <col min="18" max="18" width="8.625" style="270" hidden="1" customWidth="1"/>
    <col min="19" max="19" width="6" style="270" hidden="1" customWidth="1"/>
    <col min="20" max="20" width="4.625" style="270" hidden="1" customWidth="1"/>
    <col min="21" max="22" width="9" style="271" customWidth="1"/>
    <col min="23" max="24" width="9" style="271"/>
    <col min="25" max="16384" width="9" style="12"/>
  </cols>
  <sheetData>
    <row r="1" spans="1:24" ht="56.25" customHeight="1" thickBot="1" x14ac:dyDescent="0.3">
      <c r="A1" s="148"/>
      <c r="B1" s="102"/>
      <c r="C1" s="102"/>
      <c r="D1" s="103"/>
      <c r="E1" s="157"/>
      <c r="F1" s="102"/>
      <c r="G1" s="102"/>
      <c r="H1" s="102"/>
      <c r="I1" s="102"/>
      <c r="J1" s="102"/>
      <c r="P1" s="356"/>
      <c r="Q1" s="357"/>
    </row>
    <row r="2" spans="1:24" ht="27" customHeight="1" thickTop="1" thickBot="1" x14ac:dyDescent="0.35">
      <c r="A2" s="101"/>
      <c r="B2" s="102"/>
      <c r="C2" s="102"/>
      <c r="D2" s="103"/>
      <c r="E2" s="157"/>
      <c r="F2" s="104"/>
      <c r="G2" s="104"/>
      <c r="H2" s="104"/>
      <c r="I2" s="104"/>
      <c r="J2" s="105" t="str">
        <f>'10号'!L3</f>
        <v>〈令和２年度第４回〉</v>
      </c>
      <c r="L2" s="423">
        <f>EOMONTH('10号'!$U$10,13)</f>
        <v>44651</v>
      </c>
      <c r="M2" s="358" t="s">
        <v>224</v>
      </c>
      <c r="N2" s="359"/>
      <c r="O2" s="360"/>
      <c r="P2" s="361"/>
      <c r="Q2" s="362"/>
      <c r="R2" s="320"/>
      <c r="S2" s="320"/>
      <c r="T2" s="321"/>
    </row>
    <row r="3" spans="1:24" ht="24.75" thickTop="1" x14ac:dyDescent="0.35">
      <c r="A3" s="106" t="s">
        <v>129</v>
      </c>
      <c r="B3" s="102"/>
      <c r="C3" s="102"/>
      <c r="D3" s="103"/>
      <c r="E3" s="157"/>
      <c r="F3" s="107"/>
      <c r="G3" s="107"/>
      <c r="H3" s="107"/>
      <c r="I3" s="107"/>
      <c r="J3" s="107"/>
      <c r="L3" s="363"/>
      <c r="M3" s="363"/>
      <c r="N3" s="364"/>
      <c r="O3" s="365"/>
    </row>
    <row r="4" spans="1:24" ht="24" x14ac:dyDescent="0.3">
      <c r="A4" s="108" t="str">
        <f>"農の雇用事業助成金交付申請書（内訳） （ 第 "&amp;'10号'!$J$4&amp;" 回 ）"</f>
        <v>農の雇用事業助成金交付申請書（内訳） （ 第  回 ）</v>
      </c>
      <c r="B4" s="109"/>
      <c r="C4" s="109"/>
      <c r="D4" s="267"/>
      <c r="E4" s="158"/>
      <c r="F4" s="109"/>
      <c r="G4" s="109"/>
      <c r="H4" s="109"/>
      <c r="I4" s="109"/>
      <c r="J4" s="109"/>
    </row>
    <row r="5" spans="1:24" s="14" customFormat="1" ht="24" x14ac:dyDescent="0.35">
      <c r="A5" s="110"/>
      <c r="B5" s="111" t="s">
        <v>17</v>
      </c>
      <c r="C5" s="710" t="str">
        <f>IF('10号'!$G$10="","",'10号'!$G$10)</f>
        <v/>
      </c>
      <c r="D5" s="710"/>
      <c r="E5" s="710"/>
      <c r="F5" s="710"/>
      <c r="G5" s="710"/>
      <c r="H5" s="710"/>
      <c r="I5" s="710"/>
      <c r="J5" s="710"/>
      <c r="K5" s="277"/>
      <c r="L5" s="272"/>
      <c r="M5" s="272"/>
      <c r="N5" s="368"/>
      <c r="O5" s="369"/>
      <c r="P5" s="370"/>
      <c r="Q5" s="371"/>
      <c r="R5" s="272"/>
      <c r="S5" s="272"/>
      <c r="T5" s="272"/>
      <c r="U5" s="273"/>
      <c r="V5" s="273"/>
      <c r="W5" s="273"/>
      <c r="X5" s="273"/>
    </row>
    <row r="6" spans="1:24" s="14" customFormat="1" ht="24" x14ac:dyDescent="0.35">
      <c r="A6" s="110"/>
      <c r="B6" s="111" t="s">
        <v>15</v>
      </c>
      <c r="C6" s="710" t="str">
        <f>IF('10号'!$E$18="","",'10号'!$E$18)</f>
        <v/>
      </c>
      <c r="D6" s="710"/>
      <c r="E6" s="710"/>
      <c r="F6" s="710"/>
      <c r="G6" s="710"/>
      <c r="H6" s="710"/>
      <c r="I6" s="710"/>
      <c r="J6" s="710"/>
      <c r="K6" s="277"/>
      <c r="L6" s="372"/>
      <c r="M6" s="372"/>
      <c r="N6" s="368"/>
      <c r="O6" s="369"/>
      <c r="P6" s="370"/>
      <c r="Q6" s="371"/>
      <c r="R6" s="272"/>
      <c r="S6" s="272"/>
      <c r="T6" s="272"/>
      <c r="U6" s="273"/>
      <c r="V6" s="273"/>
      <c r="W6" s="273"/>
      <c r="X6" s="273"/>
    </row>
    <row r="7" spans="1:24" ht="6" hidden="1" customHeight="1" x14ac:dyDescent="0.3">
      <c r="A7" s="101"/>
      <c r="B7" s="112"/>
      <c r="C7" s="714"/>
      <c r="D7" s="714"/>
      <c r="E7" s="159"/>
      <c r="F7" s="713"/>
      <c r="G7" s="713"/>
      <c r="H7" s="268"/>
      <c r="I7" s="334"/>
      <c r="J7" s="102"/>
      <c r="K7" s="278"/>
    </row>
    <row r="8" spans="1:24" ht="6.75" customHeight="1" thickBot="1" x14ac:dyDescent="0.35">
      <c r="A8" s="101"/>
      <c r="B8" s="113"/>
      <c r="C8" s="113"/>
      <c r="D8" s="103"/>
      <c r="E8" s="157"/>
      <c r="F8" s="102"/>
      <c r="G8" s="102"/>
      <c r="H8" s="102"/>
      <c r="I8" s="102"/>
      <c r="J8" s="140"/>
    </row>
    <row r="9" spans="1:24" ht="29.25" customHeight="1" thickBot="1" x14ac:dyDescent="0.3">
      <c r="A9" s="114"/>
      <c r="B9" s="715" t="s">
        <v>29</v>
      </c>
      <c r="C9" s="716"/>
      <c r="D9" s="711" t="s">
        <v>28</v>
      </c>
      <c r="E9" s="712"/>
      <c r="F9" s="715" t="s">
        <v>150</v>
      </c>
      <c r="G9" s="717"/>
      <c r="H9" s="717"/>
      <c r="I9" s="717"/>
      <c r="J9" s="718"/>
      <c r="L9" s="415" t="s">
        <v>226</v>
      </c>
      <c r="M9" s="416" t="s">
        <v>172</v>
      </c>
      <c r="N9" s="417" t="s">
        <v>192</v>
      </c>
      <c r="O9" s="418" t="s">
        <v>193</v>
      </c>
      <c r="P9" s="419" t="s">
        <v>199</v>
      </c>
      <c r="Q9" s="420" t="s">
        <v>200</v>
      </c>
      <c r="R9" s="420" t="s">
        <v>201</v>
      </c>
      <c r="S9" s="421"/>
      <c r="T9" s="422" t="s">
        <v>227</v>
      </c>
    </row>
    <row r="10" spans="1:24" ht="21" customHeight="1" x14ac:dyDescent="0.3">
      <c r="A10" s="114"/>
      <c r="B10" s="115" t="s">
        <v>1</v>
      </c>
      <c r="C10" s="116"/>
      <c r="D10" s="656">
        <f>IF($A$14="",0,O10)</f>
        <v>0</v>
      </c>
      <c r="E10" s="657"/>
      <c r="F10" s="115" t="s">
        <v>130</v>
      </c>
      <c r="G10" s="117"/>
      <c r="H10" s="117"/>
      <c r="I10" s="117"/>
      <c r="J10" s="118"/>
      <c r="L10" s="373"/>
      <c r="M10" s="323"/>
      <c r="N10" s="353"/>
      <c r="O10" s="374" t="str">
        <f>①!$M$162</f>
        <v/>
      </c>
      <c r="P10" s="424"/>
      <c r="Q10" s="425" t="s">
        <v>232</v>
      </c>
      <c r="R10" s="323"/>
      <c r="S10" s="323"/>
      <c r="T10" s="326"/>
    </row>
    <row r="11" spans="1:24" ht="21" customHeight="1" x14ac:dyDescent="0.3">
      <c r="A11" s="119"/>
      <c r="B11" s="120" t="s">
        <v>4</v>
      </c>
      <c r="C11" s="121"/>
      <c r="D11" s="658">
        <f>IF(OR($A$14="",D10=$L$14),0,IF(O11+SUM($D$10:D10)&gt;=$L$14,$L$14-SUM($D$10:D10),O11))</f>
        <v>0</v>
      </c>
      <c r="E11" s="660"/>
      <c r="F11" s="120" t="s">
        <v>131</v>
      </c>
      <c r="G11" s="122"/>
      <c r="H11" s="122"/>
      <c r="I11" s="122"/>
      <c r="J11" s="123"/>
      <c r="L11" s="375">
        <f>IF($D10&gt;D14,0,IF($D10+D11&lt;D14,D11,D14-$D10))</f>
        <v>0</v>
      </c>
      <c r="M11" s="323"/>
      <c r="N11" s="353"/>
      <c r="O11" s="376">
        <f>'11号-3'!$Q$11</f>
        <v>0</v>
      </c>
      <c r="P11" s="377"/>
      <c r="R11" s="323"/>
      <c r="S11" s="323"/>
      <c r="T11" s="326"/>
    </row>
    <row r="12" spans="1:24" ht="21" customHeight="1" x14ac:dyDescent="0.3">
      <c r="A12" s="119"/>
      <c r="B12" s="120" t="s">
        <v>5</v>
      </c>
      <c r="C12" s="121"/>
      <c r="D12" s="658">
        <f>IF(OR($A$14="",SUM($D$10:D11)=$L$14),0,IF(O12+SUM($D$10:D11)&gt;=$L$14,$L$14-SUM($D$10:D11),O12))</f>
        <v>0</v>
      </c>
      <c r="E12" s="660"/>
      <c r="F12" s="120" t="s">
        <v>132</v>
      </c>
      <c r="G12" s="122"/>
      <c r="H12" s="122"/>
      <c r="I12" s="122"/>
      <c r="J12" s="123"/>
      <c r="L12" s="375">
        <f>IF($D10+$D11&gt;D14,0,IF($D10+$D11+D12&lt;D14,D12,D14-$D10-$D11))</f>
        <v>0</v>
      </c>
      <c r="M12" s="323"/>
      <c r="N12" s="353"/>
      <c r="O12" s="376">
        <f>'11号-4'!$O$11</f>
        <v>0</v>
      </c>
      <c r="P12" s="377"/>
      <c r="R12" s="323"/>
      <c r="S12" s="323"/>
      <c r="T12" s="326"/>
    </row>
    <row r="13" spans="1:24" ht="21" customHeight="1" x14ac:dyDescent="0.3">
      <c r="A13" s="124"/>
      <c r="B13" s="120" t="s">
        <v>2</v>
      </c>
      <c r="C13" s="121"/>
      <c r="D13" s="658">
        <f>IF(OR($A$14="",SUM($D$10:D12)=$L$14),0,IF(O13+SUM($D$10:D12)&gt;=$L$14,$L$14-SUM($D$10:D12),O13))</f>
        <v>0</v>
      </c>
      <c r="E13" s="660"/>
      <c r="F13" s="120" t="s">
        <v>133</v>
      </c>
      <c r="G13" s="122"/>
      <c r="H13" s="122"/>
      <c r="I13" s="122"/>
      <c r="J13" s="123"/>
      <c r="L13" s="375">
        <f>IF($D10+$D11+$D12&gt;D14,0,IF($D10+$D11+$D12+D13&lt;D14,D13,D14-$D10-$D11-$D12))</f>
        <v>0</v>
      </c>
      <c r="M13" s="323"/>
      <c r="N13" s="353"/>
      <c r="O13" s="376">
        <f>'11号-5'!$I$14</f>
        <v>0</v>
      </c>
      <c r="P13" s="378"/>
      <c r="R13" s="323"/>
      <c r="S13" s="323"/>
      <c r="T13" s="326"/>
    </row>
    <row r="14" spans="1:24" ht="15" customHeight="1" thickBot="1" x14ac:dyDescent="0.35">
      <c r="A14" s="655" t="str">
        <f>IF(ISERROR(IF('10号'!U25="","",MONTH('10号'!U25))),"",IF('10号'!U25="","",MONTH('10号'!U25)))</f>
        <v/>
      </c>
      <c r="B14" s="667" t="s">
        <v>27</v>
      </c>
      <c r="C14" s="668"/>
      <c r="D14" s="671">
        <f>IF($A$14="",0,IF(SUM(D10:E13)&lt;=$L$14,SUM(D10:E13),$L$14))</f>
        <v>0</v>
      </c>
      <c r="E14" s="672"/>
      <c r="F14" s="720" t="str">
        <f>IF('10号'!$Q$3=TRUE,"  ←　月計の上限額122,000円","  ←　月計の上限額97,000円")</f>
        <v xml:space="preserve">  ←　月計の上限額97,000円</v>
      </c>
      <c r="G14" s="721"/>
      <c r="H14" s="721"/>
      <c r="I14" s="721"/>
      <c r="J14" s="722"/>
      <c r="L14" s="379">
        <f>IF('10号'!$Q$3=TRUE,122000,97000)</f>
        <v>97000</v>
      </c>
      <c r="T14" s="326"/>
    </row>
    <row r="15" spans="1:24" ht="30" customHeight="1" thickBot="1" x14ac:dyDescent="0.35">
      <c r="A15" s="655"/>
      <c r="B15" s="669"/>
      <c r="C15" s="670"/>
      <c r="D15" s="673"/>
      <c r="E15" s="674"/>
      <c r="F15" s="690"/>
      <c r="G15" s="691"/>
      <c r="H15" s="691"/>
      <c r="I15" s="691"/>
      <c r="J15" s="692"/>
      <c r="L15" s="380"/>
      <c r="M15" s="339" t="str">
        <f>'10号'!U25</f>
        <v/>
      </c>
      <c r="N15" s="318"/>
      <c r="O15" s="376"/>
      <c r="P15" s="377"/>
      <c r="R15" s="323"/>
      <c r="S15" s="323"/>
      <c r="T15" s="331"/>
    </row>
    <row r="16" spans="1:24" ht="21" customHeight="1" thickBot="1" x14ac:dyDescent="0.3">
      <c r="A16" s="119"/>
      <c r="B16" s="120" t="s">
        <v>30</v>
      </c>
      <c r="C16" s="281"/>
      <c r="D16" s="685">
        <f>IF($A$14="",0,P16)</f>
        <v>0</v>
      </c>
      <c r="E16" s="659"/>
      <c r="F16" s="681" t="str">
        <f>IF('10号'!$Q$3=TRUE,"  ←　年度上限　420,000円","  ←　年度上限　120,000円")</f>
        <v xml:space="preserve">  ←　年度上限　120,000円</v>
      </c>
      <c r="G16" s="682"/>
      <c r="H16" s="682"/>
      <c r="I16" s="683"/>
      <c r="J16" s="684"/>
      <c r="L16" s="381"/>
      <c r="M16" s="382"/>
      <c r="N16" s="352"/>
      <c r="O16" s="383"/>
      <c r="P16" s="384">
        <f>IF($A14="",0,Q16)</f>
        <v>0</v>
      </c>
      <c r="Q16" s="385">
        <f>MIN('11号-6'!$O11,R16)</f>
        <v>0</v>
      </c>
      <c r="R16" s="379">
        <f>IF('10号'!$Q$3=TRUE,420000,120000)</f>
        <v>120000</v>
      </c>
      <c r="S16" s="324" t="str">
        <f>A14</f>
        <v/>
      </c>
      <c r="T16" s="319" t="str">
        <f>IFERROR(DATEDIF('10号'!$U$10,M15,"M")+1,"")</f>
        <v/>
      </c>
    </row>
    <row r="17" spans="1:20" ht="21" customHeight="1" x14ac:dyDescent="0.3">
      <c r="A17" s="119"/>
      <c r="B17" s="120" t="s">
        <v>20</v>
      </c>
      <c r="C17" s="125"/>
      <c r="D17" s="685">
        <f>IF($A$14="",0,N17)</f>
        <v>0</v>
      </c>
      <c r="E17" s="659"/>
      <c r="F17" s="335" t="s">
        <v>52</v>
      </c>
      <c r="G17" s="336"/>
      <c r="H17" s="336"/>
      <c r="I17" s="336"/>
      <c r="J17" s="337"/>
      <c r="L17" s="386"/>
      <c r="M17" s="323">
        <f>COUNTIF($N$17,"&gt;1")</f>
        <v>0</v>
      </c>
      <c r="N17" s="352">
        <f>MIN(30000,'11号-7'!O11+0)</f>
        <v>0</v>
      </c>
      <c r="O17" s="383"/>
      <c r="P17" s="377"/>
      <c r="R17" s="323"/>
      <c r="S17" s="323"/>
      <c r="T17" s="332"/>
    </row>
    <row r="18" spans="1:20" ht="21" customHeight="1" thickBot="1" x14ac:dyDescent="0.35">
      <c r="A18" s="126"/>
      <c r="B18" s="693" t="str">
        <f>A14&amp;"月計"</f>
        <v>月計</v>
      </c>
      <c r="C18" s="694"/>
      <c r="D18" s="719">
        <f>SUM(D14:E17)</f>
        <v>0</v>
      </c>
      <c r="E18" s="696"/>
      <c r="F18" s="675"/>
      <c r="G18" s="676"/>
      <c r="H18" s="676"/>
      <c r="I18" s="676"/>
      <c r="J18" s="677"/>
      <c r="L18" s="387"/>
      <c r="M18" s="325"/>
      <c r="N18" s="388"/>
      <c r="O18" s="389"/>
      <c r="P18" s="377"/>
      <c r="R18" s="325"/>
      <c r="S18" s="325"/>
      <c r="T18" s="327"/>
    </row>
    <row r="19" spans="1:20" ht="21" customHeight="1" x14ac:dyDescent="0.3">
      <c r="A19" s="114"/>
      <c r="B19" s="115" t="s">
        <v>1</v>
      </c>
      <c r="C19" s="116"/>
      <c r="D19" s="656">
        <f>IF($A$23="",0,O19)</f>
        <v>0</v>
      </c>
      <c r="E19" s="657"/>
      <c r="F19" s="115" t="s">
        <v>130</v>
      </c>
      <c r="G19" s="117"/>
      <c r="H19" s="117"/>
      <c r="I19" s="117"/>
      <c r="J19" s="118"/>
      <c r="L19" s="392"/>
      <c r="M19" s="322"/>
      <c r="N19" s="393"/>
      <c r="O19" s="394" t="str">
        <f>②!$M$162</f>
        <v/>
      </c>
      <c r="P19" s="426"/>
      <c r="Q19" s="427" t="s">
        <v>233</v>
      </c>
      <c r="R19" s="322"/>
      <c r="S19" s="322"/>
      <c r="T19" s="328"/>
    </row>
    <row r="20" spans="1:20" ht="21" customHeight="1" x14ac:dyDescent="0.3">
      <c r="A20" s="119"/>
      <c r="B20" s="120" t="s">
        <v>4</v>
      </c>
      <c r="C20" s="121"/>
      <c r="D20" s="658">
        <f>IF(OR($A$23="",D19=$L$23),0,IF((O20+SUM($D$19:D19))&gt;=$L$23,$L$23-SUM($D$19:D19),O20))</f>
        <v>0</v>
      </c>
      <c r="E20" s="660"/>
      <c r="F20" s="120" t="s">
        <v>131</v>
      </c>
      <c r="G20" s="122"/>
      <c r="H20" s="122"/>
      <c r="I20" s="122"/>
      <c r="J20" s="123"/>
      <c r="L20" s="386">
        <f>IF($D19&gt;D23,0,IF($D19+D20&lt;D23,D20,D23-$D19))</f>
        <v>0</v>
      </c>
      <c r="M20" s="323"/>
      <c r="N20" s="395"/>
      <c r="O20" s="376">
        <f>'11号-3'!$Q$12</f>
        <v>0</v>
      </c>
      <c r="P20" s="377"/>
      <c r="R20" s="323"/>
      <c r="S20" s="323"/>
      <c r="T20" s="329"/>
    </row>
    <row r="21" spans="1:20" ht="21" customHeight="1" x14ac:dyDescent="0.3">
      <c r="A21" s="119"/>
      <c r="B21" s="120" t="s">
        <v>5</v>
      </c>
      <c r="C21" s="121"/>
      <c r="D21" s="658">
        <f>IF(OR($A$23="",SUM($D$19:D20)=$L$23),0,IF((O21+SUM($D$19:D20))&gt;=$L$23,$L$23-SUM($D$19:D20),O21))</f>
        <v>0</v>
      </c>
      <c r="E21" s="660"/>
      <c r="F21" s="120" t="s">
        <v>132</v>
      </c>
      <c r="G21" s="122"/>
      <c r="H21" s="122"/>
      <c r="I21" s="122"/>
      <c r="J21" s="123"/>
      <c r="L21" s="386">
        <f>IF($D19+$D20&gt;D23,0,IF($D19+$D20+D21&lt;D23,D21,D23-$D19-$D20))</f>
        <v>0</v>
      </c>
      <c r="M21" s="323"/>
      <c r="N21" s="395"/>
      <c r="O21" s="376">
        <f>'11号-4'!$O$12</f>
        <v>0</v>
      </c>
      <c r="P21" s="377"/>
      <c r="R21" s="431" t="s">
        <v>245</v>
      </c>
      <c r="S21" s="323"/>
      <c r="T21" s="329"/>
    </row>
    <row r="22" spans="1:20" ht="21" customHeight="1" x14ac:dyDescent="0.3">
      <c r="A22" s="124"/>
      <c r="B22" s="120" t="s">
        <v>2</v>
      </c>
      <c r="C22" s="121"/>
      <c r="D22" s="658">
        <f>IF(OR($A$23="",SUM($D$19:D21)=$L$23),0,IF((O22+SUM($D$19:D21))&gt;=$L$23,$L$23-SUM($D$19:D21),O22))</f>
        <v>0</v>
      </c>
      <c r="E22" s="660"/>
      <c r="F22" s="120" t="s">
        <v>133</v>
      </c>
      <c r="G22" s="122"/>
      <c r="H22" s="122"/>
      <c r="I22" s="122"/>
      <c r="J22" s="123"/>
      <c r="L22" s="386">
        <f>IF($D19+$D20+$D21&gt;D23,0,IF($D19+$D20+$D21+D22&lt;D23,D22,D23-$D19-$D20-$D21))</f>
        <v>0</v>
      </c>
      <c r="M22" s="323"/>
      <c r="N22" s="396"/>
      <c r="O22" s="376">
        <f>'11号-5'!$I$17</f>
        <v>0</v>
      </c>
      <c r="P22" s="377"/>
      <c r="R22" s="428" t="s">
        <v>236</v>
      </c>
      <c r="S22" s="323"/>
      <c r="T22" s="329"/>
    </row>
    <row r="23" spans="1:20" ht="15" customHeight="1" thickBot="1" x14ac:dyDescent="0.35">
      <c r="A23" s="655" t="str">
        <f>IF(ISERROR(IF('10号'!U26="","",MONTH('10号'!U26))),"",IF('10号'!U26="","",MONTH('10号'!U26)))</f>
        <v/>
      </c>
      <c r="B23" s="667" t="s">
        <v>27</v>
      </c>
      <c r="C23" s="668"/>
      <c r="D23" s="671">
        <f>IF($A$23="",0,IF(SUM(D19:E22)&lt;=$L$23,SUM(D19:E22),$L$23))</f>
        <v>0</v>
      </c>
      <c r="E23" s="672"/>
      <c r="F23" s="686" t="str">
        <f>IF('10号'!$Q$3=TRUE,"  ←　月計の上限額122,000円","  ←　月計の上限額97,000円")</f>
        <v xml:space="preserve">  ←　月計の上限額97,000円</v>
      </c>
      <c r="G23" s="687"/>
      <c r="H23" s="687"/>
      <c r="I23" s="688"/>
      <c r="J23" s="689"/>
      <c r="L23" s="379">
        <f>IF('10号'!$Q$3=TRUE,122000,97000)</f>
        <v>97000</v>
      </c>
      <c r="M23" s="323"/>
      <c r="N23" s="396"/>
      <c r="O23" s="397"/>
      <c r="P23" s="377"/>
      <c r="R23" s="429" t="s">
        <v>237</v>
      </c>
      <c r="S23" s="323"/>
      <c r="T23" s="326"/>
    </row>
    <row r="24" spans="1:20" ht="30" customHeight="1" thickBot="1" x14ac:dyDescent="0.35">
      <c r="A24" s="655"/>
      <c r="B24" s="669"/>
      <c r="C24" s="670"/>
      <c r="D24" s="673"/>
      <c r="E24" s="674"/>
      <c r="F24" s="690"/>
      <c r="G24" s="691"/>
      <c r="H24" s="691"/>
      <c r="I24" s="691"/>
      <c r="J24" s="692"/>
      <c r="L24" s="380"/>
      <c r="M24" s="339" t="str">
        <f>'10号'!U26</f>
        <v/>
      </c>
      <c r="N24" s="318"/>
      <c r="O24" s="398"/>
      <c r="P24" s="377"/>
      <c r="R24" s="430" t="s">
        <v>238</v>
      </c>
      <c r="S24" s="323"/>
      <c r="T24" s="331"/>
    </row>
    <row r="25" spans="1:20" ht="21" customHeight="1" thickBot="1" x14ac:dyDescent="0.3">
      <c r="A25" s="119"/>
      <c r="B25" s="120" t="s">
        <v>30</v>
      </c>
      <c r="C25" s="281"/>
      <c r="D25" s="685">
        <f>IF($A23="",0,P25)</f>
        <v>0</v>
      </c>
      <c r="E25" s="659"/>
      <c r="F25" s="681" t="str">
        <f>IF('10号'!$Q$3=TRUE,"  ←　年度上限　420,000円","  ←　年度上限　120,000円")</f>
        <v xml:space="preserve">  ←　年度上限　120,000円</v>
      </c>
      <c r="G25" s="682"/>
      <c r="H25" s="682"/>
      <c r="I25" s="683"/>
      <c r="J25" s="684"/>
      <c r="L25" s="381"/>
      <c r="M25" s="382"/>
      <c r="N25" s="395"/>
      <c r="O25" s="398"/>
      <c r="P25" s="384">
        <f>IF($A23="",0,IF(T25=13,Q25,MAX(IF((P$16+Q25)&gt;=R25,R25-P$16,Q25),0)))</f>
        <v>0</v>
      </c>
      <c r="Q25" s="385">
        <f>MIN('11号-6'!$O12,R25)</f>
        <v>0</v>
      </c>
      <c r="R25" s="379">
        <f>IF('10号'!$Q$3=TRUE,420000,120000)</f>
        <v>120000</v>
      </c>
      <c r="S25" s="324" t="str">
        <f>A23</f>
        <v/>
      </c>
      <c r="T25" s="319" t="str">
        <f>IFERROR(DATEDIF('10号'!$U$10,M24,"M")+1,"")</f>
        <v/>
      </c>
    </row>
    <row r="26" spans="1:20" ht="21" customHeight="1" x14ac:dyDescent="0.25">
      <c r="A26" s="119"/>
      <c r="B26" s="120" t="s">
        <v>20</v>
      </c>
      <c r="C26" s="125"/>
      <c r="D26" s="685">
        <f>IF($A$23="",0,N26)</f>
        <v>0</v>
      </c>
      <c r="E26" s="659"/>
      <c r="F26" s="335" t="s">
        <v>52</v>
      </c>
      <c r="G26" s="336"/>
      <c r="H26" s="336"/>
      <c r="I26" s="336"/>
      <c r="J26" s="337"/>
      <c r="L26" s="386"/>
      <c r="M26" s="323">
        <f>COUNTIF($N$17:N26,"&gt;1")</f>
        <v>0</v>
      </c>
      <c r="N26" s="352">
        <f>MIN(30000,'11号-7'!O12+0)</f>
        <v>0</v>
      </c>
      <c r="O26" s="383"/>
      <c r="P26" s="399" t="s">
        <v>194</v>
      </c>
      <c r="Q26" s="400">
        <f>P16+P25</f>
        <v>0</v>
      </c>
      <c r="R26" s="323"/>
      <c r="S26" s="323"/>
      <c r="T26" s="332"/>
    </row>
    <row r="27" spans="1:20" ht="21" customHeight="1" thickBot="1" x14ac:dyDescent="0.35">
      <c r="A27" s="126"/>
      <c r="B27" s="693" t="str">
        <f>A23&amp;"月計"</f>
        <v>月計</v>
      </c>
      <c r="C27" s="694"/>
      <c r="D27" s="695">
        <f>SUM(D23:E26)</f>
        <v>0</v>
      </c>
      <c r="E27" s="696"/>
      <c r="F27" s="675"/>
      <c r="G27" s="676"/>
      <c r="H27" s="676"/>
      <c r="I27" s="676"/>
      <c r="J27" s="677"/>
      <c r="L27" s="387"/>
      <c r="M27" s="325"/>
      <c r="N27" s="401"/>
      <c r="O27" s="402"/>
      <c r="P27" s="377"/>
      <c r="R27" s="325"/>
      <c r="S27" s="325"/>
      <c r="T27" s="327"/>
    </row>
    <row r="28" spans="1:20" ht="21" customHeight="1" x14ac:dyDescent="0.3">
      <c r="A28" s="114"/>
      <c r="B28" s="115" t="s">
        <v>1</v>
      </c>
      <c r="C28" s="116"/>
      <c r="D28" s="656">
        <f>IF($A$32="",0,O28)</f>
        <v>0</v>
      </c>
      <c r="E28" s="657"/>
      <c r="F28" s="115" t="s">
        <v>130</v>
      </c>
      <c r="G28" s="117"/>
      <c r="H28" s="117"/>
      <c r="I28" s="117"/>
      <c r="J28" s="118"/>
      <c r="L28" s="392"/>
      <c r="M28" s="322"/>
      <c r="N28" s="403"/>
      <c r="O28" s="394" t="str">
        <f>③!$M$162</f>
        <v/>
      </c>
      <c r="P28" s="426"/>
      <c r="Q28" s="427" t="s">
        <v>234</v>
      </c>
      <c r="R28" s="322"/>
      <c r="S28" s="322"/>
      <c r="T28" s="328"/>
    </row>
    <row r="29" spans="1:20" ht="21" customHeight="1" x14ac:dyDescent="0.3">
      <c r="A29" s="119"/>
      <c r="B29" s="120" t="s">
        <v>4</v>
      </c>
      <c r="C29" s="121"/>
      <c r="D29" s="658">
        <f>IF(OR($A$32="",D28=$L$32),0,IF(O29+SUM($D$28:D28)&gt;=$L$32,$L$32-SUM($D$28:D28),O29))</f>
        <v>0</v>
      </c>
      <c r="E29" s="659"/>
      <c r="F29" s="120" t="s">
        <v>131</v>
      </c>
      <c r="G29" s="122"/>
      <c r="H29" s="122"/>
      <c r="I29" s="122"/>
      <c r="J29" s="123"/>
      <c r="L29" s="386">
        <f>IF($D28&gt;D32,0,IF($D28+D29&lt;D32,D29,D32-$D28))</f>
        <v>0</v>
      </c>
      <c r="M29" s="323"/>
      <c r="N29" s="353"/>
      <c r="O29" s="376">
        <f>'11号-3'!$Q$13</f>
        <v>0</v>
      </c>
      <c r="P29" s="377"/>
      <c r="R29" s="323"/>
      <c r="S29" s="323"/>
      <c r="T29" s="329"/>
    </row>
    <row r="30" spans="1:20" ht="21" customHeight="1" x14ac:dyDescent="0.3">
      <c r="A30" s="119"/>
      <c r="B30" s="120" t="s">
        <v>5</v>
      </c>
      <c r="C30" s="121"/>
      <c r="D30" s="658">
        <f>IF(OR($A$32="",SUM($D$28:D29)=$L$32),0,IF(O30+SUM($D$28:D29)&gt;=$L$32,$L$32-SUM($D$28:D29),O30))</f>
        <v>0</v>
      </c>
      <c r="E30" s="659"/>
      <c r="F30" s="120" t="s">
        <v>132</v>
      </c>
      <c r="G30" s="122"/>
      <c r="H30" s="122"/>
      <c r="I30" s="122"/>
      <c r="J30" s="123"/>
      <c r="L30" s="386">
        <f>IF($D28+$D29&gt;D32,0,IF($D28+$D29+D30&lt;D32,D30,D32-$D28-$D29))</f>
        <v>0</v>
      </c>
      <c r="M30" s="323"/>
      <c r="N30" s="353"/>
      <c r="O30" s="376">
        <f>'11号-4'!$O$13</f>
        <v>0</v>
      </c>
      <c r="P30" s="377"/>
      <c r="R30" s="431" t="s">
        <v>245</v>
      </c>
      <c r="S30" s="323"/>
      <c r="T30" s="329"/>
    </row>
    <row r="31" spans="1:20" ht="21" customHeight="1" x14ac:dyDescent="0.3">
      <c r="A31" s="124"/>
      <c r="B31" s="120" t="s">
        <v>2</v>
      </c>
      <c r="C31" s="121"/>
      <c r="D31" s="658">
        <f>IF(OR($A$32="",SUM($D$28:D30)=$L$32),0,IF(O31+SUM($D$28:D30)&gt;=$L$32,$L$32-SUM($D$28:D30),O31))</f>
        <v>0</v>
      </c>
      <c r="E31" s="660"/>
      <c r="F31" s="120" t="s">
        <v>133</v>
      </c>
      <c r="G31" s="122"/>
      <c r="H31" s="122"/>
      <c r="I31" s="122"/>
      <c r="J31" s="123"/>
      <c r="L31" s="386">
        <f>IF($D28+$D29+$D30&gt;D32,0,IF($D28+$D29+$D30+D31&lt;D32,D31,D32-$D28-$D29-$D30))</f>
        <v>0</v>
      </c>
      <c r="M31" s="323"/>
      <c r="N31" s="353"/>
      <c r="O31" s="376">
        <f>'11号-5'!$I$20</f>
        <v>0</v>
      </c>
      <c r="P31" s="377"/>
      <c r="R31" s="428" t="s">
        <v>239</v>
      </c>
      <c r="S31" s="323"/>
      <c r="T31" s="329"/>
    </row>
    <row r="32" spans="1:20" ht="15" customHeight="1" thickBot="1" x14ac:dyDescent="0.35">
      <c r="A32" s="655" t="str">
        <f>IF(ISERROR(IF('10号'!U27="","",MONTH('10号'!U27))),"",IF('10号'!U27="","",MONTH('10号'!U27)))</f>
        <v/>
      </c>
      <c r="B32" s="667" t="s">
        <v>27</v>
      </c>
      <c r="C32" s="668"/>
      <c r="D32" s="671">
        <f>IF($A$32="",0,IF(SUM(D28:E31)&lt;=$L$32,SUM(D28:E31),$L$32))</f>
        <v>0</v>
      </c>
      <c r="E32" s="672"/>
      <c r="F32" s="686" t="str">
        <f>IF('10号'!$Q$3=TRUE,"  ←　月計の上限額122,000円","  ←　月計の上限額97,000円")</f>
        <v xml:space="preserve">  ←　月計の上限額97,000円</v>
      </c>
      <c r="G32" s="687"/>
      <c r="H32" s="687"/>
      <c r="I32" s="688"/>
      <c r="J32" s="689"/>
      <c r="L32" s="379">
        <f>IF('10号'!$Q$3=TRUE,122000,97000)</f>
        <v>97000</v>
      </c>
      <c r="R32" s="429" t="s">
        <v>240</v>
      </c>
      <c r="T32" s="326"/>
    </row>
    <row r="33" spans="1:20" ht="30" customHeight="1" thickBot="1" x14ac:dyDescent="0.35">
      <c r="A33" s="655"/>
      <c r="B33" s="669"/>
      <c r="C33" s="670"/>
      <c r="D33" s="673"/>
      <c r="E33" s="674"/>
      <c r="F33" s="690"/>
      <c r="G33" s="691"/>
      <c r="H33" s="691"/>
      <c r="I33" s="691"/>
      <c r="J33" s="692"/>
      <c r="L33" s="380"/>
      <c r="M33" s="339" t="str">
        <f>'10号'!U27</f>
        <v/>
      </c>
      <c r="N33" s="353"/>
      <c r="O33" s="376"/>
      <c r="P33" s="377"/>
      <c r="R33" s="430" t="s">
        <v>241</v>
      </c>
      <c r="S33" s="330"/>
      <c r="T33" s="331"/>
    </row>
    <row r="34" spans="1:20" ht="21" customHeight="1" thickBot="1" x14ac:dyDescent="0.3">
      <c r="A34" s="119"/>
      <c r="B34" s="120" t="s">
        <v>30</v>
      </c>
      <c r="C34" s="281"/>
      <c r="D34" s="685">
        <f>IF($A$32="",0,P34)</f>
        <v>0</v>
      </c>
      <c r="E34" s="659"/>
      <c r="F34" s="681" t="str">
        <f>IF('10号'!$Q$3=TRUE,"  ←　年度上限　420,000円","  ←　年度上限　120,000円")</f>
        <v xml:space="preserve">  ←　年度上限　120,000円</v>
      </c>
      <c r="G34" s="682"/>
      <c r="H34" s="682"/>
      <c r="I34" s="683"/>
      <c r="J34" s="684"/>
      <c r="L34" s="404"/>
      <c r="M34" s="405"/>
      <c r="N34" s="353"/>
      <c r="O34" s="376"/>
      <c r="P34" s="384">
        <f>IF($A32="",0,IF(T25=13,MIN(Q34,R34-P25),IF(T34=13,Q34,MAX(IF((P$16+P$25+Q34)&gt;=R34,R34-P$16-P$25,Q34),0))))</f>
        <v>0</v>
      </c>
      <c r="Q34" s="385">
        <f>MIN('11号-6'!$O13,R34)</f>
        <v>0</v>
      </c>
      <c r="R34" s="379">
        <f>IF('10号'!$Q$3=TRUE,420000,120000)</f>
        <v>120000</v>
      </c>
      <c r="S34" s="324" t="str">
        <f>A32</f>
        <v/>
      </c>
      <c r="T34" s="319" t="str">
        <f>IFERROR(DATEDIF('10号'!$U$10,M33,"M")+1,"")</f>
        <v/>
      </c>
    </row>
    <row r="35" spans="1:20" ht="21" customHeight="1" x14ac:dyDescent="0.25">
      <c r="A35" s="119"/>
      <c r="B35" s="120" t="s">
        <v>20</v>
      </c>
      <c r="C35" s="125"/>
      <c r="D35" s="685">
        <f>IF($A$32="",0,N35)</f>
        <v>0</v>
      </c>
      <c r="E35" s="659"/>
      <c r="F35" s="335" t="s">
        <v>52</v>
      </c>
      <c r="G35" s="336"/>
      <c r="H35" s="336"/>
      <c r="I35" s="336"/>
      <c r="J35" s="337"/>
      <c r="L35" s="386"/>
      <c r="M35" s="323">
        <f>COUNTIF($N$17:N35,"&gt;1")</f>
        <v>0</v>
      </c>
      <c r="N35" s="352">
        <f>MIN(30000,'11号-7'!O13+0)</f>
        <v>0</v>
      </c>
      <c r="O35" s="383"/>
      <c r="P35" s="399" t="s">
        <v>194</v>
      </c>
      <c r="Q35" s="400">
        <f>Q26+P34</f>
        <v>0</v>
      </c>
      <c r="R35" s="323"/>
      <c r="S35" s="323"/>
      <c r="T35" s="332"/>
    </row>
    <row r="36" spans="1:20" ht="21" customHeight="1" thickBot="1" x14ac:dyDescent="0.35">
      <c r="A36" s="126"/>
      <c r="B36" s="693" t="str">
        <f>A32&amp;"月計"</f>
        <v>月計</v>
      </c>
      <c r="C36" s="694"/>
      <c r="D36" s="695">
        <f>SUM(D32:E35)</f>
        <v>0</v>
      </c>
      <c r="E36" s="696"/>
      <c r="F36" s="675"/>
      <c r="G36" s="676"/>
      <c r="H36" s="676"/>
      <c r="I36" s="676"/>
      <c r="J36" s="677"/>
      <c r="L36" s="387"/>
      <c r="M36" s="325"/>
      <c r="N36" s="406"/>
      <c r="O36" s="407"/>
      <c r="P36" s="377"/>
      <c r="R36" s="325"/>
      <c r="S36" s="325"/>
      <c r="T36" s="327"/>
    </row>
    <row r="37" spans="1:20" ht="21" customHeight="1" x14ac:dyDescent="0.3">
      <c r="A37" s="114"/>
      <c r="B37" s="115" t="s">
        <v>1</v>
      </c>
      <c r="C37" s="116"/>
      <c r="D37" s="656">
        <f>IF(A41="",0,O37)</f>
        <v>0</v>
      </c>
      <c r="E37" s="657"/>
      <c r="F37" s="115" t="s">
        <v>130</v>
      </c>
      <c r="G37" s="117"/>
      <c r="H37" s="117"/>
      <c r="I37" s="117"/>
      <c r="J37" s="118"/>
      <c r="L37" s="392"/>
      <c r="M37" s="322"/>
      <c r="N37" s="408"/>
      <c r="O37" s="394" t="str">
        <f>④!$M$162</f>
        <v/>
      </c>
      <c r="P37" s="426"/>
      <c r="Q37" s="427" t="s">
        <v>235</v>
      </c>
      <c r="R37" s="322"/>
      <c r="S37" s="322"/>
      <c r="T37" s="328"/>
    </row>
    <row r="38" spans="1:20" ht="21" customHeight="1" x14ac:dyDescent="0.3">
      <c r="A38" s="119"/>
      <c r="B38" s="120" t="s">
        <v>4</v>
      </c>
      <c r="C38" s="121"/>
      <c r="D38" s="658">
        <f>IF(OR($A$41="",D37=$L$41),0,IF(O38+SUM($D$37:D37)&gt;=$L$41,$L$41-SUM($D$37:D37),O38))</f>
        <v>0</v>
      </c>
      <c r="E38" s="660"/>
      <c r="F38" s="120" t="s">
        <v>131</v>
      </c>
      <c r="G38" s="122"/>
      <c r="H38" s="122"/>
      <c r="I38" s="122"/>
      <c r="J38" s="123"/>
      <c r="L38" s="386">
        <f>IF($D37&gt;D41,0,IF($D37+D38&lt;D41,D38,D41-$D37))</f>
        <v>0</v>
      </c>
      <c r="M38" s="323"/>
      <c r="N38" s="353"/>
      <c r="O38" s="376">
        <f>'11号-3'!$Q$14</f>
        <v>0</v>
      </c>
      <c r="P38" s="377"/>
      <c r="R38" s="323"/>
      <c r="S38" s="323"/>
      <c r="T38" s="329"/>
    </row>
    <row r="39" spans="1:20" ht="21" customHeight="1" x14ac:dyDescent="0.3">
      <c r="A39" s="119"/>
      <c r="B39" s="120" t="s">
        <v>5</v>
      </c>
      <c r="C39" s="121"/>
      <c r="D39" s="658">
        <f>IF(OR($A$41="",SUM($D$37:D38)=$L$41),0,IF(O39+SUM($D$37:D38)&gt;=$L$41,$L$41-SUM($D$37:D38),O39))</f>
        <v>0</v>
      </c>
      <c r="E39" s="660"/>
      <c r="F39" s="120" t="s">
        <v>132</v>
      </c>
      <c r="G39" s="122"/>
      <c r="H39" s="122"/>
      <c r="I39" s="122"/>
      <c r="J39" s="123"/>
      <c r="L39" s="386">
        <f>IF($D37+$D38&gt;D41,0,IF($D37+$D38+D39&lt;D41,D39,D41-$D37-$D38))</f>
        <v>0</v>
      </c>
      <c r="M39" s="323"/>
      <c r="N39" s="353"/>
      <c r="O39" s="376">
        <f>'11号-4'!$O$14</f>
        <v>0</v>
      </c>
      <c r="P39" s="377"/>
      <c r="R39" s="431" t="s">
        <v>245</v>
      </c>
      <c r="S39" s="323"/>
      <c r="T39" s="329"/>
    </row>
    <row r="40" spans="1:20" ht="21" customHeight="1" x14ac:dyDescent="0.3">
      <c r="A40" s="534"/>
      <c r="B40" s="120" t="s">
        <v>2</v>
      </c>
      <c r="C40" s="121"/>
      <c r="D40" s="658">
        <f>IF(OR($A$41="",SUM($D$37:D39)=$L$41),0,IF(O40+SUM($D$37:D39)&gt;$L$41,$L$41-SUM($D$37:D39),O40))</f>
        <v>0</v>
      </c>
      <c r="E40" s="660"/>
      <c r="F40" s="120" t="s">
        <v>133</v>
      </c>
      <c r="G40" s="122"/>
      <c r="H40" s="122"/>
      <c r="I40" s="122"/>
      <c r="J40" s="123"/>
      <c r="L40" s="386">
        <f>IF($D37+$D38+$D39&gt;D41,0,IF($D37+$D38+$D39+D40&lt;D41,D40,D41-$D37-$D38-$D39))</f>
        <v>0</v>
      </c>
      <c r="M40" s="323"/>
      <c r="N40" s="353"/>
      <c r="O40" s="376">
        <f>'11号-5'!$I$23</f>
        <v>0</v>
      </c>
      <c r="P40" s="377"/>
      <c r="R40" s="428" t="s">
        <v>242</v>
      </c>
      <c r="S40" s="323"/>
      <c r="T40" s="329"/>
    </row>
    <row r="41" spans="1:20" ht="15" customHeight="1" thickBot="1" x14ac:dyDescent="0.35">
      <c r="A41" s="655" t="str">
        <f>IF(ISERROR(IF('10号'!U28="","",MONTH('10号'!U28))),"",IF('10号'!U28="","",MONTH('10号'!U28)))</f>
        <v/>
      </c>
      <c r="B41" s="667" t="s">
        <v>27</v>
      </c>
      <c r="C41" s="668"/>
      <c r="D41" s="671">
        <f>IF($A$41="",0,IF(SUM(D37:E40)&lt;=$L$41,SUM(D37:E40),$L$41))</f>
        <v>0</v>
      </c>
      <c r="E41" s="672"/>
      <c r="F41" s="686" t="str">
        <f>IF('10号'!$Q$3=TRUE,"  ←　月計の上限額122,000円","  ←　月計の上限額97,000円")</f>
        <v xml:space="preserve">  ←　月計の上限額97,000円</v>
      </c>
      <c r="G41" s="687"/>
      <c r="H41" s="687"/>
      <c r="I41" s="688"/>
      <c r="J41" s="703"/>
      <c r="L41" s="379">
        <f>IF('10号'!$Q$3=TRUE,122000,97000)</f>
        <v>97000</v>
      </c>
      <c r="M41" s="323"/>
      <c r="N41" s="353"/>
      <c r="O41" s="376"/>
      <c r="P41" s="377"/>
      <c r="R41" s="429" t="s">
        <v>243</v>
      </c>
      <c r="S41" s="323"/>
      <c r="T41" s="326"/>
    </row>
    <row r="42" spans="1:20" ht="30" customHeight="1" thickBot="1" x14ac:dyDescent="0.35">
      <c r="A42" s="655"/>
      <c r="B42" s="669"/>
      <c r="C42" s="670"/>
      <c r="D42" s="673"/>
      <c r="E42" s="674"/>
      <c r="F42" s="690"/>
      <c r="G42" s="691"/>
      <c r="H42" s="691"/>
      <c r="I42" s="691"/>
      <c r="J42" s="692"/>
      <c r="L42" s="380"/>
      <c r="M42" s="339" t="str">
        <f>'10号'!U28</f>
        <v/>
      </c>
      <c r="N42" s="353"/>
      <c r="O42" s="376"/>
      <c r="P42" s="377"/>
      <c r="R42" s="430" t="s">
        <v>244</v>
      </c>
      <c r="S42" s="323"/>
      <c r="T42" s="331"/>
    </row>
    <row r="43" spans="1:20" ht="21" customHeight="1" thickBot="1" x14ac:dyDescent="0.3">
      <c r="A43" s="119"/>
      <c r="B43" s="120" t="s">
        <v>30</v>
      </c>
      <c r="C43" s="549"/>
      <c r="D43" s="685">
        <f>IF($A$41="",0,P43)</f>
        <v>0</v>
      </c>
      <c r="E43" s="659"/>
      <c r="F43" s="681" t="str">
        <f>IF('10号'!$Q$3=TRUE,"  ←　年度上限　420,000円","  ←　年度上限　120,000円")</f>
        <v xml:space="preserve">  ←　年度上限　120,000円</v>
      </c>
      <c r="G43" s="682"/>
      <c r="H43" s="682"/>
      <c r="I43" s="683"/>
      <c r="J43" s="684"/>
      <c r="L43" s="409"/>
      <c r="M43" s="405"/>
      <c r="N43" s="353"/>
      <c r="O43" s="376"/>
      <c r="P43" s="384">
        <f>IF($A41="",0,IF(T25=13,MAX(0,MIN(Q43,R43-P34-P25)),IF(T34=13,MIN(Q43,R43-P34),IF(T43=13,Q43,MAX(IF((P$16+P$25+P$34+Q43)&gt;=R43,R43-P$16-P$25-P$34,Q43),0)))))</f>
        <v>0</v>
      </c>
      <c r="Q43" s="385">
        <f>MIN('11号-6'!$O14,R43)</f>
        <v>0</v>
      </c>
      <c r="R43" s="379">
        <f>IF('10号'!$Q$3=TRUE,420000,120000)</f>
        <v>120000</v>
      </c>
      <c r="S43" s="324" t="str">
        <f>A41</f>
        <v/>
      </c>
      <c r="T43" s="319" t="str">
        <f>IFERROR(DATEDIF('10号'!$U$10,M42,"M")+1,"")</f>
        <v/>
      </c>
    </row>
    <row r="44" spans="1:20" ht="21" customHeight="1" x14ac:dyDescent="0.25">
      <c r="A44" s="119"/>
      <c r="B44" s="120" t="s">
        <v>20</v>
      </c>
      <c r="C44" s="125"/>
      <c r="D44" s="685">
        <f>IF($A$41="",0,N44)</f>
        <v>0</v>
      </c>
      <c r="E44" s="659"/>
      <c r="F44" s="335" t="s">
        <v>52</v>
      </c>
      <c r="G44" s="336"/>
      <c r="H44" s="336"/>
      <c r="I44" s="336"/>
      <c r="J44" s="337"/>
      <c r="L44" s="410"/>
      <c r="M44" s="323">
        <f>COUNTIF($N$17:N44,"&gt;1")</f>
        <v>0</v>
      </c>
      <c r="N44" s="352">
        <f>MIN(30000,'11号-7'!O14+0)</f>
        <v>0</v>
      </c>
      <c r="O44" s="383"/>
      <c r="P44" s="399" t="s">
        <v>194</v>
      </c>
      <c r="Q44" s="400">
        <f>Q35+P43</f>
        <v>0</v>
      </c>
      <c r="R44" s="323"/>
      <c r="S44" s="323"/>
      <c r="T44" s="332"/>
    </row>
    <row r="45" spans="1:20" ht="21" customHeight="1" thickBot="1" x14ac:dyDescent="0.35">
      <c r="A45" s="126"/>
      <c r="B45" s="693" t="str">
        <f>A41&amp;"月計"</f>
        <v>月計</v>
      </c>
      <c r="C45" s="694"/>
      <c r="D45" s="695">
        <f>SUM(D41:E44)</f>
        <v>0</v>
      </c>
      <c r="E45" s="696"/>
      <c r="F45" s="675"/>
      <c r="G45" s="676"/>
      <c r="H45" s="676"/>
      <c r="I45" s="676"/>
      <c r="J45" s="677"/>
      <c r="L45" s="411"/>
      <c r="M45" s="325"/>
      <c r="N45" s="406"/>
      <c r="O45" s="407"/>
      <c r="P45" s="390"/>
      <c r="Q45" s="391"/>
      <c r="R45" s="325"/>
      <c r="S45" s="325"/>
      <c r="T45" s="327"/>
    </row>
    <row r="46" spans="1:20" ht="21" customHeight="1" x14ac:dyDescent="0.3">
      <c r="A46" s="114"/>
      <c r="B46" s="115" t="s">
        <v>1</v>
      </c>
      <c r="C46" s="116"/>
      <c r="D46" s="656">
        <f>IF(A50="",0,O46)</f>
        <v>0</v>
      </c>
      <c r="E46" s="657"/>
      <c r="F46" s="115" t="s">
        <v>130</v>
      </c>
      <c r="G46" s="117"/>
      <c r="H46" s="117"/>
      <c r="I46" s="117"/>
      <c r="J46" s="118"/>
      <c r="L46" s="392"/>
      <c r="M46" s="322"/>
      <c r="N46" s="408"/>
      <c r="O46" s="394" t="str">
        <f>⑤!$M$162</f>
        <v/>
      </c>
      <c r="P46" s="426"/>
      <c r="Q46" s="427" t="s">
        <v>278</v>
      </c>
      <c r="R46" s="322"/>
      <c r="S46" s="322"/>
      <c r="T46" s="328"/>
    </row>
    <row r="47" spans="1:20" ht="21" customHeight="1" x14ac:dyDescent="0.3">
      <c r="A47" s="119"/>
      <c r="B47" s="120" t="s">
        <v>4</v>
      </c>
      <c r="C47" s="121"/>
      <c r="D47" s="658">
        <f>IF(OR($A$50="",D46=$L$50),0,IF(O47+SUM($D$46:D46)&gt;=$L$50,$L$50-SUM($D$46:D46),O47))</f>
        <v>0</v>
      </c>
      <c r="E47" s="659"/>
      <c r="F47" s="120" t="s">
        <v>131</v>
      </c>
      <c r="G47" s="122"/>
      <c r="H47" s="122"/>
      <c r="I47" s="122"/>
      <c r="J47" s="123"/>
      <c r="L47" s="386">
        <f>IF($D46&gt;D50,0,IF($D46+D47&lt;D50,D47,D50-$D46))</f>
        <v>0</v>
      </c>
      <c r="M47" s="323"/>
      <c r="N47" s="353"/>
      <c r="O47" s="376">
        <f>'11号-3'!$Q$15</f>
        <v>0</v>
      </c>
      <c r="P47" s="377"/>
      <c r="R47" s="323"/>
      <c r="S47" s="323"/>
      <c r="T47" s="329"/>
    </row>
    <row r="48" spans="1:20" ht="21" customHeight="1" x14ac:dyDescent="0.3">
      <c r="A48" s="119"/>
      <c r="B48" s="120" t="s">
        <v>5</v>
      </c>
      <c r="C48" s="121"/>
      <c r="D48" s="658">
        <f>IF(OR($A$50="",SUM($D$46:D47)=$L$50),0,IF(O48+SUM($D$46:D47)&gt;=$L$50,$L$50-SUM($D$46:D47),O48))</f>
        <v>0</v>
      </c>
      <c r="E48" s="659"/>
      <c r="F48" s="120" t="s">
        <v>132</v>
      </c>
      <c r="G48" s="122"/>
      <c r="H48" s="122"/>
      <c r="I48" s="122"/>
      <c r="J48" s="123"/>
      <c r="L48" s="386">
        <f>IF($D46+$D47&gt;D50,0,IF($D46+$D47+D48&lt;D50,D48,D50-$D46-$D47))</f>
        <v>0</v>
      </c>
      <c r="M48" s="323"/>
      <c r="N48" s="353"/>
      <c r="O48" s="376">
        <f>'11号-4'!$O$15</f>
        <v>0</v>
      </c>
      <c r="P48" s="377"/>
      <c r="R48" s="431" t="s">
        <v>245</v>
      </c>
      <c r="S48" s="323"/>
      <c r="T48" s="329"/>
    </row>
    <row r="49" spans="1:20" ht="21" customHeight="1" x14ac:dyDescent="0.3">
      <c r="A49" s="534"/>
      <c r="B49" s="120" t="s">
        <v>2</v>
      </c>
      <c r="C49" s="121"/>
      <c r="D49" s="658">
        <f>IF(OR($A$50="",SUM($D$46:D48)=$L$50),0,IF(O49+SUM($D$46:D48)&gt;=$L$50,$L$50-SUM($D$46:D48),O49))</f>
        <v>0</v>
      </c>
      <c r="E49" s="660"/>
      <c r="F49" s="120" t="s">
        <v>133</v>
      </c>
      <c r="G49" s="122"/>
      <c r="H49" s="122"/>
      <c r="I49" s="122"/>
      <c r="J49" s="123"/>
      <c r="L49" s="386">
        <f>IF($D46+$D47+$D48&gt;D50,0,IF($D46+$D47+$D48+D49&lt;D50,D49,D50-$D46-$D47-$D48))</f>
        <v>0</v>
      </c>
      <c r="M49" s="323"/>
      <c r="N49" s="353"/>
      <c r="O49" s="376">
        <f>'11号-5'!$I$26</f>
        <v>0</v>
      </c>
      <c r="P49" s="377"/>
      <c r="R49" s="428" t="s">
        <v>242</v>
      </c>
      <c r="S49" s="323"/>
      <c r="T49" s="329"/>
    </row>
    <row r="50" spans="1:20" ht="15" customHeight="1" thickBot="1" x14ac:dyDescent="0.35">
      <c r="A50" s="655" t="str">
        <f>IF(ISERROR(IF('10号'!U29="","",MONTH('10号'!U29))),"",IF('10号'!U29="","",MONTH('10号'!U29)))</f>
        <v/>
      </c>
      <c r="B50" s="667" t="s">
        <v>27</v>
      </c>
      <c r="C50" s="668"/>
      <c r="D50" s="671">
        <f>IF($A$50="",0,IF(SUM($D$46:E49)&lt;=$L$50,SUM($D$46:E49),$L$50))</f>
        <v>0</v>
      </c>
      <c r="E50" s="672"/>
      <c r="F50" s="686" t="str">
        <f>IF('10号'!$Q$3=TRUE,"  ←　月計の上限額122,000円","  ←　月計の上限額97,000円")</f>
        <v xml:space="preserve">  ←　月計の上限額97,000円</v>
      </c>
      <c r="G50" s="687"/>
      <c r="H50" s="687"/>
      <c r="I50" s="688"/>
      <c r="J50" s="689"/>
      <c r="L50" s="379">
        <f>IF('10号'!$Q$3=TRUE,122000,97000)</f>
        <v>97000</v>
      </c>
      <c r="M50" s="323"/>
      <c r="N50" s="353"/>
      <c r="O50" s="376"/>
      <c r="P50" s="377"/>
      <c r="R50" s="429" t="s">
        <v>243</v>
      </c>
      <c r="S50" s="323"/>
      <c r="T50" s="326"/>
    </row>
    <row r="51" spans="1:20" ht="30" customHeight="1" thickBot="1" x14ac:dyDescent="0.35">
      <c r="A51" s="655"/>
      <c r="B51" s="669"/>
      <c r="C51" s="670"/>
      <c r="D51" s="673"/>
      <c r="E51" s="674"/>
      <c r="F51" s="690"/>
      <c r="G51" s="691"/>
      <c r="H51" s="691"/>
      <c r="I51" s="691"/>
      <c r="J51" s="692"/>
      <c r="L51" s="380"/>
      <c r="M51" s="339" t="str">
        <f>'10号'!U29</f>
        <v/>
      </c>
      <c r="N51" s="353"/>
      <c r="O51" s="376"/>
      <c r="P51" s="377"/>
      <c r="R51" s="430" t="s">
        <v>244</v>
      </c>
      <c r="S51" s="323"/>
      <c r="T51" s="331"/>
    </row>
    <row r="52" spans="1:20" ht="21" customHeight="1" thickBot="1" x14ac:dyDescent="0.3">
      <c r="A52" s="119"/>
      <c r="B52" s="120" t="s">
        <v>30</v>
      </c>
      <c r="C52" s="492"/>
      <c r="D52" s="685">
        <f>IF($A$50="",0,P52)</f>
        <v>0</v>
      </c>
      <c r="E52" s="659"/>
      <c r="F52" s="681" t="str">
        <f>IF('10号'!$Q$3=TRUE,"  ←　年度上限　420,000円","  ←　年度上限　120,000円")</f>
        <v xml:space="preserve">  ←　年度上限　120,000円</v>
      </c>
      <c r="G52" s="682"/>
      <c r="H52" s="682"/>
      <c r="I52" s="683"/>
      <c r="J52" s="684"/>
      <c r="L52" s="409"/>
      <c r="M52" s="405"/>
      <c r="N52" s="353"/>
      <c r="O52" s="376"/>
      <c r="P52" s="384">
        <f>IF($A50="",0,IF(T34=13,MAX(0,MIN(Q52,R52-P43-P34)),IF(T43=13,MIN(Q52,R52-P43),IF(T52=13,Q52,MAX(IF((P$16+P$25+P$34+Q52)&gt;=R52,R52-P$16-P$25-P$34,Q52),0)))))</f>
        <v>0</v>
      </c>
      <c r="Q52" s="385">
        <f>MIN('11号-6'!$O15,R52)</f>
        <v>0</v>
      </c>
      <c r="R52" s="379">
        <f>IF('10号'!$Q$3=TRUE,420000,120000)</f>
        <v>120000</v>
      </c>
      <c r="S52" s="324" t="str">
        <f>A50</f>
        <v/>
      </c>
      <c r="T52" s="319" t="str">
        <f>IFERROR(DATEDIF('10号'!$U$10,M51,"M")+1,"")</f>
        <v/>
      </c>
    </row>
    <row r="53" spans="1:20" ht="21" customHeight="1" x14ac:dyDescent="0.25">
      <c r="A53" s="119"/>
      <c r="B53" s="120" t="s">
        <v>20</v>
      </c>
      <c r="C53" s="125"/>
      <c r="D53" s="685">
        <f>IF($A$50="",0,N53)</f>
        <v>0</v>
      </c>
      <c r="E53" s="659"/>
      <c r="F53" s="335" t="s">
        <v>52</v>
      </c>
      <c r="G53" s="336"/>
      <c r="H53" s="336"/>
      <c r="I53" s="336"/>
      <c r="J53" s="337"/>
      <c r="L53" s="410"/>
      <c r="M53" s="323">
        <f>COUNTIF($N$17:N53,"&gt;1")</f>
        <v>0</v>
      </c>
      <c r="N53" s="352">
        <f>MIN(30000,'11号-7'!O15+0)</f>
        <v>0</v>
      </c>
      <c r="O53" s="383"/>
      <c r="P53" s="399" t="s">
        <v>194</v>
      </c>
      <c r="Q53" s="400">
        <f>Q44+P52</f>
        <v>0</v>
      </c>
      <c r="R53" s="323"/>
      <c r="S53" s="323"/>
      <c r="T53" s="332"/>
    </row>
    <row r="54" spans="1:20" ht="21" customHeight="1" thickBot="1" x14ac:dyDescent="0.35">
      <c r="A54" s="126"/>
      <c r="B54" s="693" t="str">
        <f>A50&amp;"月計"</f>
        <v>月計</v>
      </c>
      <c r="C54" s="694"/>
      <c r="D54" s="695">
        <f>SUM(D50:E53)</f>
        <v>0</v>
      </c>
      <c r="E54" s="696"/>
      <c r="F54" s="675"/>
      <c r="G54" s="676"/>
      <c r="H54" s="676"/>
      <c r="I54" s="676"/>
      <c r="J54" s="677"/>
      <c r="L54" s="411"/>
      <c r="M54" s="325"/>
      <c r="N54" s="406"/>
      <c r="O54" s="407"/>
      <c r="P54" s="390"/>
      <c r="Q54" s="391"/>
      <c r="R54" s="325"/>
      <c r="S54" s="325"/>
      <c r="T54" s="327"/>
    </row>
    <row r="55" spans="1:20" ht="21" customHeight="1" x14ac:dyDescent="0.3">
      <c r="A55" s="678" t="s">
        <v>168</v>
      </c>
      <c r="B55" s="115" t="s">
        <v>1</v>
      </c>
      <c r="C55" s="116"/>
      <c r="D55" s="706">
        <f>SUM(D37,D28,D19,D10,D46)</f>
        <v>0</v>
      </c>
      <c r="E55" s="707"/>
      <c r="F55" s="661"/>
      <c r="G55" s="662"/>
      <c r="H55" s="662"/>
      <c r="I55" s="662"/>
      <c r="J55" s="663"/>
      <c r="L55" s="323"/>
      <c r="M55" s="323"/>
      <c r="N55" s="353"/>
      <c r="O55" s="376"/>
    </row>
    <row r="56" spans="1:20" ht="21" customHeight="1" x14ac:dyDescent="0.3">
      <c r="A56" s="679"/>
      <c r="B56" s="120" t="s">
        <v>4</v>
      </c>
      <c r="C56" s="121"/>
      <c r="D56" s="697">
        <f>L11+L20+L29+L38+L47</f>
        <v>0</v>
      </c>
      <c r="E56" s="698"/>
      <c r="F56" s="664"/>
      <c r="G56" s="665"/>
      <c r="H56" s="665"/>
      <c r="I56" s="665"/>
      <c r="J56" s="666"/>
      <c r="N56" s="353"/>
      <c r="O56" s="376"/>
    </row>
    <row r="57" spans="1:20" ht="21" customHeight="1" x14ac:dyDescent="0.3">
      <c r="A57" s="679"/>
      <c r="B57" s="120" t="s">
        <v>5</v>
      </c>
      <c r="C57" s="121"/>
      <c r="D57" s="697">
        <f>L12+L21+L30+L39+L48</f>
        <v>0</v>
      </c>
      <c r="E57" s="698"/>
      <c r="F57" s="664"/>
      <c r="G57" s="665"/>
      <c r="H57" s="665"/>
      <c r="I57" s="665"/>
      <c r="J57" s="666"/>
    </row>
    <row r="58" spans="1:20" ht="21" customHeight="1" x14ac:dyDescent="0.3">
      <c r="A58" s="679"/>
      <c r="B58" s="120" t="s">
        <v>2</v>
      </c>
      <c r="C58" s="121"/>
      <c r="D58" s="697">
        <f>L13+L22+L31+L40+L49</f>
        <v>0</v>
      </c>
      <c r="E58" s="698"/>
      <c r="F58" s="664"/>
      <c r="G58" s="665"/>
      <c r="H58" s="665"/>
      <c r="I58" s="665"/>
      <c r="J58" s="666"/>
      <c r="N58" s="367"/>
      <c r="O58" s="367"/>
      <c r="P58" s="412"/>
    </row>
    <row r="59" spans="1:20" ht="21" customHeight="1" x14ac:dyDescent="0.3">
      <c r="A59" s="679"/>
      <c r="B59" s="708" t="s">
        <v>27</v>
      </c>
      <c r="C59" s="709"/>
      <c r="D59" s="704">
        <f>D14+D23+D32+D41+D50</f>
        <v>0</v>
      </c>
      <c r="E59" s="705"/>
      <c r="F59" s="699" t="s">
        <v>288</v>
      </c>
      <c r="G59" s="700"/>
      <c r="H59" s="701" t="str">
        <f>IF('10号'!$Q$3=TRUE,"122,000円（※1）×月数","97,000円（※1）×月数")</f>
        <v>97,000円（※1）×月数</v>
      </c>
      <c r="I59" s="701"/>
      <c r="J59" s="702"/>
      <c r="L59" s="413"/>
      <c r="N59" s="367"/>
      <c r="O59" s="367"/>
      <c r="P59" s="412"/>
    </row>
    <row r="60" spans="1:20" ht="21" customHeight="1" x14ac:dyDescent="0.3">
      <c r="A60" s="679"/>
      <c r="B60" s="120" t="s">
        <v>30</v>
      </c>
      <c r="C60" s="125"/>
      <c r="D60" s="697">
        <f>IF(A14="",0,SUM(D16,D25,D34,D43,D52))</f>
        <v>0</v>
      </c>
      <c r="E60" s="698"/>
      <c r="F60" s="699" t="s">
        <v>289</v>
      </c>
      <c r="G60" s="700"/>
      <c r="H60" s="701" t="str">
        <f>IF('10号'!$Q$3=TRUE,"420,000円（※2）","120,000円（※2）")</f>
        <v>120,000円（※2）</v>
      </c>
      <c r="I60" s="701"/>
      <c r="J60" s="547"/>
      <c r="N60" s="367"/>
      <c r="O60" s="367"/>
      <c r="P60" s="412"/>
      <c r="S60" s="289"/>
    </row>
    <row r="61" spans="1:20" ht="21" customHeight="1" x14ac:dyDescent="0.45">
      <c r="A61" s="679"/>
      <c r="B61" s="120" t="s">
        <v>20</v>
      </c>
      <c r="C61" s="125"/>
      <c r="D61" s="697">
        <f>SUM(D44,D35,D26,D17,D53)</f>
        <v>0</v>
      </c>
      <c r="E61" s="698"/>
      <c r="F61" s="338" t="s">
        <v>228</v>
      </c>
      <c r="G61" s="283"/>
      <c r="H61" s="283"/>
      <c r="I61" s="333"/>
      <c r="J61" s="284"/>
      <c r="M61" s="323"/>
      <c r="N61" s="367"/>
      <c r="O61" s="367"/>
      <c r="P61" s="412"/>
      <c r="R61" s="414"/>
    </row>
    <row r="62" spans="1:20" ht="21.75" customHeight="1" thickBot="1" x14ac:dyDescent="0.35">
      <c r="A62" s="680"/>
      <c r="B62" s="693" t="s">
        <v>31</v>
      </c>
      <c r="C62" s="694"/>
      <c r="D62" s="695">
        <f>SUM(D59:E61)</f>
        <v>0</v>
      </c>
      <c r="E62" s="696"/>
      <c r="F62" s="285"/>
      <c r="G62" s="286"/>
      <c r="H62" s="286"/>
      <c r="I62" s="286"/>
      <c r="J62" s="287"/>
    </row>
    <row r="63" spans="1:20" ht="6.75" customHeight="1" x14ac:dyDescent="0.3">
      <c r="A63" s="559"/>
      <c r="B63" s="560"/>
      <c r="C63" s="560"/>
      <c r="D63" s="561"/>
      <c r="E63" s="561"/>
      <c r="F63" s="562"/>
      <c r="G63" s="562"/>
      <c r="H63" s="562"/>
      <c r="I63" s="562"/>
      <c r="J63" s="563"/>
    </row>
    <row r="64" spans="1:20" ht="15.75" customHeight="1" x14ac:dyDescent="0.3">
      <c r="A64" s="565" t="str">
        <f>CONCATENATE("※1 月額上限",IF('10号'!$Q$3=TRUE,"122,000円","97,000円"))</f>
        <v>※1 月額上限97,000円</v>
      </c>
      <c r="B64" s="560"/>
      <c r="C64" s="560"/>
      <c r="D64" s="561"/>
      <c r="E64" s="561"/>
      <c r="F64" s="562"/>
      <c r="G64" s="562"/>
      <c r="H64" s="562"/>
      <c r="I64" s="562"/>
      <c r="J64" s="563"/>
      <c r="K64" s="564"/>
    </row>
    <row r="65" spans="1:14" ht="15.75" customHeight="1" x14ac:dyDescent="0.3">
      <c r="A65" s="565" t="str">
        <f>CONCATENATE("※2 年間上限",IF('10号'!$Q$3=TRUE,"420,000円","120,000円"))</f>
        <v>※2 年間上限120,000円</v>
      </c>
      <c r="B65" s="548"/>
      <c r="C65" s="548"/>
      <c r="D65" s="548"/>
      <c r="E65" s="548"/>
      <c r="F65" s="548"/>
      <c r="G65" s="548"/>
      <c r="H65" s="548"/>
      <c r="I65" s="548"/>
      <c r="J65" s="548"/>
      <c r="N65" s="270"/>
    </row>
    <row r="66" spans="1:14" ht="15.75" customHeight="1" x14ac:dyDescent="0.3">
      <c r="A66" s="565" t="str">
        <f>CONCATENATE("（※1※2の合計は年間上限",IF('10号'!$Q$3=TRUE,"1,500,000円","1,200,000円"),"）")</f>
        <v>（※1※2の合計は年間上限1,200,000円）</v>
      </c>
      <c r="B66" s="548"/>
      <c r="C66" s="548"/>
      <c r="D66" s="548"/>
      <c r="E66" s="548"/>
      <c r="F66" s="548"/>
      <c r="G66" s="548"/>
      <c r="H66" s="548"/>
      <c r="I66" s="548"/>
      <c r="J66" s="548"/>
      <c r="K66" s="316"/>
      <c r="N66" s="270"/>
    </row>
    <row r="67" spans="1:14" ht="21.95" customHeight="1" x14ac:dyDescent="0.3">
      <c r="A67" s="548"/>
      <c r="B67" s="548"/>
      <c r="C67" s="548"/>
      <c r="D67" s="548"/>
      <c r="E67" s="548"/>
      <c r="F67" s="548"/>
      <c r="G67" s="548"/>
      <c r="H67" s="548"/>
      <c r="I67" s="548"/>
      <c r="J67" s="548"/>
      <c r="N67" s="270"/>
    </row>
    <row r="68" spans="1:14" ht="9.75" customHeight="1" x14ac:dyDescent="0.3">
      <c r="A68" s="548"/>
      <c r="B68" s="548"/>
      <c r="C68" s="548"/>
      <c r="D68" s="548"/>
      <c r="E68" s="548"/>
      <c r="F68" s="548"/>
      <c r="G68" s="548"/>
      <c r="H68" s="548"/>
      <c r="I68" s="548"/>
      <c r="J68" s="548"/>
      <c r="N68" s="270"/>
    </row>
  </sheetData>
  <sheetProtection password="ECA8" sheet="1" objects="1" scenarios="1" selectLockedCells="1" selectUnlockedCells="1"/>
  <mergeCells count="107">
    <mergeCell ref="F14:J14"/>
    <mergeCell ref="F15:J15"/>
    <mergeCell ref="F16:H16"/>
    <mergeCell ref="I16:J16"/>
    <mergeCell ref="F18:J18"/>
    <mergeCell ref="F34:H34"/>
    <mergeCell ref="I34:J34"/>
    <mergeCell ref="F33:J33"/>
    <mergeCell ref="I23:J23"/>
    <mergeCell ref="I25:J25"/>
    <mergeCell ref="F24:J24"/>
    <mergeCell ref="F32:H32"/>
    <mergeCell ref="I32:J32"/>
    <mergeCell ref="F23:H23"/>
    <mergeCell ref="F25:H25"/>
    <mergeCell ref="D12:E12"/>
    <mergeCell ref="D34:E34"/>
    <mergeCell ref="D22:E22"/>
    <mergeCell ref="A14:A15"/>
    <mergeCell ref="A23:A24"/>
    <mergeCell ref="A32:A33"/>
    <mergeCell ref="B36:C36"/>
    <mergeCell ref="B32:C33"/>
    <mergeCell ref="B23:C24"/>
    <mergeCell ref="D23:E24"/>
    <mergeCell ref="D28:E28"/>
    <mergeCell ref="B27:C27"/>
    <mergeCell ref="D17:E17"/>
    <mergeCell ref="D19:E19"/>
    <mergeCell ref="D21:E21"/>
    <mergeCell ref="D13:E13"/>
    <mergeCell ref="B14:C15"/>
    <mergeCell ref="D14:E15"/>
    <mergeCell ref="D16:E16"/>
    <mergeCell ref="D32:E33"/>
    <mergeCell ref="D18:E18"/>
    <mergeCell ref="D25:E25"/>
    <mergeCell ref="D31:E31"/>
    <mergeCell ref="D61:E61"/>
    <mergeCell ref="D52:E52"/>
    <mergeCell ref="B59:C59"/>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D30:E30"/>
    <mergeCell ref="D20:E20"/>
    <mergeCell ref="D26:E26"/>
    <mergeCell ref="F27:J27"/>
    <mergeCell ref="D60:E60"/>
    <mergeCell ref="D45:E45"/>
    <mergeCell ref="F60:G60"/>
    <mergeCell ref="H60:I60"/>
    <mergeCell ref="H59:J59"/>
    <mergeCell ref="D29:E29"/>
    <mergeCell ref="F36:J36"/>
    <mergeCell ref="F41:H41"/>
    <mergeCell ref="I41:J41"/>
    <mergeCell ref="F43:H43"/>
    <mergeCell ref="I43:J43"/>
    <mergeCell ref="F45:J45"/>
    <mergeCell ref="D59:E59"/>
    <mergeCell ref="F59:G59"/>
    <mergeCell ref="D57:E57"/>
    <mergeCell ref="D56:E56"/>
    <mergeCell ref="D58:E58"/>
    <mergeCell ref="D44:E44"/>
    <mergeCell ref="D55:E55"/>
    <mergeCell ref="D54:E54"/>
    <mergeCell ref="D53:E53"/>
    <mergeCell ref="A41:A42"/>
    <mergeCell ref="D37:E37"/>
    <mergeCell ref="D46:E46"/>
    <mergeCell ref="D47:E47"/>
    <mergeCell ref="D48:E48"/>
    <mergeCell ref="D49:E49"/>
    <mergeCell ref="F55:J58"/>
    <mergeCell ref="A50:A51"/>
    <mergeCell ref="B50:C51"/>
    <mergeCell ref="D50:E51"/>
    <mergeCell ref="D41:E42"/>
    <mergeCell ref="F54:J54"/>
    <mergeCell ref="A55:A62"/>
    <mergeCell ref="B41:C42"/>
    <mergeCell ref="F52:H52"/>
    <mergeCell ref="I52:J52"/>
    <mergeCell ref="D43:E43"/>
    <mergeCell ref="F50:H50"/>
    <mergeCell ref="I50:J50"/>
    <mergeCell ref="F51:J51"/>
    <mergeCell ref="B62:C62"/>
    <mergeCell ref="B45:C45"/>
    <mergeCell ref="B54:C54"/>
    <mergeCell ref="D62:E62"/>
  </mergeCells>
  <phoneticPr fontId="2"/>
  <conditionalFormatting sqref="A37:J40 A42:J42 A41:E41 F41:J41 A44:J45 A43:E43 F43:J43">
    <cfRule type="expression" dxfId="8" priority="3">
      <formula>AND($A$41="",$A$14&lt;&gt;"")</formula>
    </cfRule>
  </conditionalFormatting>
  <conditionalFormatting sqref="A46:J49 A51:J51 A50:E50 F50:J50 A53:J54 A52:E52 F52:J52">
    <cfRule type="expression" dxfId="7" priority="2">
      <formula>AND($A$50="",$A$14&lt;&gt;"")</formula>
    </cfRule>
  </conditionalFormatting>
  <conditionalFormatting sqref="A28:J36">
    <cfRule type="expression" dxfId="6" priority="1">
      <formula>AND($A$32="",$A$14&lt;&gt;"")</formula>
    </cfRule>
  </conditionalFormatting>
  <printOptions horizontalCentered="1" verticalCentered="1"/>
  <pageMargins left="0.15748031496062992" right="0.15748031496062992" top="0.27559055118110237" bottom="0.27559055118110237" header="0.15748031496062992" footer="0.15748031496062992"/>
  <pageSetup paperSize="9" scale="65"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07" hidden="1" customWidth="1"/>
    <col min="34" max="35" width="9.25" style="208" hidden="1" customWidth="1"/>
    <col min="36" max="36" width="15.625" style="208" hidden="1" customWidth="1"/>
    <col min="37" max="37" width="9.7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3" t="str">
        <f>'10号'!$L$3</f>
        <v>〈令和２年度第４回〉</v>
      </c>
      <c r="AG3" s="441" t="str">
        <f>IF('10号'!$J$4="","",INDEX('10号'!$U$9:'10号'!$U$20,MATCH('10号'!$J$4,'10号'!$T$9:'10号'!$T$20,0)))</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750" t="str">
        <f>IF(AG3="","（ 　　年　　月 ）",AG3)</f>
        <v>（ 　　年　　月 ）</v>
      </c>
      <c r="M5" s="750"/>
      <c r="N5" s="750"/>
      <c r="O5" s="750"/>
      <c r="P5" s="750"/>
      <c r="Q5" s="750"/>
      <c r="R5" s="476" t="s">
        <v>265</v>
      </c>
      <c r="S5" s="472"/>
      <c r="T5" s="472"/>
      <c r="U5" s="472"/>
      <c r="V5" s="751" t="str">
        <f>IF('10号'!E18="","",'10号'!E18)</f>
        <v/>
      </c>
      <c r="W5" s="751"/>
      <c r="X5" s="751"/>
      <c r="Y5" s="751"/>
      <c r="Z5" s="751"/>
      <c r="AA5" s="751"/>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725">
        <f>IF(AG3="",1,AG3)</f>
        <v>1</v>
      </c>
      <c r="B7" s="726"/>
      <c r="C7" s="754" t="s">
        <v>248</v>
      </c>
      <c r="D7" s="457"/>
      <c r="E7" s="756" t="s">
        <v>202</v>
      </c>
      <c r="F7" s="457"/>
      <c r="G7" s="756" t="s">
        <v>251</v>
      </c>
      <c r="H7" s="457"/>
      <c r="I7" s="756" t="s">
        <v>202</v>
      </c>
      <c r="J7" s="457"/>
      <c r="K7" s="752" t="s">
        <v>252</v>
      </c>
      <c r="L7" s="742" t="s">
        <v>203</v>
      </c>
      <c r="M7" s="458"/>
      <c r="N7" s="744" t="s">
        <v>253</v>
      </c>
      <c r="O7" s="457"/>
      <c r="P7" s="744" t="s">
        <v>252</v>
      </c>
      <c r="Q7" s="742" t="s">
        <v>254</v>
      </c>
      <c r="R7" s="469" t="str">
        <f>IF(OR(D7="",A7=""),"",HOUR(AJ7))</f>
        <v/>
      </c>
      <c r="S7" s="744" t="s">
        <v>253</v>
      </c>
      <c r="T7" s="460" t="str">
        <f>IF(OR(D7="",A7=""),"",MINUTE(AJ7))</f>
        <v/>
      </c>
      <c r="U7" s="744" t="s">
        <v>252</v>
      </c>
      <c r="V7" s="734" t="s">
        <v>269</v>
      </c>
      <c r="W7" s="461"/>
      <c r="X7" s="736" t="s">
        <v>143</v>
      </c>
      <c r="Y7" s="732" t="s">
        <v>255</v>
      </c>
      <c r="Z7" s="738"/>
      <c r="AA7" s="739"/>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727"/>
      <c r="B8" s="728"/>
      <c r="C8" s="755"/>
      <c r="D8" s="462"/>
      <c r="E8" s="757"/>
      <c r="F8" s="462"/>
      <c r="G8" s="757"/>
      <c r="H8" s="462"/>
      <c r="I8" s="757"/>
      <c r="J8" s="462"/>
      <c r="K8" s="753"/>
      <c r="L8" s="743"/>
      <c r="M8" s="463"/>
      <c r="N8" s="745"/>
      <c r="O8" s="462"/>
      <c r="P8" s="745"/>
      <c r="Q8" s="743"/>
      <c r="R8" s="468" t="str">
        <f>IF(OR(D8="",A7=""),"",HOUR(AJ8))</f>
        <v/>
      </c>
      <c r="S8" s="745"/>
      <c r="T8" s="464" t="str">
        <f>IF(OR(D8="",A7=""),"",MINUTE(AJ8))</f>
        <v/>
      </c>
      <c r="U8" s="745"/>
      <c r="V8" s="735"/>
      <c r="W8" s="513"/>
      <c r="X8" s="737"/>
      <c r="Y8" s="733"/>
      <c r="Z8" s="740"/>
      <c r="AA8" s="741"/>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727"/>
      <c r="B9" s="728"/>
      <c r="C9" s="746" t="s">
        <v>249</v>
      </c>
      <c r="D9" s="520"/>
      <c r="E9" s="521"/>
      <c r="F9" s="521"/>
      <c r="G9" s="521"/>
      <c r="H9" s="521"/>
      <c r="I9" s="521"/>
      <c r="J9" s="521"/>
      <c r="K9" s="521"/>
      <c r="L9" s="521"/>
      <c r="M9" s="521"/>
      <c r="N9" s="521"/>
      <c r="O9" s="521"/>
      <c r="P9" s="521"/>
      <c r="Q9" s="761" t="str">
        <f>IF(OR(AK7="ERR",AK8="ERR"),"研修時間を確認してください","")</f>
        <v/>
      </c>
      <c r="R9" s="761"/>
      <c r="S9" s="761"/>
      <c r="T9" s="761"/>
      <c r="U9" s="761"/>
      <c r="V9" s="761"/>
      <c r="W9" s="761"/>
      <c r="X9" s="748" t="str">
        <f>IF(ISERROR(OR(AG7,AJ7,AJ8)),"研修人数を入力してください",IF(AG7&lt;&gt;"",IF(OR(AND(AJ7&gt;0,W7=""),AND(AJ8&gt;0,W8="")),"研修人数を入力してください",""),""))</f>
        <v/>
      </c>
      <c r="Y9" s="748"/>
      <c r="Z9" s="748"/>
      <c r="AA9" s="749"/>
      <c r="AE9" s="204"/>
      <c r="AF9" s="211"/>
      <c r="AG9" s="213"/>
      <c r="AH9" s="213"/>
      <c r="AI9" s="213"/>
      <c r="AJ9" s="210"/>
      <c r="AK9" s="456"/>
      <c r="AM9" s="135"/>
      <c r="AO9" s="214"/>
      <c r="AP9" s="215"/>
      <c r="AQ9" s="214"/>
      <c r="AS9" s="216"/>
    </row>
    <row r="10" spans="1:48" ht="49.5" customHeight="1" x14ac:dyDescent="0.15">
      <c r="A10" s="723" t="str">
        <f>IF(AG3="","",CONCATENATE("(",TEXT(AF7,"aaa"),")"))</f>
        <v/>
      </c>
      <c r="B10" s="724"/>
      <c r="C10" s="747"/>
      <c r="D10" s="759"/>
      <c r="E10" s="759"/>
      <c r="F10" s="759"/>
      <c r="G10" s="759"/>
      <c r="H10" s="759"/>
      <c r="I10" s="759"/>
      <c r="J10" s="759"/>
      <c r="K10" s="759"/>
      <c r="L10" s="759"/>
      <c r="M10" s="759"/>
      <c r="N10" s="759"/>
      <c r="O10" s="759"/>
      <c r="P10" s="759"/>
      <c r="Q10" s="759"/>
      <c r="R10" s="759"/>
      <c r="S10" s="759"/>
      <c r="T10" s="759"/>
      <c r="U10" s="759"/>
      <c r="V10" s="759"/>
      <c r="W10" s="759"/>
      <c r="X10" s="759"/>
      <c r="Y10" s="759"/>
      <c r="Z10" s="759"/>
      <c r="AA10" s="760"/>
      <c r="AE10" s="204"/>
      <c r="AF10" s="211"/>
      <c r="AG10" s="213"/>
      <c r="AH10" s="213"/>
      <c r="AI10" s="213"/>
      <c r="AJ10" s="210"/>
      <c r="AK10" s="456"/>
      <c r="AO10" s="214"/>
      <c r="AP10" s="215"/>
      <c r="AQ10" s="214"/>
      <c r="AS10" s="216"/>
    </row>
    <row r="11" spans="1:48" ht="15.75" customHeight="1" x14ac:dyDescent="0.15">
      <c r="A11" s="725">
        <f>IF($AG$3="",A7+1,AF11)</f>
        <v>2</v>
      </c>
      <c r="B11" s="726"/>
      <c r="C11" s="754" t="s">
        <v>248</v>
      </c>
      <c r="D11" s="457"/>
      <c r="E11" s="756" t="s">
        <v>202</v>
      </c>
      <c r="F11" s="457"/>
      <c r="G11" s="756" t="s">
        <v>251</v>
      </c>
      <c r="H11" s="457"/>
      <c r="I11" s="756" t="s">
        <v>202</v>
      </c>
      <c r="J11" s="457"/>
      <c r="K11" s="752" t="s">
        <v>252</v>
      </c>
      <c r="L11" s="742" t="s">
        <v>203</v>
      </c>
      <c r="M11" s="458"/>
      <c r="N11" s="744" t="s">
        <v>253</v>
      </c>
      <c r="O11" s="457"/>
      <c r="P11" s="744" t="s">
        <v>252</v>
      </c>
      <c r="Q11" s="742" t="s">
        <v>254</v>
      </c>
      <c r="R11" s="469" t="str">
        <f>IF(OR(D11="",A11=""),"",HOUR(AJ11))</f>
        <v/>
      </c>
      <c r="S11" s="744" t="s">
        <v>253</v>
      </c>
      <c r="T11" s="460" t="str">
        <f>IF(OR(D11="",A11=""),"",MINUTE(AJ11))</f>
        <v/>
      </c>
      <c r="U11" s="744" t="s">
        <v>252</v>
      </c>
      <c r="V11" s="734" t="s">
        <v>269</v>
      </c>
      <c r="W11" s="461"/>
      <c r="X11" s="736" t="s">
        <v>143</v>
      </c>
      <c r="Y11" s="732" t="s">
        <v>255</v>
      </c>
      <c r="Z11" s="738"/>
      <c r="AA11" s="739"/>
      <c r="AF11" s="209" t="str">
        <f>IF($AG$3="","",AF7+1)</f>
        <v/>
      </c>
      <c r="AG11" s="445">
        <f>IF(OR(D11="",F11=""),0,TIME(D11,F11,0))</f>
        <v>0</v>
      </c>
      <c r="AH11" s="445">
        <f>IF(OR(H11="",J11=""),0,TIME(H11,J11,0))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727"/>
      <c r="B12" s="728"/>
      <c r="C12" s="755"/>
      <c r="D12" s="462"/>
      <c r="E12" s="757"/>
      <c r="F12" s="462"/>
      <c r="G12" s="757"/>
      <c r="H12" s="462"/>
      <c r="I12" s="757"/>
      <c r="J12" s="462"/>
      <c r="K12" s="753"/>
      <c r="L12" s="743"/>
      <c r="M12" s="463"/>
      <c r="N12" s="745"/>
      <c r="O12" s="462"/>
      <c r="P12" s="745"/>
      <c r="Q12" s="743"/>
      <c r="R12" s="468" t="str">
        <f>IF(OR(D12="",A11=""),"",HOUR(AJ12))</f>
        <v/>
      </c>
      <c r="S12" s="745"/>
      <c r="T12" s="464" t="str">
        <f>IF(OR(D12="",A11=""),"",MINUTE(AJ12))</f>
        <v/>
      </c>
      <c r="U12" s="745"/>
      <c r="V12" s="735"/>
      <c r="W12" s="513"/>
      <c r="X12" s="737"/>
      <c r="Y12" s="733"/>
      <c r="Z12" s="740"/>
      <c r="AA12" s="741"/>
      <c r="AG12" s="445">
        <f>IF(OR(D12="",F12=""),0,TIME(D12,F12,0))</f>
        <v>0</v>
      </c>
      <c r="AH12" s="445">
        <f>IF(OR(H12="",J12=""),0,TIME(H12,J12,0))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727"/>
      <c r="B13" s="728"/>
      <c r="C13" s="746" t="s">
        <v>249</v>
      </c>
      <c r="D13" s="520"/>
      <c r="E13" s="521"/>
      <c r="F13" s="521"/>
      <c r="G13" s="521"/>
      <c r="H13" s="521"/>
      <c r="I13" s="521"/>
      <c r="J13" s="521"/>
      <c r="K13" s="521"/>
      <c r="L13" s="521"/>
      <c r="M13" s="521"/>
      <c r="N13" s="521"/>
      <c r="O13" s="521"/>
      <c r="P13" s="521"/>
      <c r="Q13" s="761" t="str">
        <f>IF(OR(AK11="ERR",AK12="ERR"),"研修時間を確認してください","")</f>
        <v/>
      </c>
      <c r="R13" s="761"/>
      <c r="S13" s="761"/>
      <c r="T13" s="761"/>
      <c r="U13" s="761"/>
      <c r="V13" s="761"/>
      <c r="W13" s="761"/>
      <c r="X13" s="748" t="str">
        <f>IF(ISERROR(OR(AG11,AJ11,AJ12)),"研修人数を入力してください",IF(AG11&lt;&gt;"",IF(OR(AND(AJ11&gt;0,W11=""),AND(AJ12&gt;0,W12="")),"研修人数を入力してください",""),""))</f>
        <v/>
      </c>
      <c r="Y13" s="748"/>
      <c r="Z13" s="748"/>
      <c r="AA13" s="749"/>
      <c r="AE13" s="204"/>
      <c r="AF13" s="211"/>
      <c r="AG13" s="213"/>
      <c r="AH13" s="213"/>
      <c r="AI13" s="213"/>
      <c r="AJ13" s="210"/>
      <c r="AK13" s="456"/>
      <c r="AM13" s="135"/>
      <c r="AO13" s="214"/>
      <c r="AP13" s="215"/>
      <c r="AQ13" s="214"/>
      <c r="AS13" s="216"/>
    </row>
    <row r="14" spans="1:48" ht="49.5" customHeight="1" x14ac:dyDescent="0.15">
      <c r="A14" s="723" t="str">
        <f>IF(AF11="","",CONCATENATE("(",TEXT(AF11,"aaa"),")"))</f>
        <v/>
      </c>
      <c r="B14" s="724"/>
      <c r="C14" s="747"/>
      <c r="D14" s="758"/>
      <c r="E14" s="759"/>
      <c r="F14" s="759"/>
      <c r="G14" s="759"/>
      <c r="H14" s="759"/>
      <c r="I14" s="759"/>
      <c r="J14" s="759"/>
      <c r="K14" s="759"/>
      <c r="L14" s="759"/>
      <c r="M14" s="759"/>
      <c r="N14" s="759"/>
      <c r="O14" s="759"/>
      <c r="P14" s="759"/>
      <c r="Q14" s="759"/>
      <c r="R14" s="759"/>
      <c r="S14" s="759"/>
      <c r="T14" s="759"/>
      <c r="U14" s="759"/>
      <c r="V14" s="759"/>
      <c r="W14" s="759"/>
      <c r="X14" s="759"/>
      <c r="Y14" s="759"/>
      <c r="Z14" s="759"/>
      <c r="AA14" s="760"/>
      <c r="AE14" s="204"/>
      <c r="AF14" s="211"/>
      <c r="AG14" s="213"/>
      <c r="AH14" s="213"/>
      <c r="AI14" s="213"/>
      <c r="AJ14" s="210"/>
      <c r="AK14" s="456"/>
      <c r="AO14" s="214"/>
      <c r="AP14" s="215"/>
      <c r="AQ14" s="214"/>
      <c r="AS14" s="216"/>
    </row>
    <row r="15" spans="1:48" ht="15.75" customHeight="1" x14ac:dyDescent="0.15">
      <c r="A15" s="725">
        <f>IF($AG$3="",A11+1,AF15)</f>
        <v>3</v>
      </c>
      <c r="B15" s="726"/>
      <c r="C15" s="754" t="s">
        <v>248</v>
      </c>
      <c r="D15" s="457"/>
      <c r="E15" s="756" t="s">
        <v>202</v>
      </c>
      <c r="F15" s="457"/>
      <c r="G15" s="756" t="s">
        <v>251</v>
      </c>
      <c r="H15" s="457"/>
      <c r="I15" s="756" t="s">
        <v>202</v>
      </c>
      <c r="J15" s="457"/>
      <c r="K15" s="752" t="s">
        <v>252</v>
      </c>
      <c r="L15" s="742" t="s">
        <v>203</v>
      </c>
      <c r="M15" s="458"/>
      <c r="N15" s="744" t="s">
        <v>253</v>
      </c>
      <c r="O15" s="457"/>
      <c r="P15" s="744" t="s">
        <v>252</v>
      </c>
      <c r="Q15" s="742" t="s">
        <v>254</v>
      </c>
      <c r="R15" s="469" t="str">
        <f>IF(OR(D15="",A15=""),"",HOUR(AJ15))</f>
        <v/>
      </c>
      <c r="S15" s="744" t="s">
        <v>253</v>
      </c>
      <c r="T15" s="460" t="str">
        <f>IF(OR(D15="",A15=""),"",MINUTE(AJ15))</f>
        <v/>
      </c>
      <c r="U15" s="744" t="s">
        <v>252</v>
      </c>
      <c r="V15" s="734" t="s">
        <v>269</v>
      </c>
      <c r="W15" s="461"/>
      <c r="X15" s="736" t="s">
        <v>143</v>
      </c>
      <c r="Y15" s="732" t="s">
        <v>255</v>
      </c>
      <c r="Z15" s="738"/>
      <c r="AA15" s="739"/>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727"/>
      <c r="B16" s="728"/>
      <c r="C16" s="755"/>
      <c r="D16" s="462"/>
      <c r="E16" s="757"/>
      <c r="F16" s="462"/>
      <c r="G16" s="757"/>
      <c r="H16" s="462"/>
      <c r="I16" s="757"/>
      <c r="J16" s="462"/>
      <c r="K16" s="753"/>
      <c r="L16" s="743"/>
      <c r="M16" s="463"/>
      <c r="N16" s="745"/>
      <c r="O16" s="462"/>
      <c r="P16" s="745"/>
      <c r="Q16" s="743"/>
      <c r="R16" s="468" t="str">
        <f>IF(OR(D16="",A15=""),"",HOUR(AJ16))</f>
        <v/>
      </c>
      <c r="S16" s="745"/>
      <c r="T16" s="464" t="str">
        <f>IF(OR(D16="",A15=""),"",MINUTE(AJ16))</f>
        <v/>
      </c>
      <c r="U16" s="745"/>
      <c r="V16" s="735"/>
      <c r="W16" s="513"/>
      <c r="X16" s="737"/>
      <c r="Y16" s="733"/>
      <c r="Z16" s="740"/>
      <c r="AA16" s="741"/>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727"/>
      <c r="B17" s="728"/>
      <c r="C17" s="746" t="s">
        <v>249</v>
      </c>
      <c r="D17" s="520"/>
      <c r="E17" s="521"/>
      <c r="F17" s="521"/>
      <c r="G17" s="521"/>
      <c r="H17" s="521"/>
      <c r="I17" s="521"/>
      <c r="J17" s="521"/>
      <c r="K17" s="521"/>
      <c r="L17" s="521"/>
      <c r="M17" s="521"/>
      <c r="N17" s="521"/>
      <c r="O17" s="521"/>
      <c r="P17" s="521"/>
      <c r="Q17" s="761" t="str">
        <f>IF(OR(AK15="ERR",AK16="ERR"),"研修時間を確認してください","")</f>
        <v/>
      </c>
      <c r="R17" s="761"/>
      <c r="S17" s="761"/>
      <c r="T17" s="761"/>
      <c r="U17" s="761"/>
      <c r="V17" s="761"/>
      <c r="W17" s="761"/>
      <c r="X17" s="748" t="str">
        <f>IF(ISERROR(OR(AG15,AJ15,AJ16)),"研修人数を入力してください",IF(AG15&lt;&gt;"",IF(OR(AND(AJ15&gt;0,W15=""),AND(AJ16&gt;0,W16="")),"研修人数を入力してください",""),""))</f>
        <v/>
      </c>
      <c r="Y17" s="748"/>
      <c r="Z17" s="748"/>
      <c r="AA17" s="749"/>
      <c r="AE17" s="204"/>
      <c r="AF17" s="211"/>
      <c r="AG17" s="213"/>
      <c r="AH17" s="213"/>
      <c r="AI17" s="213"/>
      <c r="AJ17" s="210"/>
      <c r="AK17" s="456"/>
      <c r="AM17" s="135"/>
      <c r="AO17" s="214"/>
      <c r="AP17" s="215"/>
      <c r="AQ17" s="214"/>
      <c r="AS17" s="216"/>
    </row>
    <row r="18" spans="1:45" ht="49.5" customHeight="1" x14ac:dyDescent="0.15">
      <c r="A18" s="723" t="str">
        <f>IF(AF15="","",CONCATENATE("(",TEXT(AF15,"aaa"),")"))</f>
        <v/>
      </c>
      <c r="B18" s="724"/>
      <c r="C18" s="747"/>
      <c r="D18" s="758"/>
      <c r="E18" s="759"/>
      <c r="F18" s="759"/>
      <c r="G18" s="759"/>
      <c r="H18" s="759"/>
      <c r="I18" s="759"/>
      <c r="J18" s="759"/>
      <c r="K18" s="759"/>
      <c r="L18" s="759"/>
      <c r="M18" s="759"/>
      <c r="N18" s="759"/>
      <c r="O18" s="759"/>
      <c r="P18" s="759"/>
      <c r="Q18" s="759"/>
      <c r="R18" s="759"/>
      <c r="S18" s="759"/>
      <c r="T18" s="759"/>
      <c r="U18" s="759"/>
      <c r="V18" s="759"/>
      <c r="W18" s="759"/>
      <c r="X18" s="759"/>
      <c r="Y18" s="759"/>
      <c r="Z18" s="759"/>
      <c r="AA18" s="760"/>
      <c r="AE18" s="204"/>
      <c r="AF18" s="211"/>
      <c r="AG18" s="213"/>
      <c r="AH18" s="213"/>
      <c r="AI18" s="213"/>
      <c r="AJ18" s="210"/>
      <c r="AK18" s="456"/>
      <c r="AO18" s="214"/>
      <c r="AP18" s="215"/>
      <c r="AQ18" s="214"/>
      <c r="AS18" s="216"/>
    </row>
    <row r="19" spans="1:45" ht="15.75" customHeight="1" x14ac:dyDescent="0.15">
      <c r="A19" s="725">
        <f>IF($AG$3="",A15+1,AF19)</f>
        <v>4</v>
      </c>
      <c r="B19" s="726"/>
      <c r="C19" s="754" t="s">
        <v>248</v>
      </c>
      <c r="D19" s="457"/>
      <c r="E19" s="756" t="s">
        <v>202</v>
      </c>
      <c r="F19" s="457"/>
      <c r="G19" s="756" t="s">
        <v>251</v>
      </c>
      <c r="H19" s="457"/>
      <c r="I19" s="756" t="s">
        <v>202</v>
      </c>
      <c r="J19" s="457"/>
      <c r="K19" s="752" t="s">
        <v>252</v>
      </c>
      <c r="L19" s="742" t="s">
        <v>203</v>
      </c>
      <c r="M19" s="458"/>
      <c r="N19" s="744" t="s">
        <v>253</v>
      </c>
      <c r="O19" s="457"/>
      <c r="P19" s="744" t="s">
        <v>252</v>
      </c>
      <c r="Q19" s="742" t="s">
        <v>254</v>
      </c>
      <c r="R19" s="469" t="str">
        <f>IF(OR(D19="",A19=""),"",HOUR(AJ19))</f>
        <v/>
      </c>
      <c r="S19" s="744" t="s">
        <v>253</v>
      </c>
      <c r="T19" s="460" t="str">
        <f>IF(OR(D19="",A19=""),"",MINUTE(AJ19))</f>
        <v/>
      </c>
      <c r="U19" s="744" t="s">
        <v>252</v>
      </c>
      <c r="V19" s="734" t="s">
        <v>269</v>
      </c>
      <c r="W19" s="461"/>
      <c r="X19" s="736" t="s">
        <v>143</v>
      </c>
      <c r="Y19" s="732" t="s">
        <v>255</v>
      </c>
      <c r="Z19" s="738"/>
      <c r="AA19" s="739"/>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727"/>
      <c r="B20" s="728"/>
      <c r="C20" s="755"/>
      <c r="D20" s="462"/>
      <c r="E20" s="757"/>
      <c r="F20" s="462"/>
      <c r="G20" s="757"/>
      <c r="H20" s="462"/>
      <c r="I20" s="757"/>
      <c r="J20" s="462"/>
      <c r="K20" s="753"/>
      <c r="L20" s="743"/>
      <c r="M20" s="463"/>
      <c r="N20" s="745"/>
      <c r="O20" s="462"/>
      <c r="P20" s="745"/>
      <c r="Q20" s="743"/>
      <c r="R20" s="468" t="str">
        <f>IF(OR(D20="",A19=""),"",HOUR(AJ20))</f>
        <v/>
      </c>
      <c r="S20" s="745"/>
      <c r="T20" s="464" t="str">
        <f>IF(OR(D20="",A19=""),"",MINUTE(AJ20))</f>
        <v/>
      </c>
      <c r="U20" s="745"/>
      <c r="V20" s="735"/>
      <c r="W20" s="513"/>
      <c r="X20" s="737"/>
      <c r="Y20" s="733"/>
      <c r="Z20" s="740"/>
      <c r="AA20" s="741"/>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727"/>
      <c r="B21" s="728"/>
      <c r="C21" s="746" t="s">
        <v>249</v>
      </c>
      <c r="D21" s="520"/>
      <c r="E21" s="521"/>
      <c r="F21" s="521"/>
      <c r="G21" s="521"/>
      <c r="H21" s="521"/>
      <c r="I21" s="521"/>
      <c r="J21" s="521"/>
      <c r="K21" s="521"/>
      <c r="L21" s="521"/>
      <c r="M21" s="521"/>
      <c r="N21" s="521"/>
      <c r="O21" s="521"/>
      <c r="P21" s="521"/>
      <c r="Q21" s="761" t="str">
        <f>IF(OR(AK19="ERR",AK20="ERR"),"研修時間を確認してください","")</f>
        <v/>
      </c>
      <c r="R21" s="761"/>
      <c r="S21" s="761"/>
      <c r="T21" s="761"/>
      <c r="U21" s="761"/>
      <c r="V21" s="761"/>
      <c r="W21" s="761"/>
      <c r="X21" s="748" t="str">
        <f>IF(ISERROR(OR(AG19,AJ19,AJ20)),"研修人数を入力してください",IF(AG19&lt;&gt;"",IF(OR(AND(AJ19&gt;0,W19=""),AND(AJ20&gt;0,W20="")),"研修人数を入力してください",""),""))</f>
        <v/>
      </c>
      <c r="Y21" s="748"/>
      <c r="Z21" s="748"/>
      <c r="AA21" s="749"/>
      <c r="AE21" s="204"/>
      <c r="AF21" s="211"/>
      <c r="AG21" s="213"/>
      <c r="AH21" s="213"/>
      <c r="AI21" s="213"/>
      <c r="AJ21" s="210"/>
      <c r="AK21" s="456"/>
      <c r="AM21" s="135"/>
      <c r="AO21" s="214"/>
      <c r="AP21" s="215"/>
      <c r="AQ21" s="214"/>
      <c r="AS21" s="216"/>
    </row>
    <row r="22" spans="1:45" ht="49.5" customHeight="1" x14ac:dyDescent="0.15">
      <c r="A22" s="723" t="str">
        <f>IF(AF19="","",CONCATENATE("(",TEXT(AF19,"aaa"),")"))</f>
        <v/>
      </c>
      <c r="B22" s="724"/>
      <c r="C22" s="747"/>
      <c r="D22" s="758"/>
      <c r="E22" s="759"/>
      <c r="F22" s="759"/>
      <c r="G22" s="759"/>
      <c r="H22" s="759"/>
      <c r="I22" s="759"/>
      <c r="J22" s="759"/>
      <c r="K22" s="759"/>
      <c r="L22" s="759"/>
      <c r="M22" s="759"/>
      <c r="N22" s="759"/>
      <c r="O22" s="759"/>
      <c r="P22" s="759"/>
      <c r="Q22" s="759"/>
      <c r="R22" s="759"/>
      <c r="S22" s="759"/>
      <c r="T22" s="759"/>
      <c r="U22" s="759"/>
      <c r="V22" s="759"/>
      <c r="W22" s="759"/>
      <c r="X22" s="759"/>
      <c r="Y22" s="759"/>
      <c r="Z22" s="759"/>
      <c r="AA22" s="760"/>
      <c r="AE22" s="204"/>
      <c r="AF22" s="211"/>
      <c r="AG22" s="213"/>
      <c r="AH22" s="213"/>
      <c r="AI22" s="213"/>
      <c r="AJ22" s="210"/>
      <c r="AK22" s="456"/>
      <c r="AO22" s="214"/>
      <c r="AP22" s="215"/>
      <c r="AQ22" s="214"/>
      <c r="AS22" s="216"/>
    </row>
    <row r="23" spans="1:45" ht="15.75" customHeight="1" x14ac:dyDescent="0.15">
      <c r="A23" s="725">
        <f>IF($AG$3="",A19+1,AF23)</f>
        <v>5</v>
      </c>
      <c r="B23" s="726"/>
      <c r="C23" s="754" t="s">
        <v>248</v>
      </c>
      <c r="D23" s="457"/>
      <c r="E23" s="756" t="s">
        <v>202</v>
      </c>
      <c r="F23" s="457"/>
      <c r="G23" s="756" t="s">
        <v>251</v>
      </c>
      <c r="H23" s="457"/>
      <c r="I23" s="756" t="s">
        <v>202</v>
      </c>
      <c r="J23" s="457"/>
      <c r="K23" s="752" t="s">
        <v>252</v>
      </c>
      <c r="L23" s="742" t="s">
        <v>203</v>
      </c>
      <c r="M23" s="458"/>
      <c r="N23" s="744" t="s">
        <v>253</v>
      </c>
      <c r="O23" s="457"/>
      <c r="P23" s="744" t="s">
        <v>252</v>
      </c>
      <c r="Q23" s="742" t="s">
        <v>254</v>
      </c>
      <c r="R23" s="469" t="str">
        <f>IF(OR(D23="",A23=""),"",HOUR(AJ23))</f>
        <v/>
      </c>
      <c r="S23" s="744" t="s">
        <v>253</v>
      </c>
      <c r="T23" s="460" t="str">
        <f>IF(OR(D23="",A23=""),"",MINUTE(AJ23))</f>
        <v/>
      </c>
      <c r="U23" s="744" t="s">
        <v>252</v>
      </c>
      <c r="V23" s="734" t="s">
        <v>269</v>
      </c>
      <c r="W23" s="461"/>
      <c r="X23" s="736" t="s">
        <v>143</v>
      </c>
      <c r="Y23" s="732" t="s">
        <v>255</v>
      </c>
      <c r="Z23" s="738"/>
      <c r="AA23" s="739"/>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727"/>
      <c r="B24" s="728"/>
      <c r="C24" s="755"/>
      <c r="D24" s="462"/>
      <c r="E24" s="757"/>
      <c r="F24" s="462"/>
      <c r="G24" s="757"/>
      <c r="H24" s="462"/>
      <c r="I24" s="757"/>
      <c r="J24" s="462"/>
      <c r="K24" s="753"/>
      <c r="L24" s="743"/>
      <c r="M24" s="463"/>
      <c r="N24" s="745"/>
      <c r="O24" s="462"/>
      <c r="P24" s="745"/>
      <c r="Q24" s="743"/>
      <c r="R24" s="468" t="str">
        <f>IF(OR(D24="",A23=""),"",HOUR(AJ24))</f>
        <v/>
      </c>
      <c r="S24" s="745"/>
      <c r="T24" s="464" t="str">
        <f>IF(OR(D24="",A23=""),"",MINUTE(AJ24))</f>
        <v/>
      </c>
      <c r="U24" s="745"/>
      <c r="V24" s="735"/>
      <c r="W24" s="513"/>
      <c r="X24" s="737"/>
      <c r="Y24" s="733"/>
      <c r="Z24" s="740"/>
      <c r="AA24" s="741"/>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727"/>
      <c r="B25" s="728"/>
      <c r="C25" s="746" t="s">
        <v>249</v>
      </c>
      <c r="D25" s="520"/>
      <c r="E25" s="521"/>
      <c r="F25" s="521"/>
      <c r="G25" s="521"/>
      <c r="H25" s="521"/>
      <c r="I25" s="521"/>
      <c r="J25" s="521"/>
      <c r="K25" s="521"/>
      <c r="L25" s="521"/>
      <c r="M25" s="521"/>
      <c r="N25" s="521"/>
      <c r="O25" s="521"/>
      <c r="P25" s="521"/>
      <c r="Q25" s="761" t="str">
        <f>IF(OR(AK23="ERR",AK24="ERR"),"研修時間を確認してください","")</f>
        <v/>
      </c>
      <c r="R25" s="761"/>
      <c r="S25" s="761"/>
      <c r="T25" s="761"/>
      <c r="U25" s="761"/>
      <c r="V25" s="761"/>
      <c r="W25" s="761"/>
      <c r="X25" s="748" t="str">
        <f>IF(ISERROR(OR(AG23,AJ23,AJ24)),"研修人数を入力してください",IF(AG23&lt;&gt;"",IF(OR(AND(AJ23&gt;0,W23=""),AND(AJ24&gt;0,W24="")),"研修人数を入力してください",""),""))</f>
        <v/>
      </c>
      <c r="Y25" s="748"/>
      <c r="Z25" s="748"/>
      <c r="AA25" s="749"/>
      <c r="AE25" s="204"/>
      <c r="AF25" s="211"/>
      <c r="AG25" s="213"/>
      <c r="AH25" s="213"/>
      <c r="AI25" s="213"/>
      <c r="AJ25" s="210"/>
      <c r="AK25" s="456"/>
      <c r="AM25" s="135"/>
      <c r="AO25" s="214"/>
      <c r="AP25" s="215"/>
      <c r="AQ25" s="214"/>
      <c r="AS25" s="216"/>
    </row>
    <row r="26" spans="1:45" ht="49.5" customHeight="1" x14ac:dyDescent="0.15">
      <c r="A26" s="723" t="str">
        <f>IF(AF23="","",CONCATENATE("(",TEXT(AF23,"aaa"),")"))</f>
        <v/>
      </c>
      <c r="B26" s="724"/>
      <c r="C26" s="747"/>
      <c r="D26" s="758"/>
      <c r="E26" s="759"/>
      <c r="F26" s="759"/>
      <c r="G26" s="759"/>
      <c r="H26" s="759"/>
      <c r="I26" s="759"/>
      <c r="J26" s="759"/>
      <c r="K26" s="759"/>
      <c r="L26" s="759"/>
      <c r="M26" s="759"/>
      <c r="N26" s="759"/>
      <c r="O26" s="759"/>
      <c r="P26" s="759"/>
      <c r="Q26" s="759"/>
      <c r="R26" s="759"/>
      <c r="S26" s="759"/>
      <c r="T26" s="759"/>
      <c r="U26" s="759"/>
      <c r="V26" s="759"/>
      <c r="W26" s="759"/>
      <c r="X26" s="759"/>
      <c r="Y26" s="759"/>
      <c r="Z26" s="759"/>
      <c r="AA26" s="760"/>
      <c r="AE26" s="204"/>
      <c r="AF26" s="211"/>
      <c r="AG26" s="213"/>
      <c r="AH26" s="213"/>
      <c r="AI26" s="213"/>
      <c r="AJ26" s="210"/>
      <c r="AK26" s="456"/>
      <c r="AO26" s="214"/>
      <c r="AP26" s="215"/>
      <c r="AQ26" s="214"/>
      <c r="AS26" s="216"/>
    </row>
    <row r="27" spans="1:45" ht="15.75" customHeight="1" x14ac:dyDescent="0.15">
      <c r="A27" s="725">
        <f>IF($AG$3="",A23+1,AF27)</f>
        <v>6</v>
      </c>
      <c r="B27" s="726"/>
      <c r="C27" s="754" t="s">
        <v>248</v>
      </c>
      <c r="D27" s="457"/>
      <c r="E27" s="756" t="s">
        <v>202</v>
      </c>
      <c r="F27" s="457"/>
      <c r="G27" s="756" t="s">
        <v>251</v>
      </c>
      <c r="H27" s="457"/>
      <c r="I27" s="756" t="s">
        <v>202</v>
      </c>
      <c r="J27" s="457"/>
      <c r="K27" s="752" t="s">
        <v>252</v>
      </c>
      <c r="L27" s="742" t="s">
        <v>203</v>
      </c>
      <c r="M27" s="458"/>
      <c r="N27" s="744" t="s">
        <v>253</v>
      </c>
      <c r="O27" s="457"/>
      <c r="P27" s="744" t="s">
        <v>252</v>
      </c>
      <c r="Q27" s="742" t="s">
        <v>254</v>
      </c>
      <c r="R27" s="469" t="str">
        <f>IF(OR(D27="",A27=""),"",HOUR(AJ27))</f>
        <v/>
      </c>
      <c r="S27" s="744" t="s">
        <v>253</v>
      </c>
      <c r="T27" s="460" t="str">
        <f>IF(OR(D27="",A27=""),"",MINUTE(AJ27))</f>
        <v/>
      </c>
      <c r="U27" s="744" t="s">
        <v>252</v>
      </c>
      <c r="V27" s="734" t="s">
        <v>269</v>
      </c>
      <c r="W27" s="461"/>
      <c r="X27" s="736" t="s">
        <v>143</v>
      </c>
      <c r="Y27" s="732" t="s">
        <v>255</v>
      </c>
      <c r="Z27" s="738"/>
      <c r="AA27" s="739"/>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727"/>
      <c r="B28" s="728"/>
      <c r="C28" s="755"/>
      <c r="D28" s="462"/>
      <c r="E28" s="757"/>
      <c r="F28" s="462"/>
      <c r="G28" s="757"/>
      <c r="H28" s="462"/>
      <c r="I28" s="757"/>
      <c r="J28" s="462"/>
      <c r="K28" s="753"/>
      <c r="L28" s="743"/>
      <c r="M28" s="463"/>
      <c r="N28" s="745"/>
      <c r="O28" s="462"/>
      <c r="P28" s="745"/>
      <c r="Q28" s="743"/>
      <c r="R28" s="468" t="str">
        <f>IF(OR(D28="",A27=""),"",HOUR(AJ28))</f>
        <v/>
      </c>
      <c r="S28" s="745"/>
      <c r="T28" s="464" t="str">
        <f>IF(OR(D28="",A27=""),"",MINUTE(AJ28))</f>
        <v/>
      </c>
      <c r="U28" s="745"/>
      <c r="V28" s="735"/>
      <c r="W28" s="513"/>
      <c r="X28" s="737"/>
      <c r="Y28" s="733"/>
      <c r="Z28" s="740"/>
      <c r="AA28" s="741"/>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727"/>
      <c r="B29" s="728"/>
      <c r="C29" s="746" t="s">
        <v>249</v>
      </c>
      <c r="D29" s="520"/>
      <c r="E29" s="521"/>
      <c r="F29" s="521"/>
      <c r="G29" s="521"/>
      <c r="H29" s="521"/>
      <c r="I29" s="521"/>
      <c r="J29" s="521"/>
      <c r="K29" s="521"/>
      <c r="L29" s="521"/>
      <c r="M29" s="521"/>
      <c r="N29" s="521"/>
      <c r="O29" s="521"/>
      <c r="P29" s="521"/>
      <c r="Q29" s="761" t="str">
        <f>IF(OR(AK27="ERR",AK28="ERR"),"研修時間を確認してください","")</f>
        <v/>
      </c>
      <c r="R29" s="761"/>
      <c r="S29" s="761"/>
      <c r="T29" s="761"/>
      <c r="U29" s="761"/>
      <c r="V29" s="761"/>
      <c r="W29" s="761"/>
      <c r="X29" s="748" t="str">
        <f>IF(ISERROR(OR(AG27,AJ27,AJ28)),"研修人数を入力してください",IF(AG27&lt;&gt;"",IF(OR(AND(AJ27&gt;0,W27=""),AND(AJ28&gt;0,W28="")),"研修人数を入力してください",""),""))</f>
        <v/>
      </c>
      <c r="Y29" s="748"/>
      <c r="Z29" s="748"/>
      <c r="AA29" s="749"/>
      <c r="AE29" s="204"/>
      <c r="AF29" s="211"/>
      <c r="AG29" s="213"/>
      <c r="AH29" s="213"/>
      <c r="AI29" s="213"/>
      <c r="AJ29" s="210"/>
      <c r="AK29" s="456"/>
      <c r="AM29" s="135"/>
      <c r="AO29" s="214"/>
      <c r="AP29" s="215"/>
      <c r="AQ29" s="214"/>
      <c r="AS29" s="216"/>
    </row>
    <row r="30" spans="1:45" ht="49.5" customHeight="1" x14ac:dyDescent="0.15">
      <c r="A30" s="723" t="str">
        <f>IF(AF27="","",CONCATENATE("(",TEXT(AF27,"aaa"),")"))</f>
        <v/>
      </c>
      <c r="B30" s="724"/>
      <c r="C30" s="747"/>
      <c r="D30" s="758"/>
      <c r="E30" s="759"/>
      <c r="F30" s="759"/>
      <c r="G30" s="759"/>
      <c r="H30" s="759"/>
      <c r="I30" s="759"/>
      <c r="J30" s="759"/>
      <c r="K30" s="759"/>
      <c r="L30" s="759"/>
      <c r="M30" s="759"/>
      <c r="N30" s="759"/>
      <c r="O30" s="759"/>
      <c r="P30" s="759"/>
      <c r="Q30" s="759"/>
      <c r="R30" s="759"/>
      <c r="S30" s="759"/>
      <c r="T30" s="759"/>
      <c r="U30" s="759"/>
      <c r="V30" s="759"/>
      <c r="W30" s="759"/>
      <c r="X30" s="759"/>
      <c r="Y30" s="759"/>
      <c r="Z30" s="759"/>
      <c r="AA30" s="760"/>
      <c r="AE30" s="204"/>
      <c r="AF30" s="211"/>
      <c r="AG30" s="213"/>
      <c r="AH30" s="213"/>
      <c r="AI30" s="213"/>
      <c r="AJ30" s="210"/>
      <c r="AK30" s="456"/>
      <c r="AO30" s="214"/>
      <c r="AP30" s="215"/>
      <c r="AQ30" s="214"/>
      <c r="AS30" s="216"/>
    </row>
    <row r="31" spans="1:45" ht="15.75" customHeight="1" x14ac:dyDescent="0.15">
      <c r="A31" s="725">
        <f>IF($AG$3="",A27+1,AF31)</f>
        <v>7</v>
      </c>
      <c r="B31" s="726"/>
      <c r="C31" s="754" t="s">
        <v>248</v>
      </c>
      <c r="D31" s="457"/>
      <c r="E31" s="756" t="s">
        <v>202</v>
      </c>
      <c r="F31" s="457"/>
      <c r="G31" s="756" t="s">
        <v>251</v>
      </c>
      <c r="H31" s="457"/>
      <c r="I31" s="756" t="s">
        <v>202</v>
      </c>
      <c r="J31" s="457"/>
      <c r="K31" s="752" t="s">
        <v>252</v>
      </c>
      <c r="L31" s="742" t="s">
        <v>203</v>
      </c>
      <c r="M31" s="458"/>
      <c r="N31" s="744" t="s">
        <v>253</v>
      </c>
      <c r="O31" s="457"/>
      <c r="P31" s="744" t="s">
        <v>252</v>
      </c>
      <c r="Q31" s="742" t="s">
        <v>254</v>
      </c>
      <c r="R31" s="469" t="str">
        <f>IF(OR(D31="",A31=""),"",HOUR(AJ31))</f>
        <v/>
      </c>
      <c r="S31" s="744" t="s">
        <v>253</v>
      </c>
      <c r="T31" s="460" t="str">
        <f>IF(OR(D31="",A31=""),"",MINUTE(AJ31))</f>
        <v/>
      </c>
      <c r="U31" s="744" t="s">
        <v>252</v>
      </c>
      <c r="V31" s="734" t="s">
        <v>269</v>
      </c>
      <c r="W31" s="461"/>
      <c r="X31" s="736" t="s">
        <v>143</v>
      </c>
      <c r="Y31" s="732" t="s">
        <v>255</v>
      </c>
      <c r="Z31" s="738"/>
      <c r="AA31" s="739"/>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727"/>
      <c r="B32" s="728"/>
      <c r="C32" s="755"/>
      <c r="D32" s="462"/>
      <c r="E32" s="757"/>
      <c r="F32" s="462"/>
      <c r="G32" s="757"/>
      <c r="H32" s="462"/>
      <c r="I32" s="757"/>
      <c r="J32" s="462"/>
      <c r="K32" s="753"/>
      <c r="L32" s="743"/>
      <c r="M32" s="463"/>
      <c r="N32" s="745"/>
      <c r="O32" s="462"/>
      <c r="P32" s="745"/>
      <c r="Q32" s="743"/>
      <c r="R32" s="468" t="str">
        <f>IF(OR(D32="",A31=""),"",HOUR(AJ32))</f>
        <v/>
      </c>
      <c r="S32" s="745"/>
      <c r="T32" s="464" t="str">
        <f>IF(OR(D32="",A31=""),"",MINUTE(AJ32))</f>
        <v/>
      </c>
      <c r="U32" s="745"/>
      <c r="V32" s="735"/>
      <c r="W32" s="513"/>
      <c r="X32" s="737"/>
      <c r="Y32" s="733"/>
      <c r="Z32" s="740"/>
      <c r="AA32" s="741"/>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727"/>
      <c r="B33" s="728"/>
      <c r="C33" s="746" t="s">
        <v>249</v>
      </c>
      <c r="D33" s="520"/>
      <c r="E33" s="521"/>
      <c r="F33" s="521"/>
      <c r="G33" s="521"/>
      <c r="H33" s="521"/>
      <c r="I33" s="521"/>
      <c r="J33" s="521"/>
      <c r="K33" s="521"/>
      <c r="L33" s="521"/>
      <c r="M33" s="521"/>
      <c r="N33" s="521"/>
      <c r="O33" s="521"/>
      <c r="P33" s="521"/>
      <c r="Q33" s="761" t="str">
        <f>IF(OR(AK31="ERR",AK32="ERR"),"研修時間を確認してください","")</f>
        <v/>
      </c>
      <c r="R33" s="761"/>
      <c r="S33" s="761"/>
      <c r="T33" s="761"/>
      <c r="U33" s="761"/>
      <c r="V33" s="761"/>
      <c r="W33" s="761"/>
      <c r="X33" s="748" t="str">
        <f>IF(ISERROR(OR(AG31,AJ31,AJ32)),"研修人数を入力してください",IF(AG31&lt;&gt;"",IF(OR(AND(AJ31&gt;0,W31=""),AND(AJ32&gt;0,W32="")),"研修人数を入力してください",""),""))</f>
        <v/>
      </c>
      <c r="Y33" s="748"/>
      <c r="Z33" s="748"/>
      <c r="AA33" s="749"/>
      <c r="AE33" s="204"/>
      <c r="AF33" s="211"/>
      <c r="AG33" s="213"/>
      <c r="AH33" s="213"/>
      <c r="AI33" s="213"/>
      <c r="AJ33" s="210"/>
      <c r="AK33" s="456"/>
      <c r="AM33" s="135"/>
      <c r="AO33" s="214"/>
      <c r="AP33" s="215"/>
      <c r="AQ33" s="214"/>
      <c r="AS33" s="216"/>
    </row>
    <row r="34" spans="1:45" ht="49.5" customHeight="1" x14ac:dyDescent="0.15">
      <c r="A34" s="723" t="str">
        <f>IF(AF31="","",CONCATENATE("(",TEXT(AF31,"aaa"),")"))</f>
        <v/>
      </c>
      <c r="B34" s="724"/>
      <c r="C34" s="747"/>
      <c r="D34" s="758"/>
      <c r="E34" s="759"/>
      <c r="F34" s="759"/>
      <c r="G34" s="759"/>
      <c r="H34" s="759"/>
      <c r="I34" s="759"/>
      <c r="J34" s="759"/>
      <c r="K34" s="759"/>
      <c r="L34" s="759"/>
      <c r="M34" s="759"/>
      <c r="N34" s="759"/>
      <c r="O34" s="759"/>
      <c r="P34" s="759"/>
      <c r="Q34" s="759"/>
      <c r="R34" s="759"/>
      <c r="S34" s="759"/>
      <c r="T34" s="759"/>
      <c r="U34" s="759"/>
      <c r="V34" s="759"/>
      <c r="W34" s="759"/>
      <c r="X34" s="759"/>
      <c r="Y34" s="759"/>
      <c r="Z34" s="759"/>
      <c r="AA34" s="760"/>
      <c r="AE34" s="204"/>
      <c r="AF34" s="211"/>
      <c r="AG34" s="213"/>
      <c r="AH34" s="213"/>
      <c r="AI34" s="213"/>
      <c r="AJ34" s="210"/>
      <c r="AK34" s="456"/>
      <c r="AO34" s="214"/>
      <c r="AP34" s="215"/>
      <c r="AQ34" s="214"/>
      <c r="AS34" s="216"/>
    </row>
    <row r="35" spans="1:45" ht="15.75" customHeight="1" x14ac:dyDescent="0.15">
      <c r="A35" s="725">
        <f>IF($AG$3="",A31+1,AF35)</f>
        <v>8</v>
      </c>
      <c r="B35" s="726"/>
      <c r="C35" s="754" t="s">
        <v>248</v>
      </c>
      <c r="D35" s="457"/>
      <c r="E35" s="756" t="s">
        <v>202</v>
      </c>
      <c r="F35" s="457"/>
      <c r="G35" s="756" t="s">
        <v>251</v>
      </c>
      <c r="H35" s="457"/>
      <c r="I35" s="756" t="s">
        <v>202</v>
      </c>
      <c r="J35" s="457"/>
      <c r="K35" s="752" t="s">
        <v>252</v>
      </c>
      <c r="L35" s="742" t="s">
        <v>203</v>
      </c>
      <c r="M35" s="458"/>
      <c r="N35" s="744" t="s">
        <v>253</v>
      </c>
      <c r="O35" s="457"/>
      <c r="P35" s="744" t="s">
        <v>252</v>
      </c>
      <c r="Q35" s="742" t="s">
        <v>254</v>
      </c>
      <c r="R35" s="469" t="str">
        <f>IF(OR(D35="",A35=""),"",HOUR(AJ35))</f>
        <v/>
      </c>
      <c r="S35" s="744" t="s">
        <v>253</v>
      </c>
      <c r="T35" s="460" t="str">
        <f>IF(OR(D35="",A35=""),"",MINUTE(AJ35))</f>
        <v/>
      </c>
      <c r="U35" s="744" t="s">
        <v>252</v>
      </c>
      <c r="V35" s="734" t="s">
        <v>269</v>
      </c>
      <c r="W35" s="461"/>
      <c r="X35" s="736" t="s">
        <v>143</v>
      </c>
      <c r="Y35" s="732" t="s">
        <v>255</v>
      </c>
      <c r="Z35" s="738"/>
      <c r="AA35" s="739"/>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727"/>
      <c r="B36" s="728"/>
      <c r="C36" s="755"/>
      <c r="D36" s="462"/>
      <c r="E36" s="757"/>
      <c r="F36" s="462"/>
      <c r="G36" s="757"/>
      <c r="H36" s="462"/>
      <c r="I36" s="757"/>
      <c r="J36" s="462"/>
      <c r="K36" s="753"/>
      <c r="L36" s="743"/>
      <c r="M36" s="463"/>
      <c r="N36" s="745"/>
      <c r="O36" s="462"/>
      <c r="P36" s="745"/>
      <c r="Q36" s="743"/>
      <c r="R36" s="468" t="str">
        <f>IF(OR(D36="",A35=""),"",HOUR(AJ36))</f>
        <v/>
      </c>
      <c r="S36" s="745"/>
      <c r="T36" s="464" t="str">
        <f>IF(OR(D36="",A35=""),"",MINUTE(AJ36))</f>
        <v/>
      </c>
      <c r="U36" s="745"/>
      <c r="V36" s="735"/>
      <c r="W36" s="513"/>
      <c r="X36" s="737"/>
      <c r="Y36" s="733"/>
      <c r="Z36" s="740"/>
      <c r="AA36" s="741"/>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727"/>
      <c r="B37" s="728"/>
      <c r="C37" s="746" t="s">
        <v>249</v>
      </c>
      <c r="D37" s="520"/>
      <c r="E37" s="521"/>
      <c r="F37" s="521"/>
      <c r="G37" s="521"/>
      <c r="H37" s="521"/>
      <c r="I37" s="521"/>
      <c r="J37" s="521"/>
      <c r="K37" s="521"/>
      <c r="L37" s="521"/>
      <c r="M37" s="521"/>
      <c r="N37" s="521"/>
      <c r="O37" s="521"/>
      <c r="P37" s="521"/>
      <c r="Q37" s="761" t="str">
        <f>IF(OR(AK35="ERR",AK36="ERR"),"研修時間を確認してください","")</f>
        <v/>
      </c>
      <c r="R37" s="761"/>
      <c r="S37" s="761"/>
      <c r="T37" s="761"/>
      <c r="U37" s="761"/>
      <c r="V37" s="761"/>
      <c r="W37" s="761"/>
      <c r="X37" s="748" t="str">
        <f>IF(ISERROR(OR(AG35,AJ35,AJ36)),"研修人数を入力してください",IF(AG35&lt;&gt;"",IF(OR(AND(AJ35&gt;0,W35=""),AND(AJ36&gt;0,W36="")),"研修人数を入力してください",""),""))</f>
        <v/>
      </c>
      <c r="Y37" s="748"/>
      <c r="Z37" s="748"/>
      <c r="AA37" s="749"/>
      <c r="AE37" s="204"/>
      <c r="AF37" s="211"/>
      <c r="AG37" s="213"/>
      <c r="AH37" s="213"/>
      <c r="AI37" s="213"/>
      <c r="AJ37" s="210"/>
      <c r="AK37" s="456"/>
      <c r="AM37" s="135"/>
      <c r="AO37" s="214"/>
      <c r="AP37" s="215"/>
      <c r="AQ37" s="214"/>
      <c r="AS37" s="216"/>
    </row>
    <row r="38" spans="1:45" ht="49.5" customHeight="1" x14ac:dyDescent="0.15">
      <c r="A38" s="723" t="str">
        <f>IF(AF35="","",CONCATENATE("(",TEXT(AF35,"aaa"),")"))</f>
        <v/>
      </c>
      <c r="B38" s="724"/>
      <c r="C38" s="747"/>
      <c r="D38" s="758"/>
      <c r="E38" s="759"/>
      <c r="F38" s="759"/>
      <c r="G38" s="759"/>
      <c r="H38" s="759"/>
      <c r="I38" s="759"/>
      <c r="J38" s="759"/>
      <c r="K38" s="759"/>
      <c r="L38" s="759"/>
      <c r="M38" s="759"/>
      <c r="N38" s="759"/>
      <c r="O38" s="759"/>
      <c r="P38" s="759"/>
      <c r="Q38" s="759"/>
      <c r="R38" s="759"/>
      <c r="S38" s="759"/>
      <c r="T38" s="759"/>
      <c r="U38" s="759"/>
      <c r="V38" s="759"/>
      <c r="W38" s="759"/>
      <c r="X38" s="759"/>
      <c r="Y38" s="759"/>
      <c r="Z38" s="759"/>
      <c r="AA38" s="760"/>
      <c r="AE38" s="204"/>
      <c r="AF38" s="211"/>
      <c r="AG38" s="213"/>
      <c r="AH38" s="213"/>
      <c r="AI38" s="213"/>
      <c r="AJ38" s="210"/>
      <c r="AK38" s="456"/>
      <c r="AO38" s="214"/>
      <c r="AP38" s="215"/>
      <c r="AQ38" s="214"/>
      <c r="AS38" s="216"/>
    </row>
    <row r="39" spans="1:45" ht="15.75" customHeight="1" x14ac:dyDescent="0.15">
      <c r="A39" s="725">
        <f>IF($AG$3="",A35+1,AF39)</f>
        <v>9</v>
      </c>
      <c r="B39" s="726"/>
      <c r="C39" s="754" t="s">
        <v>248</v>
      </c>
      <c r="D39" s="457"/>
      <c r="E39" s="756" t="s">
        <v>202</v>
      </c>
      <c r="F39" s="457"/>
      <c r="G39" s="756" t="s">
        <v>251</v>
      </c>
      <c r="H39" s="457"/>
      <c r="I39" s="756" t="s">
        <v>202</v>
      </c>
      <c r="J39" s="457"/>
      <c r="K39" s="752" t="s">
        <v>252</v>
      </c>
      <c r="L39" s="742" t="s">
        <v>203</v>
      </c>
      <c r="M39" s="458"/>
      <c r="N39" s="744" t="s">
        <v>253</v>
      </c>
      <c r="O39" s="457"/>
      <c r="P39" s="744" t="s">
        <v>252</v>
      </c>
      <c r="Q39" s="742" t="s">
        <v>254</v>
      </c>
      <c r="R39" s="469" t="str">
        <f>IF(OR(D39="",A39=""),"",HOUR(AJ39))</f>
        <v/>
      </c>
      <c r="S39" s="744" t="s">
        <v>253</v>
      </c>
      <c r="T39" s="460" t="str">
        <f>IF(OR(D39="",A39=""),"",MINUTE(AJ39))</f>
        <v/>
      </c>
      <c r="U39" s="744" t="s">
        <v>252</v>
      </c>
      <c r="V39" s="734" t="s">
        <v>269</v>
      </c>
      <c r="W39" s="461"/>
      <c r="X39" s="736" t="s">
        <v>143</v>
      </c>
      <c r="Y39" s="732" t="s">
        <v>255</v>
      </c>
      <c r="Z39" s="738"/>
      <c r="AA39" s="739"/>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727"/>
      <c r="B40" s="728"/>
      <c r="C40" s="755"/>
      <c r="D40" s="462"/>
      <c r="E40" s="757"/>
      <c r="F40" s="462"/>
      <c r="G40" s="757"/>
      <c r="H40" s="462"/>
      <c r="I40" s="757"/>
      <c r="J40" s="462"/>
      <c r="K40" s="753"/>
      <c r="L40" s="743"/>
      <c r="M40" s="463"/>
      <c r="N40" s="745"/>
      <c r="O40" s="462"/>
      <c r="P40" s="745"/>
      <c r="Q40" s="743"/>
      <c r="R40" s="468" t="str">
        <f>IF(OR(D40="",A39=""),"",HOUR(AJ40))</f>
        <v/>
      </c>
      <c r="S40" s="745"/>
      <c r="T40" s="464" t="str">
        <f>IF(OR(D40="",A39=""),"",MINUTE(AJ40))</f>
        <v/>
      </c>
      <c r="U40" s="745"/>
      <c r="V40" s="735"/>
      <c r="W40" s="513"/>
      <c r="X40" s="737"/>
      <c r="Y40" s="733"/>
      <c r="Z40" s="740"/>
      <c r="AA40" s="741"/>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727"/>
      <c r="B41" s="728"/>
      <c r="C41" s="746" t="s">
        <v>249</v>
      </c>
      <c r="D41" s="520"/>
      <c r="E41" s="521"/>
      <c r="F41" s="521"/>
      <c r="G41" s="521"/>
      <c r="H41" s="521"/>
      <c r="I41" s="521"/>
      <c r="J41" s="521"/>
      <c r="K41" s="521"/>
      <c r="L41" s="521"/>
      <c r="M41" s="521"/>
      <c r="N41" s="521"/>
      <c r="O41" s="521"/>
      <c r="P41" s="521"/>
      <c r="Q41" s="761" t="str">
        <f>IF(OR(AK39="ERR",AK40="ERR"),"研修時間を確認してください","")</f>
        <v/>
      </c>
      <c r="R41" s="761"/>
      <c r="S41" s="761"/>
      <c r="T41" s="761"/>
      <c r="U41" s="761"/>
      <c r="V41" s="761"/>
      <c r="W41" s="761"/>
      <c r="X41" s="748" t="str">
        <f>IF(ISERROR(OR(AG39,AJ39,AJ40)),"研修人数を入力してください",IF(AG39&lt;&gt;"",IF(OR(AND(AJ39&gt;0,W39=""),AND(AJ40&gt;0,W40="")),"研修人数を入力してください",""),""))</f>
        <v/>
      </c>
      <c r="Y41" s="748"/>
      <c r="Z41" s="748"/>
      <c r="AA41" s="749"/>
      <c r="AE41" s="204"/>
      <c r="AF41" s="211"/>
      <c r="AG41" s="213"/>
      <c r="AH41" s="213"/>
      <c r="AI41" s="213"/>
      <c r="AJ41" s="210"/>
      <c r="AK41" s="456"/>
      <c r="AM41" s="135"/>
      <c r="AO41" s="214"/>
      <c r="AP41" s="215"/>
      <c r="AQ41" s="214"/>
      <c r="AS41" s="216"/>
    </row>
    <row r="42" spans="1:45" ht="49.5" customHeight="1" x14ac:dyDescent="0.15">
      <c r="A42" s="723" t="str">
        <f>IF(AF39="","",CONCATENATE("(",TEXT(AF39,"aaa"),")"))</f>
        <v/>
      </c>
      <c r="B42" s="724"/>
      <c r="C42" s="747"/>
      <c r="D42" s="758"/>
      <c r="E42" s="759"/>
      <c r="F42" s="759"/>
      <c r="G42" s="759"/>
      <c r="H42" s="759"/>
      <c r="I42" s="759"/>
      <c r="J42" s="759"/>
      <c r="K42" s="759"/>
      <c r="L42" s="759"/>
      <c r="M42" s="759"/>
      <c r="N42" s="759"/>
      <c r="O42" s="759"/>
      <c r="P42" s="759"/>
      <c r="Q42" s="759"/>
      <c r="R42" s="759"/>
      <c r="S42" s="759"/>
      <c r="T42" s="759"/>
      <c r="U42" s="759"/>
      <c r="V42" s="759"/>
      <c r="W42" s="759"/>
      <c r="X42" s="759"/>
      <c r="Y42" s="759"/>
      <c r="Z42" s="759"/>
      <c r="AA42" s="760"/>
      <c r="AE42" s="204"/>
      <c r="AF42" s="211"/>
      <c r="AG42" s="213"/>
      <c r="AH42" s="213"/>
      <c r="AI42" s="213"/>
      <c r="AJ42" s="210"/>
      <c r="AK42" s="456"/>
      <c r="AO42" s="214"/>
      <c r="AP42" s="215"/>
      <c r="AQ42" s="214"/>
      <c r="AS42" s="216"/>
    </row>
    <row r="43" spans="1:45" ht="15.75" customHeight="1" x14ac:dyDescent="0.15">
      <c r="A43" s="725">
        <f>IF($AG$3="",A39+1,AF43)</f>
        <v>10</v>
      </c>
      <c r="B43" s="726"/>
      <c r="C43" s="754" t="s">
        <v>248</v>
      </c>
      <c r="D43" s="457"/>
      <c r="E43" s="756" t="s">
        <v>202</v>
      </c>
      <c r="F43" s="457"/>
      <c r="G43" s="756" t="s">
        <v>251</v>
      </c>
      <c r="H43" s="457"/>
      <c r="I43" s="756" t="s">
        <v>202</v>
      </c>
      <c r="J43" s="457"/>
      <c r="K43" s="752" t="s">
        <v>252</v>
      </c>
      <c r="L43" s="742" t="s">
        <v>203</v>
      </c>
      <c r="M43" s="458"/>
      <c r="N43" s="744" t="s">
        <v>253</v>
      </c>
      <c r="O43" s="457"/>
      <c r="P43" s="744" t="s">
        <v>252</v>
      </c>
      <c r="Q43" s="742" t="s">
        <v>254</v>
      </c>
      <c r="R43" s="469" t="str">
        <f>IF(OR(D43="",A43=""),"",HOUR(AJ43))</f>
        <v/>
      </c>
      <c r="S43" s="744" t="s">
        <v>253</v>
      </c>
      <c r="T43" s="460" t="str">
        <f>IF(OR(D43="",A43=""),"",MINUTE(AJ43))</f>
        <v/>
      </c>
      <c r="U43" s="744" t="s">
        <v>252</v>
      </c>
      <c r="V43" s="734" t="s">
        <v>269</v>
      </c>
      <c r="W43" s="461"/>
      <c r="X43" s="736" t="s">
        <v>143</v>
      </c>
      <c r="Y43" s="732" t="s">
        <v>255</v>
      </c>
      <c r="Z43" s="738"/>
      <c r="AA43" s="739"/>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727"/>
      <c r="B44" s="728"/>
      <c r="C44" s="755"/>
      <c r="D44" s="462"/>
      <c r="E44" s="757"/>
      <c r="F44" s="462"/>
      <c r="G44" s="757"/>
      <c r="H44" s="462"/>
      <c r="I44" s="757"/>
      <c r="J44" s="462"/>
      <c r="K44" s="753"/>
      <c r="L44" s="743"/>
      <c r="M44" s="463"/>
      <c r="N44" s="745"/>
      <c r="O44" s="462"/>
      <c r="P44" s="745"/>
      <c r="Q44" s="743"/>
      <c r="R44" s="468" t="str">
        <f>IF(OR(D44="",A43=""),"",HOUR(AJ44))</f>
        <v/>
      </c>
      <c r="S44" s="745"/>
      <c r="T44" s="464" t="str">
        <f>IF(OR(D44="",A43=""),"",MINUTE(AJ44))</f>
        <v/>
      </c>
      <c r="U44" s="745"/>
      <c r="V44" s="735"/>
      <c r="W44" s="513"/>
      <c r="X44" s="737"/>
      <c r="Y44" s="733"/>
      <c r="Z44" s="740"/>
      <c r="AA44" s="741"/>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727"/>
      <c r="B45" s="728"/>
      <c r="C45" s="746" t="s">
        <v>249</v>
      </c>
      <c r="D45" s="520"/>
      <c r="E45" s="521"/>
      <c r="F45" s="521"/>
      <c r="G45" s="521"/>
      <c r="H45" s="521"/>
      <c r="I45" s="521"/>
      <c r="J45" s="521"/>
      <c r="K45" s="521"/>
      <c r="L45" s="521"/>
      <c r="M45" s="521"/>
      <c r="N45" s="521"/>
      <c r="O45" s="521"/>
      <c r="P45" s="521"/>
      <c r="Q45" s="761" t="str">
        <f>IF(OR(AK43="ERR",AK44="ERR"),"研修時間を確認してください","")</f>
        <v/>
      </c>
      <c r="R45" s="761"/>
      <c r="S45" s="761"/>
      <c r="T45" s="761"/>
      <c r="U45" s="761"/>
      <c r="V45" s="761"/>
      <c r="W45" s="761"/>
      <c r="X45" s="748" t="str">
        <f>IF(ISERROR(OR(AG43,AJ43,AJ44)),"研修人数を入力してください",IF(AG43&lt;&gt;"",IF(OR(AND(AJ43&gt;0,W43=""),AND(AJ44&gt;0,W44="")),"研修人数を入力してください",""),""))</f>
        <v/>
      </c>
      <c r="Y45" s="748"/>
      <c r="Z45" s="748"/>
      <c r="AA45" s="749"/>
      <c r="AE45" s="204"/>
      <c r="AF45" s="211"/>
      <c r="AG45" s="213"/>
      <c r="AH45" s="213"/>
      <c r="AI45" s="213"/>
      <c r="AJ45" s="210"/>
      <c r="AK45" s="456"/>
      <c r="AM45" s="135"/>
      <c r="AO45" s="214"/>
      <c r="AP45" s="215"/>
      <c r="AQ45" s="214"/>
      <c r="AS45" s="216"/>
    </row>
    <row r="46" spans="1:45" ht="49.5" customHeight="1" x14ac:dyDescent="0.15">
      <c r="A46" s="723" t="str">
        <f>IF(AF43="","",CONCATENATE("(",TEXT(AF43,"aaa"),")"))</f>
        <v/>
      </c>
      <c r="B46" s="724"/>
      <c r="C46" s="747"/>
      <c r="D46" s="758"/>
      <c r="E46" s="759"/>
      <c r="F46" s="759"/>
      <c r="G46" s="759"/>
      <c r="H46" s="759"/>
      <c r="I46" s="759"/>
      <c r="J46" s="759"/>
      <c r="K46" s="759"/>
      <c r="L46" s="759"/>
      <c r="M46" s="759"/>
      <c r="N46" s="759"/>
      <c r="O46" s="759"/>
      <c r="P46" s="759"/>
      <c r="Q46" s="759"/>
      <c r="R46" s="759"/>
      <c r="S46" s="759"/>
      <c r="T46" s="759"/>
      <c r="U46" s="759"/>
      <c r="V46" s="759"/>
      <c r="W46" s="759"/>
      <c r="X46" s="759"/>
      <c r="Y46" s="759"/>
      <c r="Z46" s="759"/>
      <c r="AA46" s="760"/>
      <c r="AE46" s="204"/>
      <c r="AF46" s="211"/>
      <c r="AG46" s="213"/>
      <c r="AH46" s="213"/>
      <c r="AI46" s="213"/>
      <c r="AJ46" s="210"/>
      <c r="AK46" s="456"/>
      <c r="AO46" s="214"/>
      <c r="AP46" s="215"/>
      <c r="AQ46" s="214"/>
      <c r="AS46" s="216"/>
    </row>
    <row r="47" spans="1:45" ht="14.25" customHeight="1" x14ac:dyDescent="0.15">
      <c r="A47" s="729" t="s">
        <v>274</v>
      </c>
      <c r="B47" s="729"/>
      <c r="C47" s="730">
        <f>IF(SUMIF($W$7:$W$44,1,$AJ$7:$AJ$44)=0,0,SUMIF($W$7:$W$44,1,$AJ$7:$AJ$44))</f>
        <v>0</v>
      </c>
      <c r="D47" s="730"/>
      <c r="E47" s="729" t="s">
        <v>260</v>
      </c>
      <c r="F47" s="729"/>
      <c r="G47" s="730">
        <f>IF(SUMIF($W$7:$W$44,2,$AJ$7:$AJ$44)=0,0,SUMIF($W$7:$W$44,2,$AJ$7:$AJ$44))</f>
        <v>0</v>
      </c>
      <c r="H47" s="730"/>
      <c r="I47" s="729" t="s">
        <v>261</v>
      </c>
      <c r="J47" s="729"/>
      <c r="K47" s="730">
        <f>IF(SUMIF($W$7:$W$44,3,$AJ$7:$AJ$44)=0,0,SUMIF($W$7:$W$44,3,$AJ$7:$AJ$44))</f>
        <v>0</v>
      </c>
      <c r="L47" s="730"/>
      <c r="M47" s="490" t="s">
        <v>31</v>
      </c>
      <c r="N47" s="730">
        <f>SUM($C$47,$G$47,$K$47)</f>
        <v>0</v>
      </c>
      <c r="O47" s="730"/>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750" t="str">
        <f>$L$5</f>
        <v>（ 　　年　　月 ）</v>
      </c>
      <c r="M48" s="750"/>
      <c r="N48" s="750"/>
      <c r="O48" s="750"/>
      <c r="P48" s="750"/>
      <c r="Q48" s="750"/>
      <c r="R48" s="476" t="s">
        <v>265</v>
      </c>
      <c r="S48" s="481"/>
      <c r="T48" s="481"/>
      <c r="U48" s="481"/>
      <c r="V48" s="751" t="str">
        <f>$V$5</f>
        <v/>
      </c>
      <c r="W48" s="751"/>
      <c r="X48" s="751"/>
      <c r="Y48" s="751"/>
      <c r="Z48" s="751"/>
      <c r="AA48" s="751"/>
      <c r="AE48" s="204"/>
      <c r="AF48" s="211"/>
      <c r="AG48" s="213"/>
      <c r="AH48" s="213"/>
      <c r="AI48" s="213"/>
      <c r="AJ48" s="454"/>
      <c r="AK48" s="456"/>
      <c r="AO48" s="214"/>
      <c r="AP48" s="215"/>
      <c r="AQ48" s="214"/>
      <c r="AS48" s="216"/>
    </row>
    <row r="49" spans="1:45" ht="15.75" customHeight="1" x14ac:dyDescent="0.15">
      <c r="A49" s="725">
        <f>IF($AG$3="",A43+1,AF49)</f>
        <v>11</v>
      </c>
      <c r="B49" s="726"/>
      <c r="C49" s="754" t="s">
        <v>248</v>
      </c>
      <c r="D49" s="457"/>
      <c r="E49" s="756" t="s">
        <v>202</v>
      </c>
      <c r="F49" s="457"/>
      <c r="G49" s="756" t="s">
        <v>251</v>
      </c>
      <c r="H49" s="457"/>
      <c r="I49" s="756" t="s">
        <v>202</v>
      </c>
      <c r="J49" s="457"/>
      <c r="K49" s="752" t="s">
        <v>252</v>
      </c>
      <c r="L49" s="742" t="s">
        <v>203</v>
      </c>
      <c r="M49" s="458"/>
      <c r="N49" s="744" t="s">
        <v>253</v>
      </c>
      <c r="O49" s="457"/>
      <c r="P49" s="744" t="s">
        <v>252</v>
      </c>
      <c r="Q49" s="742" t="s">
        <v>254</v>
      </c>
      <c r="R49" s="469" t="str">
        <f>IF(OR(D49="",A49=""),"",HOUR(AJ49))</f>
        <v/>
      </c>
      <c r="S49" s="744" t="s">
        <v>253</v>
      </c>
      <c r="T49" s="460" t="str">
        <f>IF(OR(D49="",A49=""),"",MINUTE(AJ49))</f>
        <v/>
      </c>
      <c r="U49" s="744" t="s">
        <v>252</v>
      </c>
      <c r="V49" s="734" t="s">
        <v>269</v>
      </c>
      <c r="W49" s="461"/>
      <c r="X49" s="736" t="s">
        <v>143</v>
      </c>
      <c r="Y49" s="732" t="s">
        <v>255</v>
      </c>
      <c r="Z49" s="738"/>
      <c r="AA49" s="739"/>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727"/>
      <c r="B50" s="728"/>
      <c r="C50" s="755"/>
      <c r="D50" s="462"/>
      <c r="E50" s="757"/>
      <c r="F50" s="462"/>
      <c r="G50" s="757"/>
      <c r="H50" s="462"/>
      <c r="I50" s="757"/>
      <c r="J50" s="462"/>
      <c r="K50" s="753"/>
      <c r="L50" s="743"/>
      <c r="M50" s="463"/>
      <c r="N50" s="745"/>
      <c r="O50" s="462"/>
      <c r="P50" s="745"/>
      <c r="Q50" s="743"/>
      <c r="R50" s="468" t="str">
        <f>IF(OR(D50="",A49=""),"",HOUR(AJ50))</f>
        <v/>
      </c>
      <c r="S50" s="745"/>
      <c r="T50" s="464" t="str">
        <f>IF(OR(D50="",A49=""),"",MINUTE(AJ50))</f>
        <v/>
      </c>
      <c r="U50" s="745"/>
      <c r="V50" s="735"/>
      <c r="W50" s="513"/>
      <c r="X50" s="737"/>
      <c r="Y50" s="733"/>
      <c r="Z50" s="740"/>
      <c r="AA50" s="741"/>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727"/>
      <c r="B51" s="728"/>
      <c r="C51" s="746" t="s">
        <v>249</v>
      </c>
      <c r="D51" s="520"/>
      <c r="E51" s="521"/>
      <c r="F51" s="521"/>
      <c r="G51" s="521"/>
      <c r="H51" s="521"/>
      <c r="I51" s="521"/>
      <c r="J51" s="521"/>
      <c r="K51" s="521"/>
      <c r="L51" s="521"/>
      <c r="M51" s="521"/>
      <c r="N51" s="521"/>
      <c r="O51" s="521"/>
      <c r="P51" s="521"/>
      <c r="Q51" s="761" t="str">
        <f>IF(OR(AK49="ERR",AK50="ERR"),"研修時間を確認してください","")</f>
        <v/>
      </c>
      <c r="R51" s="761"/>
      <c r="S51" s="761"/>
      <c r="T51" s="761"/>
      <c r="U51" s="761"/>
      <c r="V51" s="761"/>
      <c r="W51" s="761"/>
      <c r="X51" s="748" t="str">
        <f>IF(ISERROR(OR(AG49,AJ49,AJ50)),"研修人数を入力してください",IF(AG49&lt;&gt;"",IF(OR(AND(AJ49&gt;0,W49=""),AND(AJ50&gt;0,W50="")),"研修人数を入力してください",""),""))</f>
        <v/>
      </c>
      <c r="Y51" s="748"/>
      <c r="Z51" s="748"/>
      <c r="AA51" s="749"/>
      <c r="AE51" s="204"/>
      <c r="AF51" s="211"/>
      <c r="AG51" s="213"/>
      <c r="AH51" s="213"/>
      <c r="AI51" s="213"/>
      <c r="AJ51" s="210"/>
      <c r="AK51" s="456"/>
      <c r="AM51" s="135"/>
      <c r="AO51" s="449"/>
      <c r="AP51" s="215"/>
      <c r="AQ51" s="214"/>
      <c r="AS51" s="216"/>
    </row>
    <row r="52" spans="1:45" ht="49.5" customHeight="1" x14ac:dyDescent="0.15">
      <c r="A52" s="723" t="str">
        <f>IF(AF49="","",CONCATENATE("(",TEXT(AF49,"aaa"),")"))</f>
        <v/>
      </c>
      <c r="B52" s="724"/>
      <c r="C52" s="747"/>
      <c r="D52" s="758"/>
      <c r="E52" s="759"/>
      <c r="F52" s="759"/>
      <c r="G52" s="759"/>
      <c r="H52" s="759"/>
      <c r="I52" s="759"/>
      <c r="J52" s="759"/>
      <c r="K52" s="759"/>
      <c r="L52" s="759"/>
      <c r="M52" s="759"/>
      <c r="N52" s="759"/>
      <c r="O52" s="759"/>
      <c r="P52" s="759"/>
      <c r="Q52" s="759"/>
      <c r="R52" s="759"/>
      <c r="S52" s="759"/>
      <c r="T52" s="759"/>
      <c r="U52" s="759"/>
      <c r="V52" s="759"/>
      <c r="W52" s="759"/>
      <c r="X52" s="759"/>
      <c r="Y52" s="759"/>
      <c r="Z52" s="759"/>
      <c r="AA52" s="760"/>
      <c r="AE52" s="204"/>
      <c r="AF52" s="211"/>
      <c r="AG52" s="213"/>
      <c r="AH52" s="213"/>
      <c r="AI52" s="213"/>
      <c r="AJ52" s="210"/>
      <c r="AK52" s="456"/>
      <c r="AO52" s="214"/>
      <c r="AP52" s="215"/>
      <c r="AQ52" s="214"/>
      <c r="AS52" s="216"/>
    </row>
    <row r="53" spans="1:45" ht="15.75" customHeight="1" x14ac:dyDescent="0.15">
      <c r="A53" s="725">
        <f>IF($AG$3="",A49+1,AF53)</f>
        <v>12</v>
      </c>
      <c r="B53" s="726"/>
      <c r="C53" s="754" t="s">
        <v>248</v>
      </c>
      <c r="D53" s="457"/>
      <c r="E53" s="756" t="s">
        <v>202</v>
      </c>
      <c r="F53" s="457"/>
      <c r="G53" s="756" t="s">
        <v>251</v>
      </c>
      <c r="H53" s="457"/>
      <c r="I53" s="756" t="s">
        <v>202</v>
      </c>
      <c r="J53" s="457"/>
      <c r="K53" s="752" t="s">
        <v>252</v>
      </c>
      <c r="L53" s="742" t="s">
        <v>203</v>
      </c>
      <c r="M53" s="458"/>
      <c r="N53" s="744" t="s">
        <v>253</v>
      </c>
      <c r="O53" s="457"/>
      <c r="P53" s="744" t="s">
        <v>252</v>
      </c>
      <c r="Q53" s="742" t="s">
        <v>254</v>
      </c>
      <c r="R53" s="469" t="str">
        <f>IF(OR(D53="",A53=""),"",HOUR(AJ53))</f>
        <v/>
      </c>
      <c r="S53" s="744" t="s">
        <v>253</v>
      </c>
      <c r="T53" s="460" t="str">
        <f>IF(OR(D53="",A53=""),"",MINUTE(AJ53))</f>
        <v/>
      </c>
      <c r="U53" s="744" t="s">
        <v>252</v>
      </c>
      <c r="V53" s="734" t="s">
        <v>269</v>
      </c>
      <c r="W53" s="461"/>
      <c r="X53" s="736" t="s">
        <v>143</v>
      </c>
      <c r="Y53" s="732" t="s">
        <v>255</v>
      </c>
      <c r="Z53" s="738"/>
      <c r="AA53" s="739"/>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727"/>
      <c r="B54" s="728"/>
      <c r="C54" s="755"/>
      <c r="D54" s="462"/>
      <c r="E54" s="757"/>
      <c r="F54" s="462"/>
      <c r="G54" s="757"/>
      <c r="H54" s="462"/>
      <c r="I54" s="757"/>
      <c r="J54" s="462"/>
      <c r="K54" s="753"/>
      <c r="L54" s="743"/>
      <c r="M54" s="463"/>
      <c r="N54" s="745"/>
      <c r="O54" s="462"/>
      <c r="P54" s="745"/>
      <c r="Q54" s="743"/>
      <c r="R54" s="468" t="str">
        <f>IF(OR(D54="",A53=""),"",HOUR(AJ54))</f>
        <v/>
      </c>
      <c r="S54" s="745"/>
      <c r="T54" s="464" t="str">
        <f>IF(OR(D54="",A53=""),"",MINUTE(AJ54))</f>
        <v/>
      </c>
      <c r="U54" s="745"/>
      <c r="V54" s="735"/>
      <c r="W54" s="513"/>
      <c r="X54" s="737"/>
      <c r="Y54" s="733"/>
      <c r="Z54" s="740"/>
      <c r="AA54" s="741"/>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727"/>
      <c r="B55" s="728"/>
      <c r="C55" s="746" t="s">
        <v>249</v>
      </c>
      <c r="D55" s="520"/>
      <c r="E55" s="521"/>
      <c r="F55" s="521"/>
      <c r="G55" s="521"/>
      <c r="H55" s="521"/>
      <c r="I55" s="521"/>
      <c r="J55" s="521"/>
      <c r="K55" s="521"/>
      <c r="L55" s="521"/>
      <c r="M55" s="521"/>
      <c r="N55" s="521"/>
      <c r="O55" s="521"/>
      <c r="P55" s="521"/>
      <c r="Q55" s="761" t="str">
        <f>IF(OR(AK53="ERR",AK54="ERR"),"研修時間を確認してください","")</f>
        <v/>
      </c>
      <c r="R55" s="761"/>
      <c r="S55" s="761"/>
      <c r="T55" s="761"/>
      <c r="U55" s="761"/>
      <c r="V55" s="761"/>
      <c r="W55" s="761"/>
      <c r="X55" s="748" t="str">
        <f>IF(ISERROR(OR(AG53,AJ53,AJ54)),"研修人数を入力してください",IF(AG53&lt;&gt;"",IF(OR(AND(AJ53&gt;0,W53=""),AND(AJ54&gt;0,W54="")),"研修人数を入力してください",""),""))</f>
        <v/>
      </c>
      <c r="Y55" s="748"/>
      <c r="Z55" s="748"/>
      <c r="AA55" s="749"/>
      <c r="AE55" s="204"/>
      <c r="AF55" s="211"/>
      <c r="AG55" s="213"/>
      <c r="AH55" s="213"/>
      <c r="AI55" s="213"/>
      <c r="AJ55" s="210"/>
      <c r="AK55" s="456"/>
      <c r="AM55" s="135"/>
      <c r="AO55" s="214"/>
      <c r="AP55" s="215"/>
      <c r="AQ55" s="214"/>
      <c r="AS55" s="216"/>
    </row>
    <row r="56" spans="1:45" ht="49.5" customHeight="1" x14ac:dyDescent="0.15">
      <c r="A56" s="723" t="str">
        <f>IF(AF53="","",CONCATENATE("(",TEXT(AF53,"aaa"),")"))</f>
        <v/>
      </c>
      <c r="B56" s="724"/>
      <c r="C56" s="747"/>
      <c r="D56" s="758"/>
      <c r="E56" s="759"/>
      <c r="F56" s="759"/>
      <c r="G56" s="759"/>
      <c r="H56" s="759"/>
      <c r="I56" s="759"/>
      <c r="J56" s="759"/>
      <c r="K56" s="759"/>
      <c r="L56" s="759"/>
      <c r="M56" s="759"/>
      <c r="N56" s="759"/>
      <c r="O56" s="759"/>
      <c r="P56" s="759"/>
      <c r="Q56" s="759"/>
      <c r="R56" s="759"/>
      <c r="S56" s="759"/>
      <c r="T56" s="759"/>
      <c r="U56" s="759"/>
      <c r="V56" s="759"/>
      <c r="W56" s="759"/>
      <c r="X56" s="759"/>
      <c r="Y56" s="759"/>
      <c r="Z56" s="759"/>
      <c r="AA56" s="760"/>
      <c r="AE56" s="204"/>
      <c r="AF56" s="211"/>
      <c r="AG56" s="213"/>
      <c r="AH56" s="213"/>
      <c r="AI56" s="213"/>
      <c r="AJ56" s="210"/>
      <c r="AK56" s="456"/>
      <c r="AO56" s="214"/>
      <c r="AP56" s="215"/>
      <c r="AQ56" s="214"/>
      <c r="AS56" s="216"/>
    </row>
    <row r="57" spans="1:45" ht="15.75" customHeight="1" x14ac:dyDescent="0.15">
      <c r="A57" s="725">
        <f>IF($AG$3="",A53+1,AF57)</f>
        <v>13</v>
      </c>
      <c r="B57" s="726"/>
      <c r="C57" s="754" t="s">
        <v>248</v>
      </c>
      <c r="D57" s="457"/>
      <c r="E57" s="756" t="s">
        <v>202</v>
      </c>
      <c r="F57" s="457"/>
      <c r="G57" s="756" t="s">
        <v>251</v>
      </c>
      <c r="H57" s="457"/>
      <c r="I57" s="756" t="s">
        <v>202</v>
      </c>
      <c r="J57" s="457"/>
      <c r="K57" s="752" t="s">
        <v>252</v>
      </c>
      <c r="L57" s="742" t="s">
        <v>203</v>
      </c>
      <c r="M57" s="458"/>
      <c r="N57" s="744" t="s">
        <v>253</v>
      </c>
      <c r="O57" s="457"/>
      <c r="P57" s="744" t="s">
        <v>252</v>
      </c>
      <c r="Q57" s="742" t="s">
        <v>254</v>
      </c>
      <c r="R57" s="469" t="str">
        <f>IF(OR(D57="",A57=""),"",HOUR(AJ57))</f>
        <v/>
      </c>
      <c r="S57" s="744" t="s">
        <v>253</v>
      </c>
      <c r="T57" s="460" t="str">
        <f>IF(OR(D57="",A57=""),"",MINUTE(AJ57))</f>
        <v/>
      </c>
      <c r="U57" s="744" t="s">
        <v>252</v>
      </c>
      <c r="V57" s="734" t="s">
        <v>269</v>
      </c>
      <c r="W57" s="461"/>
      <c r="X57" s="736" t="s">
        <v>143</v>
      </c>
      <c r="Y57" s="732" t="s">
        <v>255</v>
      </c>
      <c r="Z57" s="738"/>
      <c r="AA57" s="739"/>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727"/>
      <c r="B58" s="728"/>
      <c r="C58" s="755"/>
      <c r="D58" s="462"/>
      <c r="E58" s="757"/>
      <c r="F58" s="462"/>
      <c r="G58" s="757"/>
      <c r="H58" s="462"/>
      <c r="I58" s="757"/>
      <c r="J58" s="462"/>
      <c r="K58" s="753"/>
      <c r="L58" s="743"/>
      <c r="M58" s="463"/>
      <c r="N58" s="745"/>
      <c r="O58" s="462"/>
      <c r="P58" s="745"/>
      <c r="Q58" s="743"/>
      <c r="R58" s="468" t="str">
        <f>IF(OR(D58="",A57=""),"",HOUR(AJ58))</f>
        <v/>
      </c>
      <c r="S58" s="745"/>
      <c r="T58" s="464" t="str">
        <f>IF(OR(D58="",A57=""),"",MINUTE(AJ58))</f>
        <v/>
      </c>
      <c r="U58" s="745"/>
      <c r="V58" s="735"/>
      <c r="W58" s="513"/>
      <c r="X58" s="737"/>
      <c r="Y58" s="733"/>
      <c r="Z58" s="740"/>
      <c r="AA58" s="741"/>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727"/>
      <c r="B59" s="728"/>
      <c r="C59" s="746" t="s">
        <v>249</v>
      </c>
      <c r="D59" s="520"/>
      <c r="E59" s="521"/>
      <c r="F59" s="521"/>
      <c r="G59" s="521"/>
      <c r="H59" s="521"/>
      <c r="I59" s="521"/>
      <c r="J59" s="521"/>
      <c r="K59" s="521"/>
      <c r="L59" s="521"/>
      <c r="M59" s="521"/>
      <c r="N59" s="521"/>
      <c r="O59" s="521"/>
      <c r="P59" s="521"/>
      <c r="Q59" s="761" t="str">
        <f>IF(OR(AK57="ERR",AK58="ERR"),"研修時間を確認してください","")</f>
        <v/>
      </c>
      <c r="R59" s="761"/>
      <c r="S59" s="761"/>
      <c r="T59" s="761"/>
      <c r="U59" s="761"/>
      <c r="V59" s="761"/>
      <c r="W59" s="761"/>
      <c r="X59" s="748" t="str">
        <f>IF(ISERROR(OR(AG57,AJ57,AJ58)),"研修人数を入力してください",IF(AG57&lt;&gt;"",IF(OR(AND(AJ57&gt;0,W57=""),AND(AJ58&gt;0,W58="")),"研修人数を入力してください",""),""))</f>
        <v/>
      </c>
      <c r="Y59" s="748"/>
      <c r="Z59" s="748"/>
      <c r="AA59" s="749"/>
      <c r="AE59" s="204"/>
      <c r="AF59" s="211"/>
      <c r="AG59" s="213"/>
      <c r="AH59" s="213"/>
      <c r="AI59" s="213"/>
      <c r="AJ59" s="210"/>
      <c r="AK59" s="456"/>
      <c r="AM59" s="135"/>
      <c r="AO59" s="214"/>
      <c r="AP59" s="215"/>
      <c r="AQ59" s="214"/>
      <c r="AS59" s="216"/>
    </row>
    <row r="60" spans="1:45" ht="49.5" customHeight="1" x14ac:dyDescent="0.15">
      <c r="A60" s="723" t="str">
        <f>IF(AF57="","",CONCATENATE("(",TEXT(AF57,"aaa"),")"))</f>
        <v/>
      </c>
      <c r="B60" s="724"/>
      <c r="C60" s="747"/>
      <c r="D60" s="758"/>
      <c r="E60" s="759"/>
      <c r="F60" s="759"/>
      <c r="G60" s="759"/>
      <c r="H60" s="759"/>
      <c r="I60" s="759"/>
      <c r="J60" s="759"/>
      <c r="K60" s="759"/>
      <c r="L60" s="759"/>
      <c r="M60" s="759"/>
      <c r="N60" s="759"/>
      <c r="O60" s="759"/>
      <c r="P60" s="759"/>
      <c r="Q60" s="759"/>
      <c r="R60" s="759"/>
      <c r="S60" s="759"/>
      <c r="T60" s="759"/>
      <c r="U60" s="759"/>
      <c r="V60" s="759"/>
      <c r="W60" s="759"/>
      <c r="X60" s="759"/>
      <c r="Y60" s="759"/>
      <c r="Z60" s="759"/>
      <c r="AA60" s="760"/>
      <c r="AE60" s="204"/>
      <c r="AF60" s="211"/>
      <c r="AG60" s="213"/>
      <c r="AH60" s="213"/>
      <c r="AI60" s="213"/>
      <c r="AJ60" s="210"/>
      <c r="AK60" s="456"/>
      <c r="AO60" s="214"/>
      <c r="AP60" s="215"/>
      <c r="AQ60" s="214"/>
      <c r="AS60" s="216"/>
    </row>
    <row r="61" spans="1:45" ht="15.75" customHeight="1" x14ac:dyDescent="0.15">
      <c r="A61" s="725">
        <f>IF($AG$3="",A57+1,AF61)</f>
        <v>14</v>
      </c>
      <c r="B61" s="726"/>
      <c r="C61" s="754" t="s">
        <v>248</v>
      </c>
      <c r="D61" s="457"/>
      <c r="E61" s="756" t="s">
        <v>202</v>
      </c>
      <c r="F61" s="457"/>
      <c r="G61" s="756" t="s">
        <v>251</v>
      </c>
      <c r="H61" s="457"/>
      <c r="I61" s="756" t="s">
        <v>202</v>
      </c>
      <c r="J61" s="457"/>
      <c r="K61" s="752" t="s">
        <v>252</v>
      </c>
      <c r="L61" s="742" t="s">
        <v>203</v>
      </c>
      <c r="M61" s="458"/>
      <c r="N61" s="744" t="s">
        <v>253</v>
      </c>
      <c r="O61" s="457"/>
      <c r="P61" s="744" t="s">
        <v>252</v>
      </c>
      <c r="Q61" s="742" t="s">
        <v>254</v>
      </c>
      <c r="R61" s="469" t="str">
        <f>IF(OR(D61="",A61=""),"",HOUR(AJ61))</f>
        <v/>
      </c>
      <c r="S61" s="744" t="s">
        <v>253</v>
      </c>
      <c r="T61" s="460" t="str">
        <f>IF(OR(D61="",A61=""),"",MINUTE(AJ61))</f>
        <v/>
      </c>
      <c r="U61" s="744" t="s">
        <v>252</v>
      </c>
      <c r="V61" s="734" t="s">
        <v>269</v>
      </c>
      <c r="W61" s="461"/>
      <c r="X61" s="736" t="s">
        <v>143</v>
      </c>
      <c r="Y61" s="732" t="s">
        <v>255</v>
      </c>
      <c r="Z61" s="738"/>
      <c r="AA61" s="739"/>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727"/>
      <c r="B62" s="728"/>
      <c r="C62" s="755"/>
      <c r="D62" s="462"/>
      <c r="E62" s="757"/>
      <c r="F62" s="462"/>
      <c r="G62" s="757"/>
      <c r="H62" s="462"/>
      <c r="I62" s="757"/>
      <c r="J62" s="462"/>
      <c r="K62" s="753"/>
      <c r="L62" s="743"/>
      <c r="M62" s="463"/>
      <c r="N62" s="745"/>
      <c r="O62" s="462"/>
      <c r="P62" s="745"/>
      <c r="Q62" s="743"/>
      <c r="R62" s="468" t="str">
        <f>IF(OR(D62="",A61=""),"",HOUR(AJ62))</f>
        <v/>
      </c>
      <c r="S62" s="745"/>
      <c r="T62" s="464" t="str">
        <f>IF(OR(D62="",A61=""),"",MINUTE(AJ62))</f>
        <v/>
      </c>
      <c r="U62" s="745"/>
      <c r="V62" s="735"/>
      <c r="W62" s="513"/>
      <c r="X62" s="737"/>
      <c r="Y62" s="733"/>
      <c r="Z62" s="740"/>
      <c r="AA62" s="741"/>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727"/>
      <c r="B63" s="728"/>
      <c r="C63" s="746" t="s">
        <v>249</v>
      </c>
      <c r="D63" s="520"/>
      <c r="E63" s="521"/>
      <c r="F63" s="521"/>
      <c r="G63" s="521"/>
      <c r="H63" s="521"/>
      <c r="I63" s="521"/>
      <c r="J63" s="521"/>
      <c r="K63" s="521"/>
      <c r="L63" s="521"/>
      <c r="M63" s="521"/>
      <c r="N63" s="521"/>
      <c r="O63" s="521"/>
      <c r="P63" s="521"/>
      <c r="Q63" s="761" t="str">
        <f>IF(OR(AK61="ERR",AK62="ERR"),"研修時間を確認してください","")</f>
        <v/>
      </c>
      <c r="R63" s="761"/>
      <c r="S63" s="761"/>
      <c r="T63" s="761"/>
      <c r="U63" s="761"/>
      <c r="V63" s="761"/>
      <c r="W63" s="761"/>
      <c r="X63" s="748" t="str">
        <f>IF(ISERROR(OR(AG61,AJ61,AJ62)),"研修人数を入力してください",IF(AG61&lt;&gt;"",IF(OR(AND(AJ61&gt;0,W61=""),AND(AJ62&gt;0,W62="")),"研修人数を入力してください",""),""))</f>
        <v/>
      </c>
      <c r="Y63" s="748"/>
      <c r="Z63" s="748"/>
      <c r="AA63" s="749"/>
      <c r="AE63" s="204"/>
      <c r="AF63" s="211"/>
      <c r="AG63" s="213"/>
      <c r="AH63" s="213"/>
      <c r="AI63" s="213"/>
      <c r="AJ63" s="210"/>
      <c r="AK63" s="456"/>
      <c r="AM63" s="135"/>
      <c r="AO63" s="214"/>
      <c r="AP63" s="215"/>
      <c r="AQ63" s="214"/>
      <c r="AS63" s="216"/>
    </row>
    <row r="64" spans="1:45" ht="49.5" customHeight="1" x14ac:dyDescent="0.15">
      <c r="A64" s="723" t="str">
        <f>IF(AF61="","",CONCATENATE("(",TEXT(AF61,"aaa"),")"))</f>
        <v/>
      </c>
      <c r="B64" s="724"/>
      <c r="C64" s="747"/>
      <c r="D64" s="758"/>
      <c r="E64" s="759"/>
      <c r="F64" s="759"/>
      <c r="G64" s="759"/>
      <c r="H64" s="759"/>
      <c r="I64" s="759"/>
      <c r="J64" s="759"/>
      <c r="K64" s="759"/>
      <c r="L64" s="759"/>
      <c r="M64" s="759"/>
      <c r="N64" s="759"/>
      <c r="O64" s="759"/>
      <c r="P64" s="759"/>
      <c r="Q64" s="759"/>
      <c r="R64" s="759"/>
      <c r="S64" s="759"/>
      <c r="T64" s="759"/>
      <c r="U64" s="759"/>
      <c r="V64" s="759"/>
      <c r="W64" s="759"/>
      <c r="X64" s="759"/>
      <c r="Y64" s="759"/>
      <c r="Z64" s="759"/>
      <c r="AA64" s="760"/>
      <c r="AE64" s="204"/>
      <c r="AF64" s="211"/>
      <c r="AG64" s="213"/>
      <c r="AH64" s="213"/>
      <c r="AI64" s="213"/>
      <c r="AJ64" s="210"/>
      <c r="AK64" s="456"/>
      <c r="AO64" s="214"/>
      <c r="AP64" s="215"/>
      <c r="AQ64" s="214"/>
      <c r="AS64" s="216"/>
    </row>
    <row r="65" spans="1:45" ht="15.75" customHeight="1" x14ac:dyDescent="0.15">
      <c r="A65" s="725">
        <f>IF($AG$3="",A61+1,AF65)</f>
        <v>15</v>
      </c>
      <c r="B65" s="726"/>
      <c r="C65" s="754" t="s">
        <v>248</v>
      </c>
      <c r="D65" s="457"/>
      <c r="E65" s="756" t="s">
        <v>202</v>
      </c>
      <c r="F65" s="457"/>
      <c r="G65" s="756" t="s">
        <v>251</v>
      </c>
      <c r="H65" s="457"/>
      <c r="I65" s="756" t="s">
        <v>202</v>
      </c>
      <c r="J65" s="457"/>
      <c r="K65" s="752" t="s">
        <v>252</v>
      </c>
      <c r="L65" s="742" t="s">
        <v>203</v>
      </c>
      <c r="M65" s="458"/>
      <c r="N65" s="744" t="s">
        <v>253</v>
      </c>
      <c r="O65" s="457"/>
      <c r="P65" s="744" t="s">
        <v>252</v>
      </c>
      <c r="Q65" s="742" t="s">
        <v>254</v>
      </c>
      <c r="R65" s="469" t="str">
        <f>IF(OR(D65="",A65=""),"",HOUR(AJ65))</f>
        <v/>
      </c>
      <c r="S65" s="744" t="s">
        <v>253</v>
      </c>
      <c r="T65" s="460" t="str">
        <f>IF(OR(D65="",A65=""),"",MINUTE(AJ65))</f>
        <v/>
      </c>
      <c r="U65" s="744" t="s">
        <v>252</v>
      </c>
      <c r="V65" s="734" t="s">
        <v>269</v>
      </c>
      <c r="W65" s="461"/>
      <c r="X65" s="736" t="s">
        <v>143</v>
      </c>
      <c r="Y65" s="732" t="s">
        <v>255</v>
      </c>
      <c r="Z65" s="738"/>
      <c r="AA65" s="739"/>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727"/>
      <c r="B66" s="728"/>
      <c r="C66" s="755"/>
      <c r="D66" s="462"/>
      <c r="E66" s="757"/>
      <c r="F66" s="462"/>
      <c r="G66" s="757"/>
      <c r="H66" s="462"/>
      <c r="I66" s="757"/>
      <c r="J66" s="462"/>
      <c r="K66" s="753"/>
      <c r="L66" s="743"/>
      <c r="M66" s="463"/>
      <c r="N66" s="745"/>
      <c r="O66" s="462"/>
      <c r="P66" s="745"/>
      <c r="Q66" s="743"/>
      <c r="R66" s="468" t="str">
        <f>IF(OR(D66="",A65=""),"",HOUR(AJ66))</f>
        <v/>
      </c>
      <c r="S66" s="745"/>
      <c r="T66" s="464" t="str">
        <f>IF(OR(D66="",A65=""),"",MINUTE(AJ66))</f>
        <v/>
      </c>
      <c r="U66" s="745"/>
      <c r="V66" s="735"/>
      <c r="W66" s="513"/>
      <c r="X66" s="737"/>
      <c r="Y66" s="733"/>
      <c r="Z66" s="740"/>
      <c r="AA66" s="741"/>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727"/>
      <c r="B67" s="728"/>
      <c r="C67" s="746" t="s">
        <v>249</v>
      </c>
      <c r="D67" s="520"/>
      <c r="E67" s="521"/>
      <c r="F67" s="521"/>
      <c r="G67" s="521"/>
      <c r="H67" s="521"/>
      <c r="I67" s="521"/>
      <c r="J67" s="521"/>
      <c r="K67" s="521"/>
      <c r="L67" s="521"/>
      <c r="M67" s="521"/>
      <c r="N67" s="521"/>
      <c r="O67" s="521"/>
      <c r="P67" s="521"/>
      <c r="Q67" s="761" t="str">
        <f>IF(OR(AK65="ERR",AK66="ERR"),"研修時間を確認してください","")</f>
        <v/>
      </c>
      <c r="R67" s="761"/>
      <c r="S67" s="761"/>
      <c r="T67" s="761"/>
      <c r="U67" s="761"/>
      <c r="V67" s="761"/>
      <c r="W67" s="761"/>
      <c r="X67" s="748" t="str">
        <f>IF(ISERROR(OR(AG65,AJ65,AJ66)),"研修人数を入力してください",IF(AG65&lt;&gt;"",IF(OR(AND(AJ65&gt;0,W65=""),AND(AJ66&gt;0,W66="")),"研修人数を入力してください",""),""))</f>
        <v/>
      </c>
      <c r="Y67" s="748"/>
      <c r="Z67" s="748"/>
      <c r="AA67" s="749"/>
      <c r="AE67" s="204"/>
      <c r="AF67" s="211"/>
      <c r="AG67" s="213"/>
      <c r="AH67" s="213"/>
      <c r="AI67" s="213"/>
      <c r="AJ67" s="210"/>
      <c r="AK67" s="456"/>
      <c r="AM67" s="135"/>
      <c r="AO67" s="214"/>
      <c r="AP67" s="215"/>
      <c r="AQ67" s="214"/>
      <c r="AS67" s="216"/>
    </row>
    <row r="68" spans="1:45" ht="49.5" customHeight="1" x14ac:dyDescent="0.15">
      <c r="A68" s="723" t="str">
        <f>IF(AF65="","",CONCATENATE("(",TEXT(AF65,"aaa"),")"))</f>
        <v/>
      </c>
      <c r="B68" s="724"/>
      <c r="C68" s="747"/>
      <c r="D68" s="758"/>
      <c r="E68" s="759"/>
      <c r="F68" s="759"/>
      <c r="G68" s="759"/>
      <c r="H68" s="759"/>
      <c r="I68" s="759"/>
      <c r="J68" s="759"/>
      <c r="K68" s="759"/>
      <c r="L68" s="759"/>
      <c r="M68" s="759"/>
      <c r="N68" s="759"/>
      <c r="O68" s="759"/>
      <c r="P68" s="759"/>
      <c r="Q68" s="759"/>
      <c r="R68" s="759"/>
      <c r="S68" s="759"/>
      <c r="T68" s="759"/>
      <c r="U68" s="759"/>
      <c r="V68" s="759"/>
      <c r="W68" s="759"/>
      <c r="X68" s="759"/>
      <c r="Y68" s="759"/>
      <c r="Z68" s="759"/>
      <c r="AA68" s="760"/>
      <c r="AE68" s="204"/>
      <c r="AF68" s="211"/>
      <c r="AG68" s="213"/>
      <c r="AH68" s="213"/>
      <c r="AI68" s="213"/>
      <c r="AJ68" s="210"/>
      <c r="AK68" s="456"/>
      <c r="AO68" s="214"/>
      <c r="AP68" s="215"/>
      <c r="AQ68" s="214"/>
      <c r="AS68" s="216"/>
    </row>
    <row r="69" spans="1:45" ht="15.75" customHeight="1" x14ac:dyDescent="0.15">
      <c r="A69" s="725">
        <f>IF($AG$3="",A65+1,AF69)</f>
        <v>16</v>
      </c>
      <c r="B69" s="726"/>
      <c r="C69" s="754" t="s">
        <v>248</v>
      </c>
      <c r="D69" s="457"/>
      <c r="E69" s="756" t="s">
        <v>202</v>
      </c>
      <c r="F69" s="457"/>
      <c r="G69" s="756" t="s">
        <v>251</v>
      </c>
      <c r="H69" s="457"/>
      <c r="I69" s="756" t="s">
        <v>202</v>
      </c>
      <c r="J69" s="457"/>
      <c r="K69" s="752" t="s">
        <v>252</v>
      </c>
      <c r="L69" s="742" t="s">
        <v>203</v>
      </c>
      <c r="M69" s="458"/>
      <c r="N69" s="744" t="s">
        <v>253</v>
      </c>
      <c r="O69" s="457"/>
      <c r="P69" s="744" t="s">
        <v>252</v>
      </c>
      <c r="Q69" s="742" t="s">
        <v>254</v>
      </c>
      <c r="R69" s="469" t="str">
        <f>IF(OR(D69="",A69=""),"",HOUR(AJ69))</f>
        <v/>
      </c>
      <c r="S69" s="744" t="s">
        <v>253</v>
      </c>
      <c r="T69" s="460" t="str">
        <f>IF(OR(D69="",A69=""),"",MINUTE(AJ69))</f>
        <v/>
      </c>
      <c r="U69" s="744" t="s">
        <v>252</v>
      </c>
      <c r="V69" s="734" t="s">
        <v>269</v>
      </c>
      <c r="W69" s="461"/>
      <c r="X69" s="736" t="s">
        <v>143</v>
      </c>
      <c r="Y69" s="732" t="s">
        <v>255</v>
      </c>
      <c r="Z69" s="738"/>
      <c r="AA69" s="739"/>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727"/>
      <c r="B70" s="728"/>
      <c r="C70" s="755"/>
      <c r="D70" s="462"/>
      <c r="E70" s="757"/>
      <c r="F70" s="462"/>
      <c r="G70" s="757"/>
      <c r="H70" s="462"/>
      <c r="I70" s="757"/>
      <c r="J70" s="462"/>
      <c r="K70" s="753"/>
      <c r="L70" s="743"/>
      <c r="M70" s="463"/>
      <c r="N70" s="745"/>
      <c r="O70" s="462"/>
      <c r="P70" s="745"/>
      <c r="Q70" s="743"/>
      <c r="R70" s="468" t="str">
        <f>IF(OR(D70="",A69=""),"",HOUR(AJ70))</f>
        <v/>
      </c>
      <c r="S70" s="745"/>
      <c r="T70" s="464" t="str">
        <f>IF(OR(D70="",A69=""),"",MINUTE(AJ70))</f>
        <v/>
      </c>
      <c r="U70" s="745"/>
      <c r="V70" s="735"/>
      <c r="W70" s="513"/>
      <c r="X70" s="737"/>
      <c r="Y70" s="733"/>
      <c r="Z70" s="740"/>
      <c r="AA70" s="741"/>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727"/>
      <c r="B71" s="728"/>
      <c r="C71" s="746" t="s">
        <v>249</v>
      </c>
      <c r="D71" s="520"/>
      <c r="E71" s="521"/>
      <c r="F71" s="521"/>
      <c r="G71" s="521"/>
      <c r="H71" s="521"/>
      <c r="I71" s="521"/>
      <c r="J71" s="521"/>
      <c r="K71" s="521"/>
      <c r="L71" s="521"/>
      <c r="M71" s="521"/>
      <c r="N71" s="521"/>
      <c r="O71" s="521"/>
      <c r="P71" s="521"/>
      <c r="Q71" s="761" t="str">
        <f>IF(OR(AK69="ERR",AK70="ERR"),"研修時間を確認してください","")</f>
        <v/>
      </c>
      <c r="R71" s="761"/>
      <c r="S71" s="761"/>
      <c r="T71" s="761"/>
      <c r="U71" s="761"/>
      <c r="V71" s="761"/>
      <c r="W71" s="761"/>
      <c r="X71" s="748" t="str">
        <f>IF(ISERROR(OR(AG69,AJ69,AJ70)),"研修人数を入力してください",IF(AG69&lt;&gt;"",IF(OR(AND(AJ69&gt;0,W69=""),AND(AJ70&gt;0,W70="")),"研修人数を入力してください",""),""))</f>
        <v/>
      </c>
      <c r="Y71" s="748"/>
      <c r="Z71" s="748"/>
      <c r="AA71" s="749"/>
      <c r="AE71" s="204"/>
      <c r="AF71" s="211"/>
      <c r="AG71" s="213"/>
      <c r="AH71" s="213"/>
      <c r="AI71" s="213"/>
      <c r="AJ71" s="210"/>
      <c r="AK71" s="456"/>
      <c r="AM71" s="135"/>
      <c r="AO71" s="214"/>
      <c r="AP71" s="215"/>
      <c r="AQ71" s="214"/>
      <c r="AS71" s="216"/>
    </row>
    <row r="72" spans="1:45" ht="49.5" customHeight="1" x14ac:dyDescent="0.15">
      <c r="A72" s="723" t="str">
        <f>IF(AF69="","",CONCATENATE("(",TEXT(AF69,"aaa"),")"))</f>
        <v/>
      </c>
      <c r="B72" s="724"/>
      <c r="C72" s="747"/>
      <c r="D72" s="758"/>
      <c r="E72" s="759"/>
      <c r="F72" s="759"/>
      <c r="G72" s="759"/>
      <c r="H72" s="759"/>
      <c r="I72" s="759"/>
      <c r="J72" s="759"/>
      <c r="K72" s="759"/>
      <c r="L72" s="759"/>
      <c r="M72" s="759"/>
      <c r="N72" s="759"/>
      <c r="O72" s="759"/>
      <c r="P72" s="759"/>
      <c r="Q72" s="759"/>
      <c r="R72" s="759"/>
      <c r="S72" s="759"/>
      <c r="T72" s="759"/>
      <c r="U72" s="759"/>
      <c r="V72" s="759"/>
      <c r="W72" s="759"/>
      <c r="X72" s="759"/>
      <c r="Y72" s="759"/>
      <c r="Z72" s="759"/>
      <c r="AA72" s="760"/>
      <c r="AE72" s="204"/>
      <c r="AF72" s="211"/>
      <c r="AG72" s="213"/>
      <c r="AH72" s="213"/>
      <c r="AI72" s="213"/>
      <c r="AJ72" s="210"/>
      <c r="AK72" s="456"/>
      <c r="AO72" s="214"/>
      <c r="AP72" s="215"/>
      <c r="AQ72" s="214"/>
      <c r="AS72" s="216"/>
    </row>
    <row r="73" spans="1:45" ht="15.75" customHeight="1" x14ac:dyDescent="0.15">
      <c r="A73" s="725">
        <f>IF($AG$3="",A69+1,AF73)</f>
        <v>17</v>
      </c>
      <c r="B73" s="726"/>
      <c r="C73" s="754" t="s">
        <v>248</v>
      </c>
      <c r="D73" s="457"/>
      <c r="E73" s="756" t="s">
        <v>202</v>
      </c>
      <c r="F73" s="457"/>
      <c r="G73" s="756" t="s">
        <v>251</v>
      </c>
      <c r="H73" s="457"/>
      <c r="I73" s="756" t="s">
        <v>202</v>
      </c>
      <c r="J73" s="457"/>
      <c r="K73" s="752" t="s">
        <v>252</v>
      </c>
      <c r="L73" s="742" t="s">
        <v>203</v>
      </c>
      <c r="M73" s="458"/>
      <c r="N73" s="744" t="s">
        <v>253</v>
      </c>
      <c r="O73" s="457"/>
      <c r="P73" s="744" t="s">
        <v>252</v>
      </c>
      <c r="Q73" s="742" t="s">
        <v>254</v>
      </c>
      <c r="R73" s="469" t="str">
        <f>IF(OR(D73="",A73=""),"",HOUR(AJ73))</f>
        <v/>
      </c>
      <c r="S73" s="744" t="s">
        <v>253</v>
      </c>
      <c r="T73" s="460" t="str">
        <f>IF(OR(D73="",A73=""),"",MINUTE(AJ73))</f>
        <v/>
      </c>
      <c r="U73" s="744" t="s">
        <v>252</v>
      </c>
      <c r="V73" s="734" t="s">
        <v>269</v>
      </c>
      <c r="W73" s="461"/>
      <c r="X73" s="736" t="s">
        <v>143</v>
      </c>
      <c r="Y73" s="732" t="s">
        <v>255</v>
      </c>
      <c r="Z73" s="738"/>
      <c r="AA73" s="739"/>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727"/>
      <c r="B74" s="728"/>
      <c r="C74" s="755"/>
      <c r="D74" s="462"/>
      <c r="E74" s="757"/>
      <c r="F74" s="462"/>
      <c r="G74" s="757"/>
      <c r="H74" s="462"/>
      <c r="I74" s="757"/>
      <c r="J74" s="462"/>
      <c r="K74" s="753"/>
      <c r="L74" s="743"/>
      <c r="M74" s="463"/>
      <c r="N74" s="745"/>
      <c r="O74" s="462"/>
      <c r="P74" s="745"/>
      <c r="Q74" s="743"/>
      <c r="R74" s="468" t="str">
        <f>IF(OR(D74="",A73=""),"",HOUR(AJ74))</f>
        <v/>
      </c>
      <c r="S74" s="745"/>
      <c r="T74" s="464" t="str">
        <f>IF(OR(D74="",A73=""),"",MINUTE(AJ74))</f>
        <v/>
      </c>
      <c r="U74" s="745"/>
      <c r="V74" s="735"/>
      <c r="W74" s="513"/>
      <c r="X74" s="737"/>
      <c r="Y74" s="733"/>
      <c r="Z74" s="740"/>
      <c r="AA74" s="741"/>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727"/>
      <c r="B75" s="728"/>
      <c r="C75" s="746" t="s">
        <v>249</v>
      </c>
      <c r="D75" s="520"/>
      <c r="E75" s="521"/>
      <c r="F75" s="521"/>
      <c r="G75" s="521"/>
      <c r="H75" s="521"/>
      <c r="I75" s="521"/>
      <c r="J75" s="521"/>
      <c r="K75" s="521"/>
      <c r="L75" s="521"/>
      <c r="M75" s="521"/>
      <c r="N75" s="521"/>
      <c r="O75" s="521"/>
      <c r="P75" s="521"/>
      <c r="Q75" s="761" t="str">
        <f>IF(OR(AK73="ERR",AK74="ERR"),"研修時間を確認してください","")</f>
        <v/>
      </c>
      <c r="R75" s="761"/>
      <c r="S75" s="761"/>
      <c r="T75" s="761"/>
      <c r="U75" s="761"/>
      <c r="V75" s="761"/>
      <c r="W75" s="761"/>
      <c r="X75" s="748" t="str">
        <f>IF(ISERROR(OR(AG73,AJ73,AJ74)),"研修人数を入力してください",IF(AG73&lt;&gt;"",IF(OR(AND(AJ73&gt;0,W73=""),AND(AJ74&gt;0,W74="")),"研修人数を入力してください",""),""))</f>
        <v/>
      </c>
      <c r="Y75" s="748"/>
      <c r="Z75" s="748"/>
      <c r="AA75" s="749"/>
      <c r="AE75" s="204"/>
      <c r="AF75" s="211"/>
      <c r="AG75" s="213"/>
      <c r="AH75" s="213"/>
      <c r="AI75" s="213"/>
      <c r="AJ75" s="210"/>
      <c r="AK75" s="456"/>
      <c r="AM75" s="135"/>
      <c r="AO75" s="214"/>
      <c r="AP75" s="215"/>
      <c r="AQ75" s="214"/>
      <c r="AS75" s="216"/>
    </row>
    <row r="76" spans="1:45" ht="49.5" customHeight="1" x14ac:dyDescent="0.15">
      <c r="A76" s="723" t="str">
        <f>IF(AF73="","",CONCATENATE("(",TEXT(AF73,"aaa"),")"))</f>
        <v/>
      </c>
      <c r="B76" s="724"/>
      <c r="C76" s="747"/>
      <c r="D76" s="758"/>
      <c r="E76" s="759"/>
      <c r="F76" s="759"/>
      <c r="G76" s="759"/>
      <c r="H76" s="759"/>
      <c r="I76" s="759"/>
      <c r="J76" s="759"/>
      <c r="K76" s="759"/>
      <c r="L76" s="759"/>
      <c r="M76" s="759"/>
      <c r="N76" s="759"/>
      <c r="O76" s="759"/>
      <c r="P76" s="759"/>
      <c r="Q76" s="759"/>
      <c r="R76" s="759"/>
      <c r="S76" s="759"/>
      <c r="T76" s="759"/>
      <c r="U76" s="759"/>
      <c r="V76" s="759"/>
      <c r="W76" s="759"/>
      <c r="X76" s="759"/>
      <c r="Y76" s="759"/>
      <c r="Z76" s="759"/>
      <c r="AA76" s="760"/>
      <c r="AE76" s="204"/>
      <c r="AF76" s="211"/>
      <c r="AG76" s="213"/>
      <c r="AH76" s="213"/>
      <c r="AI76" s="213"/>
      <c r="AJ76" s="210"/>
      <c r="AK76" s="456"/>
      <c r="AO76" s="214"/>
      <c r="AP76" s="215"/>
      <c r="AQ76" s="214"/>
      <c r="AS76" s="216"/>
    </row>
    <row r="77" spans="1:45" ht="15.75" customHeight="1" x14ac:dyDescent="0.15">
      <c r="A77" s="725">
        <f>IF($AG$3="",A73+1,AF77)</f>
        <v>18</v>
      </c>
      <c r="B77" s="726"/>
      <c r="C77" s="754" t="s">
        <v>248</v>
      </c>
      <c r="D77" s="457"/>
      <c r="E77" s="756" t="s">
        <v>202</v>
      </c>
      <c r="F77" s="457"/>
      <c r="G77" s="756" t="s">
        <v>251</v>
      </c>
      <c r="H77" s="457"/>
      <c r="I77" s="756" t="s">
        <v>202</v>
      </c>
      <c r="J77" s="457"/>
      <c r="K77" s="752" t="s">
        <v>252</v>
      </c>
      <c r="L77" s="742" t="s">
        <v>203</v>
      </c>
      <c r="M77" s="458"/>
      <c r="N77" s="744" t="s">
        <v>253</v>
      </c>
      <c r="O77" s="457"/>
      <c r="P77" s="744" t="s">
        <v>252</v>
      </c>
      <c r="Q77" s="742" t="s">
        <v>254</v>
      </c>
      <c r="R77" s="469" t="str">
        <f>IF(OR(D77="",A77=""),"",HOUR(AJ77))</f>
        <v/>
      </c>
      <c r="S77" s="744" t="s">
        <v>253</v>
      </c>
      <c r="T77" s="460" t="str">
        <f>IF(OR(D77="",A77=""),"",MINUTE(AJ77))</f>
        <v/>
      </c>
      <c r="U77" s="744" t="s">
        <v>252</v>
      </c>
      <c r="V77" s="734" t="s">
        <v>269</v>
      </c>
      <c r="W77" s="461"/>
      <c r="X77" s="736" t="s">
        <v>143</v>
      </c>
      <c r="Y77" s="732" t="s">
        <v>255</v>
      </c>
      <c r="Z77" s="738"/>
      <c r="AA77" s="739"/>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727"/>
      <c r="B78" s="728"/>
      <c r="C78" s="755"/>
      <c r="D78" s="462"/>
      <c r="E78" s="757"/>
      <c r="F78" s="462"/>
      <c r="G78" s="757"/>
      <c r="H78" s="462"/>
      <c r="I78" s="757"/>
      <c r="J78" s="462"/>
      <c r="K78" s="753"/>
      <c r="L78" s="743"/>
      <c r="M78" s="463"/>
      <c r="N78" s="745"/>
      <c r="O78" s="462"/>
      <c r="P78" s="745"/>
      <c r="Q78" s="743"/>
      <c r="R78" s="468" t="str">
        <f>IF(OR(D78="",A77=""),"",HOUR(AJ78))</f>
        <v/>
      </c>
      <c r="S78" s="745"/>
      <c r="T78" s="464" t="str">
        <f>IF(OR(D78="",A77=""),"",MINUTE(AJ78))</f>
        <v/>
      </c>
      <c r="U78" s="745"/>
      <c r="V78" s="735"/>
      <c r="W78" s="513"/>
      <c r="X78" s="737"/>
      <c r="Y78" s="733"/>
      <c r="Z78" s="740"/>
      <c r="AA78" s="741"/>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727"/>
      <c r="B79" s="728"/>
      <c r="C79" s="746" t="s">
        <v>249</v>
      </c>
      <c r="D79" s="520"/>
      <c r="E79" s="521"/>
      <c r="F79" s="521"/>
      <c r="G79" s="521"/>
      <c r="H79" s="521"/>
      <c r="I79" s="521"/>
      <c r="J79" s="521"/>
      <c r="K79" s="521"/>
      <c r="L79" s="521"/>
      <c r="M79" s="521"/>
      <c r="N79" s="521"/>
      <c r="O79" s="521"/>
      <c r="P79" s="521"/>
      <c r="Q79" s="761" t="str">
        <f>IF(OR(AK77="ERR",AK78="ERR"),"研修時間を確認してください","")</f>
        <v/>
      </c>
      <c r="R79" s="761"/>
      <c r="S79" s="761"/>
      <c r="T79" s="761"/>
      <c r="U79" s="761"/>
      <c r="V79" s="761"/>
      <c r="W79" s="761"/>
      <c r="X79" s="748" t="str">
        <f>IF(ISERROR(OR(AG77,AJ77,AJ78)),"研修人数を入力してください",IF(AG77&lt;&gt;"",IF(OR(AND(AJ77&gt;0,W77=""),AND(AJ78&gt;0,W78="")),"研修人数を入力してください",""),""))</f>
        <v/>
      </c>
      <c r="Y79" s="748"/>
      <c r="Z79" s="748"/>
      <c r="AA79" s="749"/>
      <c r="AE79" s="204"/>
      <c r="AF79" s="211"/>
      <c r="AG79" s="213"/>
      <c r="AH79" s="213"/>
      <c r="AI79" s="213"/>
      <c r="AJ79" s="210"/>
      <c r="AK79" s="456"/>
      <c r="AM79" s="135"/>
      <c r="AO79" s="214"/>
      <c r="AP79" s="215"/>
      <c r="AQ79" s="214"/>
      <c r="AS79" s="216"/>
    </row>
    <row r="80" spans="1:45" ht="49.5" customHeight="1" x14ac:dyDescent="0.15">
      <c r="A80" s="723" t="str">
        <f>IF(AF77="","",CONCATENATE("(",TEXT(AF77,"aaa"),")"))</f>
        <v/>
      </c>
      <c r="B80" s="724"/>
      <c r="C80" s="747"/>
      <c r="D80" s="758"/>
      <c r="E80" s="759"/>
      <c r="F80" s="759"/>
      <c r="G80" s="759"/>
      <c r="H80" s="759"/>
      <c r="I80" s="759"/>
      <c r="J80" s="759"/>
      <c r="K80" s="759"/>
      <c r="L80" s="759"/>
      <c r="M80" s="759"/>
      <c r="N80" s="759"/>
      <c r="O80" s="759"/>
      <c r="P80" s="759"/>
      <c r="Q80" s="759"/>
      <c r="R80" s="759"/>
      <c r="S80" s="759"/>
      <c r="T80" s="759"/>
      <c r="U80" s="759"/>
      <c r="V80" s="759"/>
      <c r="W80" s="759"/>
      <c r="X80" s="759"/>
      <c r="Y80" s="759"/>
      <c r="Z80" s="759"/>
      <c r="AA80" s="760"/>
      <c r="AE80" s="204"/>
      <c r="AF80" s="211"/>
      <c r="AG80" s="213"/>
      <c r="AH80" s="213"/>
      <c r="AI80" s="213"/>
      <c r="AJ80" s="210"/>
      <c r="AK80" s="456"/>
      <c r="AO80" s="214"/>
      <c r="AP80" s="215"/>
      <c r="AQ80" s="214"/>
      <c r="AS80" s="216"/>
    </row>
    <row r="81" spans="1:45" ht="15.75" customHeight="1" x14ac:dyDescent="0.15">
      <c r="A81" s="725">
        <f>IF($AG$3="",A77+1,AF81)</f>
        <v>19</v>
      </c>
      <c r="B81" s="726"/>
      <c r="C81" s="754" t="s">
        <v>248</v>
      </c>
      <c r="D81" s="457"/>
      <c r="E81" s="756" t="s">
        <v>202</v>
      </c>
      <c r="F81" s="457"/>
      <c r="G81" s="756" t="s">
        <v>251</v>
      </c>
      <c r="H81" s="457"/>
      <c r="I81" s="756" t="s">
        <v>202</v>
      </c>
      <c r="J81" s="457"/>
      <c r="K81" s="752" t="s">
        <v>252</v>
      </c>
      <c r="L81" s="742" t="s">
        <v>203</v>
      </c>
      <c r="M81" s="458"/>
      <c r="N81" s="744" t="s">
        <v>253</v>
      </c>
      <c r="O81" s="457"/>
      <c r="P81" s="744" t="s">
        <v>252</v>
      </c>
      <c r="Q81" s="742" t="s">
        <v>254</v>
      </c>
      <c r="R81" s="469" t="str">
        <f>IF(OR(D81="",A81=""),"",HOUR(AJ81))</f>
        <v/>
      </c>
      <c r="S81" s="744" t="s">
        <v>253</v>
      </c>
      <c r="T81" s="460" t="str">
        <f>IF(OR(D81="",A81=""),"",MINUTE(AJ81))</f>
        <v/>
      </c>
      <c r="U81" s="744" t="s">
        <v>252</v>
      </c>
      <c r="V81" s="734" t="s">
        <v>269</v>
      </c>
      <c r="W81" s="461"/>
      <c r="X81" s="736" t="s">
        <v>143</v>
      </c>
      <c r="Y81" s="732" t="s">
        <v>255</v>
      </c>
      <c r="Z81" s="738"/>
      <c r="AA81" s="739"/>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727"/>
      <c r="B82" s="728"/>
      <c r="C82" s="755"/>
      <c r="D82" s="462"/>
      <c r="E82" s="757"/>
      <c r="F82" s="462"/>
      <c r="G82" s="757"/>
      <c r="H82" s="462"/>
      <c r="I82" s="757"/>
      <c r="J82" s="462"/>
      <c r="K82" s="753"/>
      <c r="L82" s="743"/>
      <c r="M82" s="463"/>
      <c r="N82" s="745"/>
      <c r="O82" s="462"/>
      <c r="P82" s="745"/>
      <c r="Q82" s="743"/>
      <c r="R82" s="468" t="str">
        <f>IF(OR(D82="",A81=""),"",HOUR(AJ82))</f>
        <v/>
      </c>
      <c r="S82" s="745"/>
      <c r="T82" s="464" t="str">
        <f>IF(OR(D82="",A81=""),"",MINUTE(AJ82))</f>
        <v/>
      </c>
      <c r="U82" s="745"/>
      <c r="V82" s="735"/>
      <c r="W82" s="513"/>
      <c r="X82" s="737"/>
      <c r="Y82" s="733"/>
      <c r="Z82" s="740"/>
      <c r="AA82" s="741"/>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727"/>
      <c r="B83" s="728"/>
      <c r="C83" s="746" t="s">
        <v>249</v>
      </c>
      <c r="D83" s="520"/>
      <c r="E83" s="521"/>
      <c r="F83" s="521"/>
      <c r="G83" s="521"/>
      <c r="H83" s="521"/>
      <c r="I83" s="521"/>
      <c r="J83" s="521"/>
      <c r="K83" s="521"/>
      <c r="L83" s="521"/>
      <c r="M83" s="521"/>
      <c r="N83" s="521"/>
      <c r="O83" s="521"/>
      <c r="P83" s="521"/>
      <c r="Q83" s="761" t="str">
        <f>IF(OR(AK81="ERR",AK82="ERR"),"研修時間を確認してください","")</f>
        <v/>
      </c>
      <c r="R83" s="761"/>
      <c r="S83" s="761"/>
      <c r="T83" s="761"/>
      <c r="U83" s="761"/>
      <c r="V83" s="761"/>
      <c r="W83" s="761"/>
      <c r="X83" s="748" t="str">
        <f>IF(ISERROR(OR(AG81,AJ81,AJ82)),"研修人数を入力してください",IF(AG81&lt;&gt;"",IF(OR(AND(AJ81&gt;0,W81=""),AND(AJ82&gt;0,W82="")),"研修人数を入力してください",""),""))</f>
        <v/>
      </c>
      <c r="Y83" s="748"/>
      <c r="Z83" s="748"/>
      <c r="AA83" s="749"/>
      <c r="AE83" s="204"/>
      <c r="AF83" s="211"/>
      <c r="AG83" s="213"/>
      <c r="AH83" s="213"/>
      <c r="AI83" s="213"/>
      <c r="AJ83" s="210"/>
      <c r="AK83" s="456"/>
      <c r="AM83" s="135"/>
      <c r="AO83" s="214"/>
      <c r="AP83" s="215"/>
      <c r="AQ83" s="214"/>
      <c r="AS83" s="216"/>
    </row>
    <row r="84" spans="1:45" ht="49.5" customHeight="1" x14ac:dyDescent="0.15">
      <c r="A84" s="723" t="str">
        <f>IF(AF81="","",CONCATENATE("(",TEXT(AF81,"aaa"),")"))</f>
        <v/>
      </c>
      <c r="B84" s="724"/>
      <c r="C84" s="747"/>
      <c r="D84" s="758"/>
      <c r="E84" s="759"/>
      <c r="F84" s="759"/>
      <c r="G84" s="759"/>
      <c r="H84" s="759"/>
      <c r="I84" s="759"/>
      <c r="J84" s="759"/>
      <c r="K84" s="759"/>
      <c r="L84" s="759"/>
      <c r="M84" s="759"/>
      <c r="N84" s="759"/>
      <c r="O84" s="759"/>
      <c r="P84" s="759"/>
      <c r="Q84" s="759"/>
      <c r="R84" s="759"/>
      <c r="S84" s="759"/>
      <c r="T84" s="759"/>
      <c r="U84" s="759"/>
      <c r="V84" s="759"/>
      <c r="W84" s="759"/>
      <c r="X84" s="759"/>
      <c r="Y84" s="759"/>
      <c r="Z84" s="759"/>
      <c r="AA84" s="760"/>
      <c r="AE84" s="204"/>
      <c r="AF84" s="211"/>
      <c r="AG84" s="213"/>
      <c r="AH84" s="213"/>
      <c r="AI84" s="213"/>
      <c r="AJ84" s="210"/>
      <c r="AK84" s="456"/>
      <c r="AO84" s="214"/>
      <c r="AP84" s="215"/>
      <c r="AQ84" s="214"/>
      <c r="AS84" s="216"/>
    </row>
    <row r="85" spans="1:45" ht="15.75" customHeight="1" x14ac:dyDescent="0.15">
      <c r="A85" s="725">
        <f>IF($AG$3="",A81+1,AF85)</f>
        <v>20</v>
      </c>
      <c r="B85" s="726"/>
      <c r="C85" s="754" t="s">
        <v>248</v>
      </c>
      <c r="D85" s="457"/>
      <c r="E85" s="756" t="s">
        <v>202</v>
      </c>
      <c r="F85" s="457"/>
      <c r="G85" s="756" t="s">
        <v>251</v>
      </c>
      <c r="H85" s="457"/>
      <c r="I85" s="756" t="s">
        <v>202</v>
      </c>
      <c r="J85" s="457"/>
      <c r="K85" s="752" t="s">
        <v>252</v>
      </c>
      <c r="L85" s="742" t="s">
        <v>203</v>
      </c>
      <c r="M85" s="458"/>
      <c r="N85" s="744" t="s">
        <v>253</v>
      </c>
      <c r="O85" s="457"/>
      <c r="P85" s="744" t="s">
        <v>252</v>
      </c>
      <c r="Q85" s="742" t="s">
        <v>254</v>
      </c>
      <c r="R85" s="469" t="str">
        <f>IF(OR(D85="",A85=""),"",HOUR(AJ85))</f>
        <v/>
      </c>
      <c r="S85" s="744" t="s">
        <v>253</v>
      </c>
      <c r="T85" s="460" t="str">
        <f>IF(OR(D85="",A85=""),"",MINUTE(AJ85))</f>
        <v/>
      </c>
      <c r="U85" s="744" t="s">
        <v>252</v>
      </c>
      <c r="V85" s="734" t="s">
        <v>269</v>
      </c>
      <c r="W85" s="461"/>
      <c r="X85" s="736" t="s">
        <v>143</v>
      </c>
      <c r="Y85" s="732" t="s">
        <v>255</v>
      </c>
      <c r="Z85" s="738"/>
      <c r="AA85" s="739"/>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727"/>
      <c r="B86" s="728"/>
      <c r="C86" s="755"/>
      <c r="D86" s="462"/>
      <c r="E86" s="757"/>
      <c r="F86" s="462"/>
      <c r="G86" s="757"/>
      <c r="H86" s="462"/>
      <c r="I86" s="757"/>
      <c r="J86" s="462"/>
      <c r="K86" s="753"/>
      <c r="L86" s="743"/>
      <c r="M86" s="463"/>
      <c r="N86" s="745"/>
      <c r="O86" s="462"/>
      <c r="P86" s="745"/>
      <c r="Q86" s="743"/>
      <c r="R86" s="468" t="str">
        <f>IF(OR(D86="",A85=""),"",HOUR(AJ86))</f>
        <v/>
      </c>
      <c r="S86" s="745"/>
      <c r="T86" s="464" t="str">
        <f>IF(OR(D86="",A85=""),"",MINUTE(AJ86))</f>
        <v/>
      </c>
      <c r="U86" s="745"/>
      <c r="V86" s="735"/>
      <c r="W86" s="513"/>
      <c r="X86" s="737"/>
      <c r="Y86" s="733"/>
      <c r="Z86" s="740"/>
      <c r="AA86" s="741"/>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727"/>
      <c r="B87" s="728"/>
      <c r="C87" s="746" t="s">
        <v>249</v>
      </c>
      <c r="D87" s="520"/>
      <c r="E87" s="521"/>
      <c r="F87" s="521"/>
      <c r="G87" s="521"/>
      <c r="H87" s="521"/>
      <c r="I87" s="521"/>
      <c r="J87" s="521"/>
      <c r="K87" s="521"/>
      <c r="L87" s="521"/>
      <c r="M87" s="521"/>
      <c r="N87" s="521"/>
      <c r="O87" s="521"/>
      <c r="P87" s="521"/>
      <c r="Q87" s="761" t="str">
        <f>IF(OR(AK85="ERR",AK86="ERR"),"研修時間を確認してください","")</f>
        <v/>
      </c>
      <c r="R87" s="761"/>
      <c r="S87" s="761"/>
      <c r="T87" s="761"/>
      <c r="U87" s="761"/>
      <c r="V87" s="761"/>
      <c r="W87" s="761"/>
      <c r="X87" s="748" t="str">
        <f>IF(ISERROR(OR(AG85,AJ85,AJ86)),"研修人数を入力してください",IF(AG85&lt;&gt;"",IF(OR(AND(AJ85&gt;0,W85=""),AND(AJ86&gt;0,W86="")),"研修人数を入力してください",""),""))</f>
        <v/>
      </c>
      <c r="Y87" s="748"/>
      <c r="Z87" s="748"/>
      <c r="AA87" s="749"/>
      <c r="AE87" s="204"/>
      <c r="AF87" s="211"/>
      <c r="AG87" s="213"/>
      <c r="AH87" s="213"/>
      <c r="AI87" s="213"/>
      <c r="AJ87" s="210"/>
      <c r="AK87" s="456"/>
      <c r="AM87" s="135"/>
      <c r="AO87" s="214"/>
      <c r="AP87" s="215"/>
      <c r="AQ87" s="214"/>
      <c r="AS87" s="216"/>
    </row>
    <row r="88" spans="1:45" ht="49.5" customHeight="1" x14ac:dyDescent="0.15">
      <c r="A88" s="723" t="str">
        <f>IF(AF85="","",CONCATENATE("(",TEXT(AF85,"aaa"),")"))</f>
        <v/>
      </c>
      <c r="B88" s="724"/>
      <c r="C88" s="747"/>
      <c r="D88" s="758"/>
      <c r="E88" s="759"/>
      <c r="F88" s="759"/>
      <c r="G88" s="759"/>
      <c r="H88" s="759"/>
      <c r="I88" s="759"/>
      <c r="J88" s="759"/>
      <c r="K88" s="759"/>
      <c r="L88" s="759"/>
      <c r="M88" s="759"/>
      <c r="N88" s="759"/>
      <c r="O88" s="759"/>
      <c r="P88" s="759"/>
      <c r="Q88" s="759"/>
      <c r="R88" s="759"/>
      <c r="S88" s="759"/>
      <c r="T88" s="759"/>
      <c r="U88" s="759"/>
      <c r="V88" s="759"/>
      <c r="W88" s="759"/>
      <c r="X88" s="759"/>
      <c r="Y88" s="759"/>
      <c r="Z88" s="759"/>
      <c r="AA88" s="760"/>
      <c r="AE88" s="204"/>
      <c r="AF88" s="211"/>
      <c r="AG88" s="213"/>
      <c r="AH88" s="213"/>
      <c r="AI88" s="213"/>
      <c r="AJ88" s="210"/>
      <c r="AK88" s="456"/>
      <c r="AO88" s="214"/>
      <c r="AP88" s="215"/>
      <c r="AQ88" s="214"/>
      <c r="AS88" s="216"/>
    </row>
    <row r="89" spans="1:45" ht="13.5" customHeight="1" x14ac:dyDescent="0.15">
      <c r="A89" s="729" t="s">
        <v>274</v>
      </c>
      <c r="B89" s="729"/>
      <c r="C89" s="730">
        <f>IF(SUMIF($W$49:$W$86,1,$AJ$49:$AJ$86)=0,0,SUMIF($W$49:$W$86,1,$AJ$49:$AJ$86))</f>
        <v>0</v>
      </c>
      <c r="D89" s="730"/>
      <c r="E89" s="729" t="s">
        <v>260</v>
      </c>
      <c r="F89" s="729"/>
      <c r="G89" s="730">
        <f>IF(SUMIF($W$49:$W$86,2,$AJ$49:$AJ$86)=0,0,SUMIF($W$49:$W$86,2,$AJ$49:$AJ$86))</f>
        <v>0</v>
      </c>
      <c r="H89" s="730"/>
      <c r="I89" s="729" t="s">
        <v>261</v>
      </c>
      <c r="J89" s="729"/>
      <c r="K89" s="730">
        <f>IF(SUMIF($W$49:$W$86,3,$AJ$49:$AJ$86)=0,0,SUMIF($W$49:$W$86,3,$AJ$49:$AJ$86))</f>
        <v>0</v>
      </c>
      <c r="L89" s="730"/>
      <c r="M89" s="490" t="s">
        <v>31</v>
      </c>
      <c r="N89" s="730">
        <f>SUM($C$89,$G$89,$K$89)</f>
        <v>0</v>
      </c>
      <c r="O89" s="730"/>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750" t="str">
        <f>$L$5</f>
        <v>（ 　　年　　月 ）</v>
      </c>
      <c r="M90" s="750"/>
      <c r="N90" s="750"/>
      <c r="O90" s="750"/>
      <c r="P90" s="750"/>
      <c r="Q90" s="750"/>
      <c r="R90" s="476" t="s">
        <v>265</v>
      </c>
      <c r="S90" s="481"/>
      <c r="T90" s="481"/>
      <c r="U90" s="481"/>
      <c r="V90" s="751" t="str">
        <f>$V$5</f>
        <v/>
      </c>
      <c r="W90" s="751"/>
      <c r="X90" s="751"/>
      <c r="Y90" s="751"/>
      <c r="Z90" s="751"/>
      <c r="AA90" s="751"/>
      <c r="AE90" s="204"/>
      <c r="AF90" s="211"/>
      <c r="AG90" s="213"/>
      <c r="AH90" s="213"/>
      <c r="AI90" s="213"/>
      <c r="AJ90" s="454"/>
      <c r="AK90" s="456"/>
      <c r="AO90" s="214"/>
      <c r="AP90" s="215"/>
      <c r="AQ90" s="214"/>
      <c r="AS90" s="216"/>
    </row>
    <row r="91" spans="1:45" ht="15.75" customHeight="1" x14ac:dyDescent="0.15">
      <c r="A91" s="725">
        <f>IF($AG$3="",A85+1,AF91)</f>
        <v>21</v>
      </c>
      <c r="B91" s="726"/>
      <c r="C91" s="754" t="s">
        <v>248</v>
      </c>
      <c r="D91" s="457"/>
      <c r="E91" s="756" t="s">
        <v>202</v>
      </c>
      <c r="F91" s="457"/>
      <c r="G91" s="756" t="s">
        <v>251</v>
      </c>
      <c r="H91" s="457"/>
      <c r="I91" s="756" t="s">
        <v>202</v>
      </c>
      <c r="J91" s="457"/>
      <c r="K91" s="752" t="s">
        <v>252</v>
      </c>
      <c r="L91" s="742" t="s">
        <v>203</v>
      </c>
      <c r="M91" s="458"/>
      <c r="N91" s="744" t="s">
        <v>253</v>
      </c>
      <c r="O91" s="457"/>
      <c r="P91" s="744" t="s">
        <v>252</v>
      </c>
      <c r="Q91" s="742" t="s">
        <v>254</v>
      </c>
      <c r="R91" s="469" t="str">
        <f>IF(OR(D91="",A91=""),"",HOUR(AJ91))</f>
        <v/>
      </c>
      <c r="S91" s="744" t="s">
        <v>253</v>
      </c>
      <c r="T91" s="460" t="str">
        <f>IF(OR(D91="",A91=""),"",MINUTE(AJ91))</f>
        <v/>
      </c>
      <c r="U91" s="744" t="s">
        <v>252</v>
      </c>
      <c r="V91" s="734" t="s">
        <v>269</v>
      </c>
      <c r="W91" s="461"/>
      <c r="X91" s="736" t="s">
        <v>143</v>
      </c>
      <c r="Y91" s="732" t="s">
        <v>255</v>
      </c>
      <c r="Z91" s="738"/>
      <c r="AA91" s="739"/>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727"/>
      <c r="B92" s="728"/>
      <c r="C92" s="755"/>
      <c r="D92" s="462"/>
      <c r="E92" s="757"/>
      <c r="F92" s="462"/>
      <c r="G92" s="757"/>
      <c r="H92" s="462"/>
      <c r="I92" s="757"/>
      <c r="J92" s="462"/>
      <c r="K92" s="753"/>
      <c r="L92" s="743"/>
      <c r="M92" s="463"/>
      <c r="N92" s="745"/>
      <c r="O92" s="462"/>
      <c r="P92" s="745"/>
      <c r="Q92" s="743"/>
      <c r="R92" s="468" t="str">
        <f>IF(OR(D92="",A91=""),"",HOUR(AJ92))</f>
        <v/>
      </c>
      <c r="S92" s="745"/>
      <c r="T92" s="464" t="str">
        <f>IF(OR(D92="",A91=""),"",MINUTE(AJ92))</f>
        <v/>
      </c>
      <c r="U92" s="745"/>
      <c r="V92" s="735"/>
      <c r="W92" s="513"/>
      <c r="X92" s="737"/>
      <c r="Y92" s="733"/>
      <c r="Z92" s="740"/>
      <c r="AA92" s="741"/>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727"/>
      <c r="B93" s="728"/>
      <c r="C93" s="746" t="s">
        <v>249</v>
      </c>
      <c r="D93" s="520"/>
      <c r="E93" s="521"/>
      <c r="F93" s="521"/>
      <c r="G93" s="521"/>
      <c r="H93" s="521"/>
      <c r="I93" s="521"/>
      <c r="J93" s="521"/>
      <c r="K93" s="521"/>
      <c r="L93" s="521"/>
      <c r="M93" s="521"/>
      <c r="N93" s="521"/>
      <c r="O93" s="521"/>
      <c r="P93" s="521"/>
      <c r="Q93" s="761" t="str">
        <f>IF(OR(AK91="ERR",AK92="ERR"),"研修時間を確認してください","")</f>
        <v/>
      </c>
      <c r="R93" s="761"/>
      <c r="S93" s="761"/>
      <c r="T93" s="761"/>
      <c r="U93" s="761"/>
      <c r="V93" s="761"/>
      <c r="W93" s="761"/>
      <c r="X93" s="748" t="str">
        <f>IF(ISERROR(OR(AG91,AJ91,AJ92)),"研修人数を入力してください",IF(AG91&lt;&gt;"",IF(OR(AND(AJ91&gt;0,W91=""),AND(AJ92&gt;0,W92="")),"研修人数を入力してください",""),""))</f>
        <v/>
      </c>
      <c r="Y93" s="748"/>
      <c r="Z93" s="748"/>
      <c r="AA93" s="749"/>
      <c r="AE93" s="204"/>
      <c r="AF93" s="211"/>
      <c r="AG93" s="213"/>
      <c r="AH93" s="213"/>
      <c r="AI93" s="213"/>
      <c r="AJ93" s="210"/>
      <c r="AK93" s="456"/>
      <c r="AM93" s="135"/>
      <c r="AO93" s="214"/>
      <c r="AP93" s="215"/>
      <c r="AQ93" s="214"/>
      <c r="AS93" s="216"/>
    </row>
    <row r="94" spans="1:45" ht="48.75" customHeight="1" x14ac:dyDescent="0.15">
      <c r="A94" s="723" t="str">
        <f>IF(AF91="","",CONCATENATE("(",TEXT(AF91,"aaa"),")"))</f>
        <v/>
      </c>
      <c r="B94" s="724"/>
      <c r="C94" s="747"/>
      <c r="D94" s="758"/>
      <c r="E94" s="759"/>
      <c r="F94" s="759"/>
      <c r="G94" s="759"/>
      <c r="H94" s="759"/>
      <c r="I94" s="759"/>
      <c r="J94" s="759"/>
      <c r="K94" s="759"/>
      <c r="L94" s="759"/>
      <c r="M94" s="759"/>
      <c r="N94" s="759"/>
      <c r="O94" s="759"/>
      <c r="P94" s="759"/>
      <c r="Q94" s="759"/>
      <c r="R94" s="759"/>
      <c r="S94" s="759"/>
      <c r="T94" s="759"/>
      <c r="U94" s="759"/>
      <c r="V94" s="759"/>
      <c r="W94" s="759"/>
      <c r="X94" s="759"/>
      <c r="Y94" s="759"/>
      <c r="Z94" s="759"/>
      <c r="AA94" s="760"/>
      <c r="AE94" s="204"/>
      <c r="AF94" s="211"/>
      <c r="AG94" s="213"/>
      <c r="AH94" s="213"/>
      <c r="AI94" s="213"/>
      <c r="AJ94" s="210"/>
      <c r="AK94" s="456"/>
      <c r="AO94" s="214"/>
      <c r="AP94" s="215"/>
      <c r="AQ94" s="214"/>
      <c r="AS94" s="216"/>
    </row>
    <row r="95" spans="1:45" ht="15.75" customHeight="1" x14ac:dyDescent="0.15">
      <c r="A95" s="725">
        <f>IF($AG$3="",A91+1,AF95)</f>
        <v>22</v>
      </c>
      <c r="B95" s="726"/>
      <c r="C95" s="754" t="s">
        <v>248</v>
      </c>
      <c r="D95" s="457"/>
      <c r="E95" s="756" t="s">
        <v>202</v>
      </c>
      <c r="F95" s="457"/>
      <c r="G95" s="756" t="s">
        <v>251</v>
      </c>
      <c r="H95" s="457"/>
      <c r="I95" s="756" t="s">
        <v>202</v>
      </c>
      <c r="J95" s="457"/>
      <c r="K95" s="752" t="s">
        <v>252</v>
      </c>
      <c r="L95" s="742" t="s">
        <v>203</v>
      </c>
      <c r="M95" s="458"/>
      <c r="N95" s="744" t="s">
        <v>253</v>
      </c>
      <c r="O95" s="457"/>
      <c r="P95" s="744" t="s">
        <v>252</v>
      </c>
      <c r="Q95" s="742" t="s">
        <v>254</v>
      </c>
      <c r="R95" s="469" t="str">
        <f>IF(OR(D95="",A95=""),"",HOUR(AJ95))</f>
        <v/>
      </c>
      <c r="S95" s="744" t="s">
        <v>253</v>
      </c>
      <c r="T95" s="460" t="str">
        <f>IF(OR(D95="",A95=""),"",MINUTE(AJ95))</f>
        <v/>
      </c>
      <c r="U95" s="744" t="s">
        <v>252</v>
      </c>
      <c r="V95" s="734" t="s">
        <v>269</v>
      </c>
      <c r="W95" s="461"/>
      <c r="X95" s="736" t="s">
        <v>143</v>
      </c>
      <c r="Y95" s="732" t="s">
        <v>255</v>
      </c>
      <c r="Z95" s="738"/>
      <c r="AA95" s="739"/>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727"/>
      <c r="B96" s="728"/>
      <c r="C96" s="755"/>
      <c r="D96" s="462"/>
      <c r="E96" s="757"/>
      <c r="F96" s="462"/>
      <c r="G96" s="757"/>
      <c r="H96" s="462"/>
      <c r="I96" s="757"/>
      <c r="J96" s="462"/>
      <c r="K96" s="753"/>
      <c r="L96" s="743"/>
      <c r="M96" s="463"/>
      <c r="N96" s="745"/>
      <c r="O96" s="462"/>
      <c r="P96" s="745"/>
      <c r="Q96" s="743"/>
      <c r="R96" s="468" t="str">
        <f>IF(OR(D96="",A95=""),"",HOUR(AJ96))</f>
        <v/>
      </c>
      <c r="S96" s="745"/>
      <c r="T96" s="464" t="str">
        <f>IF(OR(D96="",A95=""),"",MINUTE(AJ96))</f>
        <v/>
      </c>
      <c r="U96" s="745"/>
      <c r="V96" s="735"/>
      <c r="W96" s="513"/>
      <c r="X96" s="737"/>
      <c r="Y96" s="733"/>
      <c r="Z96" s="740"/>
      <c r="AA96" s="741"/>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727"/>
      <c r="B97" s="728"/>
      <c r="C97" s="746" t="s">
        <v>249</v>
      </c>
      <c r="D97" s="520"/>
      <c r="E97" s="521"/>
      <c r="F97" s="521"/>
      <c r="G97" s="521"/>
      <c r="H97" s="521"/>
      <c r="I97" s="521"/>
      <c r="J97" s="521"/>
      <c r="K97" s="521"/>
      <c r="L97" s="521"/>
      <c r="M97" s="521"/>
      <c r="N97" s="521"/>
      <c r="O97" s="521"/>
      <c r="P97" s="521"/>
      <c r="Q97" s="761" t="str">
        <f>IF(OR(AK95="ERR",AK96="ERR"),"研修時間を確認してください","")</f>
        <v/>
      </c>
      <c r="R97" s="761"/>
      <c r="S97" s="761"/>
      <c r="T97" s="761"/>
      <c r="U97" s="761"/>
      <c r="V97" s="761"/>
      <c r="W97" s="761"/>
      <c r="X97" s="748" t="str">
        <f>IF(ISERROR(OR(AG95,AJ95,AJ96)),"研修人数を入力してください",IF(AG95&lt;&gt;"",IF(OR(AND(AJ95&gt;0,W95=""),AND(AJ96&gt;0,W96="")),"研修人数を入力してください",""),""))</f>
        <v/>
      </c>
      <c r="Y97" s="748"/>
      <c r="Z97" s="748"/>
      <c r="AA97" s="749"/>
      <c r="AE97" s="204"/>
      <c r="AF97" s="211"/>
      <c r="AG97" s="213"/>
      <c r="AH97" s="213"/>
      <c r="AI97" s="213"/>
      <c r="AJ97" s="210"/>
      <c r="AK97" s="456"/>
      <c r="AM97" s="135"/>
      <c r="AO97" s="214"/>
      <c r="AP97" s="215"/>
      <c r="AQ97" s="214"/>
      <c r="AS97" s="216"/>
    </row>
    <row r="98" spans="1:45" ht="48.75" customHeight="1" x14ac:dyDescent="0.15">
      <c r="A98" s="723" t="str">
        <f>IF(AF95="","",CONCATENATE("(",TEXT(AF95,"aaa"),")"))</f>
        <v/>
      </c>
      <c r="B98" s="724"/>
      <c r="C98" s="747"/>
      <c r="D98" s="758"/>
      <c r="E98" s="759"/>
      <c r="F98" s="759"/>
      <c r="G98" s="759"/>
      <c r="H98" s="759"/>
      <c r="I98" s="759"/>
      <c r="J98" s="759"/>
      <c r="K98" s="759"/>
      <c r="L98" s="759"/>
      <c r="M98" s="759"/>
      <c r="N98" s="759"/>
      <c r="O98" s="759"/>
      <c r="P98" s="759"/>
      <c r="Q98" s="759"/>
      <c r="R98" s="759"/>
      <c r="S98" s="759"/>
      <c r="T98" s="759"/>
      <c r="U98" s="759"/>
      <c r="V98" s="759"/>
      <c r="W98" s="759"/>
      <c r="X98" s="759"/>
      <c r="Y98" s="759"/>
      <c r="Z98" s="759"/>
      <c r="AA98" s="760"/>
      <c r="AE98" s="204"/>
      <c r="AF98" s="211"/>
      <c r="AG98" s="213"/>
      <c r="AH98" s="213"/>
      <c r="AI98" s="213"/>
      <c r="AJ98" s="210"/>
      <c r="AK98" s="456"/>
      <c r="AO98" s="214"/>
      <c r="AP98" s="215"/>
      <c r="AQ98" s="214"/>
      <c r="AS98" s="216"/>
    </row>
    <row r="99" spans="1:45" ht="15.75" customHeight="1" x14ac:dyDescent="0.15">
      <c r="A99" s="725">
        <f>IF($AG$3="",A95+1,AF99)</f>
        <v>23</v>
      </c>
      <c r="B99" s="726"/>
      <c r="C99" s="754" t="s">
        <v>248</v>
      </c>
      <c r="D99" s="457"/>
      <c r="E99" s="756" t="s">
        <v>202</v>
      </c>
      <c r="F99" s="457"/>
      <c r="G99" s="756" t="s">
        <v>251</v>
      </c>
      <c r="H99" s="457"/>
      <c r="I99" s="756" t="s">
        <v>202</v>
      </c>
      <c r="J99" s="457"/>
      <c r="K99" s="752" t="s">
        <v>252</v>
      </c>
      <c r="L99" s="742" t="s">
        <v>203</v>
      </c>
      <c r="M99" s="458"/>
      <c r="N99" s="744" t="s">
        <v>253</v>
      </c>
      <c r="O99" s="457"/>
      <c r="P99" s="744" t="s">
        <v>252</v>
      </c>
      <c r="Q99" s="742" t="s">
        <v>254</v>
      </c>
      <c r="R99" s="469" t="str">
        <f>IF(OR(D99="",A99=""),"",HOUR(AJ99))</f>
        <v/>
      </c>
      <c r="S99" s="744" t="s">
        <v>253</v>
      </c>
      <c r="T99" s="460" t="str">
        <f>IF(OR(D99="",A99=""),"",MINUTE(AJ99))</f>
        <v/>
      </c>
      <c r="U99" s="744" t="s">
        <v>252</v>
      </c>
      <c r="V99" s="734" t="s">
        <v>269</v>
      </c>
      <c r="W99" s="461"/>
      <c r="X99" s="736" t="s">
        <v>143</v>
      </c>
      <c r="Y99" s="732" t="s">
        <v>255</v>
      </c>
      <c r="Z99" s="738"/>
      <c r="AA99" s="739"/>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727"/>
      <c r="B100" s="728"/>
      <c r="C100" s="755"/>
      <c r="D100" s="462"/>
      <c r="E100" s="757"/>
      <c r="F100" s="462"/>
      <c r="G100" s="757"/>
      <c r="H100" s="462"/>
      <c r="I100" s="757"/>
      <c r="J100" s="462"/>
      <c r="K100" s="753"/>
      <c r="L100" s="743"/>
      <c r="M100" s="463"/>
      <c r="N100" s="745"/>
      <c r="O100" s="462"/>
      <c r="P100" s="745"/>
      <c r="Q100" s="743"/>
      <c r="R100" s="468" t="str">
        <f>IF(OR(D100="",A99=""),"",HOUR(AJ100))</f>
        <v/>
      </c>
      <c r="S100" s="745"/>
      <c r="T100" s="464" t="str">
        <f>IF(OR(D100="",A99=""),"",MINUTE(AJ100))</f>
        <v/>
      </c>
      <c r="U100" s="745"/>
      <c r="V100" s="735"/>
      <c r="W100" s="513"/>
      <c r="X100" s="737"/>
      <c r="Y100" s="733"/>
      <c r="Z100" s="740"/>
      <c r="AA100" s="741"/>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727"/>
      <c r="B101" s="728"/>
      <c r="C101" s="746" t="s">
        <v>249</v>
      </c>
      <c r="D101" s="520"/>
      <c r="E101" s="521"/>
      <c r="F101" s="521"/>
      <c r="G101" s="521"/>
      <c r="H101" s="521"/>
      <c r="I101" s="521"/>
      <c r="J101" s="521"/>
      <c r="K101" s="521"/>
      <c r="L101" s="521"/>
      <c r="M101" s="521"/>
      <c r="N101" s="521"/>
      <c r="O101" s="521"/>
      <c r="P101" s="521"/>
      <c r="Q101" s="761" t="str">
        <f>IF(OR(AK99="ERR",AK100="ERR"),"研修時間を確認してください","")</f>
        <v/>
      </c>
      <c r="R101" s="761"/>
      <c r="S101" s="761"/>
      <c r="T101" s="761"/>
      <c r="U101" s="761"/>
      <c r="V101" s="761"/>
      <c r="W101" s="761"/>
      <c r="X101" s="748" t="str">
        <f>IF(ISERROR(OR(AG99,AJ99,AJ100)),"研修人数を入力してください",IF(AG99&lt;&gt;"",IF(OR(AND(AJ99&gt;0,W99=""),AND(AJ100&gt;0,W100="")),"研修人数を入力してください",""),""))</f>
        <v/>
      </c>
      <c r="Y101" s="748"/>
      <c r="Z101" s="748"/>
      <c r="AA101" s="749"/>
      <c r="AE101" s="204"/>
      <c r="AF101" s="211"/>
      <c r="AG101" s="213"/>
      <c r="AH101" s="213"/>
      <c r="AI101" s="213"/>
      <c r="AJ101" s="210"/>
      <c r="AK101" s="456"/>
      <c r="AM101" s="135"/>
      <c r="AO101" s="214"/>
      <c r="AP101" s="215"/>
      <c r="AQ101" s="214"/>
      <c r="AS101" s="216"/>
    </row>
    <row r="102" spans="1:45" ht="48.75" customHeight="1" x14ac:dyDescent="0.15">
      <c r="A102" s="723" t="str">
        <f>IF(AF99="","",CONCATENATE("(",TEXT(AF99,"aaa"),")"))</f>
        <v/>
      </c>
      <c r="B102" s="724"/>
      <c r="C102" s="747"/>
      <c r="D102" s="758"/>
      <c r="E102" s="759"/>
      <c r="F102" s="759"/>
      <c r="G102" s="759"/>
      <c r="H102" s="759"/>
      <c r="I102" s="759"/>
      <c r="J102" s="759"/>
      <c r="K102" s="759"/>
      <c r="L102" s="759"/>
      <c r="M102" s="759"/>
      <c r="N102" s="759"/>
      <c r="O102" s="759"/>
      <c r="P102" s="759"/>
      <c r="Q102" s="759"/>
      <c r="R102" s="759"/>
      <c r="S102" s="759"/>
      <c r="T102" s="759"/>
      <c r="U102" s="759"/>
      <c r="V102" s="759"/>
      <c r="W102" s="759"/>
      <c r="X102" s="759"/>
      <c r="Y102" s="759"/>
      <c r="Z102" s="759"/>
      <c r="AA102" s="760"/>
      <c r="AE102" s="204"/>
      <c r="AF102" s="211"/>
      <c r="AG102" s="213"/>
      <c r="AH102" s="213"/>
      <c r="AI102" s="213"/>
      <c r="AJ102" s="210"/>
      <c r="AK102" s="456"/>
      <c r="AO102" s="214"/>
      <c r="AP102" s="215"/>
      <c r="AQ102" s="214"/>
      <c r="AS102" s="216"/>
    </row>
    <row r="103" spans="1:45" ht="15.75" customHeight="1" x14ac:dyDescent="0.15">
      <c r="A103" s="725">
        <f>IF($AG$3="",A99+1,AF103)</f>
        <v>24</v>
      </c>
      <c r="B103" s="726"/>
      <c r="C103" s="754" t="s">
        <v>248</v>
      </c>
      <c r="D103" s="457"/>
      <c r="E103" s="756" t="s">
        <v>202</v>
      </c>
      <c r="F103" s="457"/>
      <c r="G103" s="756" t="s">
        <v>251</v>
      </c>
      <c r="H103" s="457"/>
      <c r="I103" s="756" t="s">
        <v>202</v>
      </c>
      <c r="J103" s="457"/>
      <c r="K103" s="752" t="s">
        <v>252</v>
      </c>
      <c r="L103" s="742" t="s">
        <v>203</v>
      </c>
      <c r="M103" s="458"/>
      <c r="N103" s="744" t="s">
        <v>253</v>
      </c>
      <c r="O103" s="457"/>
      <c r="P103" s="744" t="s">
        <v>252</v>
      </c>
      <c r="Q103" s="742" t="s">
        <v>254</v>
      </c>
      <c r="R103" s="469" t="str">
        <f>IF(OR(D103="",A103=""),"",HOUR(AJ103))</f>
        <v/>
      </c>
      <c r="S103" s="744" t="s">
        <v>253</v>
      </c>
      <c r="T103" s="460" t="str">
        <f>IF(OR(D103="",A103=""),"",MINUTE(AJ103))</f>
        <v/>
      </c>
      <c r="U103" s="744" t="s">
        <v>252</v>
      </c>
      <c r="V103" s="734" t="s">
        <v>269</v>
      </c>
      <c r="W103" s="461"/>
      <c r="X103" s="736" t="s">
        <v>143</v>
      </c>
      <c r="Y103" s="732" t="s">
        <v>255</v>
      </c>
      <c r="Z103" s="738"/>
      <c r="AA103" s="739"/>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727"/>
      <c r="B104" s="728"/>
      <c r="C104" s="755"/>
      <c r="D104" s="462"/>
      <c r="E104" s="757"/>
      <c r="F104" s="462"/>
      <c r="G104" s="757"/>
      <c r="H104" s="462"/>
      <c r="I104" s="757"/>
      <c r="J104" s="462"/>
      <c r="K104" s="753"/>
      <c r="L104" s="743"/>
      <c r="M104" s="463"/>
      <c r="N104" s="745"/>
      <c r="O104" s="462"/>
      <c r="P104" s="745"/>
      <c r="Q104" s="743"/>
      <c r="R104" s="468" t="str">
        <f>IF(OR(D104="",A103=""),"",HOUR(AJ104))</f>
        <v/>
      </c>
      <c r="S104" s="745"/>
      <c r="T104" s="464" t="str">
        <f>IF(OR(D104="",A103=""),"",MINUTE(AJ104))</f>
        <v/>
      </c>
      <c r="U104" s="745"/>
      <c r="V104" s="735"/>
      <c r="W104" s="513"/>
      <c r="X104" s="737"/>
      <c r="Y104" s="733"/>
      <c r="Z104" s="740"/>
      <c r="AA104" s="741"/>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727"/>
      <c r="B105" s="728"/>
      <c r="C105" s="746" t="s">
        <v>249</v>
      </c>
      <c r="D105" s="520"/>
      <c r="E105" s="521"/>
      <c r="F105" s="521"/>
      <c r="G105" s="521"/>
      <c r="H105" s="521"/>
      <c r="I105" s="521"/>
      <c r="J105" s="521"/>
      <c r="K105" s="521"/>
      <c r="L105" s="521"/>
      <c r="M105" s="521"/>
      <c r="N105" s="521"/>
      <c r="O105" s="521"/>
      <c r="P105" s="521"/>
      <c r="Q105" s="761" t="str">
        <f>IF(OR(AK103="ERR",AK104="ERR"),"研修時間を確認してください","")</f>
        <v/>
      </c>
      <c r="R105" s="761"/>
      <c r="S105" s="761"/>
      <c r="T105" s="761"/>
      <c r="U105" s="761"/>
      <c r="V105" s="761"/>
      <c r="W105" s="761"/>
      <c r="X105" s="748" t="str">
        <f>IF(ISERROR(OR(AG103,AJ103,AJ104)),"研修人数を入力してください",IF(AG103&lt;&gt;"",IF(OR(AND(AJ103&gt;0,W103=""),AND(AJ104&gt;0,W104="")),"研修人数を入力してください",""),""))</f>
        <v/>
      </c>
      <c r="Y105" s="748"/>
      <c r="Z105" s="748"/>
      <c r="AA105" s="749"/>
      <c r="AE105" s="204"/>
      <c r="AF105" s="211"/>
      <c r="AG105" s="213"/>
      <c r="AH105" s="213"/>
      <c r="AI105" s="213"/>
      <c r="AJ105" s="210"/>
      <c r="AK105" s="456"/>
      <c r="AM105" s="135"/>
      <c r="AO105" s="214"/>
      <c r="AP105" s="215"/>
      <c r="AQ105" s="214"/>
      <c r="AS105" s="216"/>
    </row>
    <row r="106" spans="1:45" ht="48.75" customHeight="1" x14ac:dyDescent="0.15">
      <c r="A106" s="723" t="str">
        <f>IF(AF103="","",CONCATENATE("(",TEXT(AF103,"aaa"),")"))</f>
        <v/>
      </c>
      <c r="B106" s="724"/>
      <c r="C106" s="747"/>
      <c r="D106" s="758"/>
      <c r="E106" s="759"/>
      <c r="F106" s="759"/>
      <c r="G106" s="759"/>
      <c r="H106" s="759"/>
      <c r="I106" s="759"/>
      <c r="J106" s="759"/>
      <c r="K106" s="759"/>
      <c r="L106" s="759"/>
      <c r="M106" s="759"/>
      <c r="N106" s="759"/>
      <c r="O106" s="759"/>
      <c r="P106" s="759"/>
      <c r="Q106" s="759"/>
      <c r="R106" s="759"/>
      <c r="S106" s="759"/>
      <c r="T106" s="759"/>
      <c r="U106" s="759"/>
      <c r="V106" s="759"/>
      <c r="W106" s="759"/>
      <c r="X106" s="759"/>
      <c r="Y106" s="759"/>
      <c r="Z106" s="759"/>
      <c r="AA106" s="760"/>
      <c r="AE106" s="204"/>
      <c r="AF106" s="211"/>
      <c r="AG106" s="213"/>
      <c r="AH106" s="213"/>
      <c r="AI106" s="213"/>
      <c r="AJ106" s="210"/>
      <c r="AK106" s="456"/>
      <c r="AO106" s="214"/>
      <c r="AP106" s="215"/>
      <c r="AQ106" s="214"/>
      <c r="AS106" s="216"/>
    </row>
    <row r="107" spans="1:45" ht="15.75" customHeight="1" x14ac:dyDescent="0.15">
      <c r="A107" s="725">
        <f>IF($AG$3="",A103+1,AF107)</f>
        <v>25</v>
      </c>
      <c r="B107" s="726"/>
      <c r="C107" s="754" t="s">
        <v>248</v>
      </c>
      <c r="D107" s="457"/>
      <c r="E107" s="756" t="s">
        <v>202</v>
      </c>
      <c r="F107" s="457"/>
      <c r="G107" s="756" t="s">
        <v>251</v>
      </c>
      <c r="H107" s="457"/>
      <c r="I107" s="756" t="s">
        <v>202</v>
      </c>
      <c r="J107" s="457"/>
      <c r="K107" s="752" t="s">
        <v>252</v>
      </c>
      <c r="L107" s="742" t="s">
        <v>203</v>
      </c>
      <c r="M107" s="458"/>
      <c r="N107" s="744" t="s">
        <v>253</v>
      </c>
      <c r="O107" s="457"/>
      <c r="P107" s="744" t="s">
        <v>252</v>
      </c>
      <c r="Q107" s="742" t="s">
        <v>254</v>
      </c>
      <c r="R107" s="469" t="str">
        <f>IF(OR(D107="",A107=""),"",HOUR(AJ107))</f>
        <v/>
      </c>
      <c r="S107" s="744" t="s">
        <v>253</v>
      </c>
      <c r="T107" s="460" t="str">
        <f>IF(OR(D107="",A107=""),"",MINUTE(AJ107))</f>
        <v/>
      </c>
      <c r="U107" s="744" t="s">
        <v>252</v>
      </c>
      <c r="V107" s="734" t="s">
        <v>269</v>
      </c>
      <c r="W107" s="461"/>
      <c r="X107" s="736" t="s">
        <v>143</v>
      </c>
      <c r="Y107" s="732" t="s">
        <v>255</v>
      </c>
      <c r="Z107" s="738"/>
      <c r="AA107" s="739"/>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727"/>
      <c r="B108" s="728"/>
      <c r="C108" s="755"/>
      <c r="D108" s="462"/>
      <c r="E108" s="757"/>
      <c r="F108" s="462"/>
      <c r="G108" s="757"/>
      <c r="H108" s="462"/>
      <c r="I108" s="757"/>
      <c r="J108" s="462"/>
      <c r="K108" s="753"/>
      <c r="L108" s="743"/>
      <c r="M108" s="463"/>
      <c r="N108" s="745"/>
      <c r="O108" s="462"/>
      <c r="P108" s="745"/>
      <c r="Q108" s="743"/>
      <c r="R108" s="468" t="str">
        <f>IF(OR(D108="",A107=""),"",HOUR(AJ108))</f>
        <v/>
      </c>
      <c r="S108" s="745"/>
      <c r="T108" s="464" t="str">
        <f>IF(OR(D108="",A107=""),"",MINUTE(AJ108))</f>
        <v/>
      </c>
      <c r="U108" s="745"/>
      <c r="V108" s="735"/>
      <c r="W108" s="513"/>
      <c r="X108" s="737"/>
      <c r="Y108" s="733"/>
      <c r="Z108" s="740"/>
      <c r="AA108" s="741"/>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727"/>
      <c r="B109" s="728"/>
      <c r="C109" s="746" t="s">
        <v>249</v>
      </c>
      <c r="D109" s="520"/>
      <c r="E109" s="521"/>
      <c r="F109" s="521"/>
      <c r="G109" s="521"/>
      <c r="H109" s="521"/>
      <c r="I109" s="521"/>
      <c r="J109" s="521"/>
      <c r="K109" s="521"/>
      <c r="L109" s="521"/>
      <c r="M109" s="521"/>
      <c r="N109" s="521"/>
      <c r="O109" s="521"/>
      <c r="P109" s="521"/>
      <c r="Q109" s="761" t="str">
        <f>IF(OR(AK107="ERR",AK108="ERR"),"研修時間を確認してください","")</f>
        <v/>
      </c>
      <c r="R109" s="761"/>
      <c r="S109" s="761"/>
      <c r="T109" s="761"/>
      <c r="U109" s="761"/>
      <c r="V109" s="761"/>
      <c r="W109" s="761"/>
      <c r="X109" s="748" t="str">
        <f>IF(ISERROR(OR(AG107,AJ107,AJ108)),"研修人数を入力してください",IF(AG107&lt;&gt;"",IF(OR(AND(AJ107&gt;0,W107=""),AND(AJ108&gt;0,W108="")),"研修人数を入力してください",""),""))</f>
        <v/>
      </c>
      <c r="Y109" s="748"/>
      <c r="Z109" s="748"/>
      <c r="AA109" s="749"/>
      <c r="AE109" s="204"/>
      <c r="AF109" s="211"/>
      <c r="AG109" s="213"/>
      <c r="AH109" s="213"/>
      <c r="AI109" s="213"/>
      <c r="AJ109" s="210"/>
      <c r="AK109" s="456"/>
      <c r="AM109" s="135"/>
      <c r="AO109" s="214"/>
      <c r="AP109" s="215"/>
      <c r="AQ109" s="214"/>
      <c r="AS109" s="216"/>
    </row>
    <row r="110" spans="1:45" ht="48.75" customHeight="1" x14ac:dyDescent="0.15">
      <c r="A110" s="723" t="str">
        <f>IF(AF107="","",CONCATENATE("(",TEXT(AF107,"aaa"),")"))</f>
        <v/>
      </c>
      <c r="B110" s="724"/>
      <c r="C110" s="747"/>
      <c r="D110" s="758"/>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59"/>
      <c r="AA110" s="760"/>
      <c r="AE110" s="204"/>
      <c r="AF110" s="211"/>
      <c r="AG110" s="213"/>
      <c r="AH110" s="213"/>
      <c r="AI110" s="213"/>
      <c r="AJ110" s="210"/>
      <c r="AK110" s="456"/>
      <c r="AO110" s="214"/>
      <c r="AP110" s="215"/>
      <c r="AQ110" s="214"/>
      <c r="AS110" s="216"/>
    </row>
    <row r="111" spans="1:45" ht="15.75" customHeight="1" x14ac:dyDescent="0.15">
      <c r="A111" s="725">
        <f>IF($AG$3="",A107+1,AF111)</f>
        <v>26</v>
      </c>
      <c r="B111" s="726"/>
      <c r="C111" s="754" t="s">
        <v>248</v>
      </c>
      <c r="D111" s="457"/>
      <c r="E111" s="756" t="s">
        <v>202</v>
      </c>
      <c r="F111" s="457"/>
      <c r="G111" s="756" t="s">
        <v>251</v>
      </c>
      <c r="H111" s="457"/>
      <c r="I111" s="756" t="s">
        <v>202</v>
      </c>
      <c r="J111" s="457"/>
      <c r="K111" s="752" t="s">
        <v>252</v>
      </c>
      <c r="L111" s="742" t="s">
        <v>203</v>
      </c>
      <c r="M111" s="458"/>
      <c r="N111" s="744" t="s">
        <v>253</v>
      </c>
      <c r="O111" s="457"/>
      <c r="P111" s="744" t="s">
        <v>252</v>
      </c>
      <c r="Q111" s="742" t="s">
        <v>254</v>
      </c>
      <c r="R111" s="469" t="str">
        <f>IF(OR(D111="",A111=""),"",HOUR(AJ111))</f>
        <v/>
      </c>
      <c r="S111" s="744" t="s">
        <v>253</v>
      </c>
      <c r="T111" s="460" t="str">
        <f>IF(OR(D111="",A111=""),"",MINUTE(AJ111))</f>
        <v/>
      </c>
      <c r="U111" s="744" t="s">
        <v>252</v>
      </c>
      <c r="V111" s="734" t="s">
        <v>269</v>
      </c>
      <c r="W111" s="461"/>
      <c r="X111" s="736" t="s">
        <v>143</v>
      </c>
      <c r="Y111" s="732" t="s">
        <v>255</v>
      </c>
      <c r="Z111" s="738"/>
      <c r="AA111" s="739"/>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727"/>
      <c r="B112" s="728"/>
      <c r="C112" s="755"/>
      <c r="D112" s="462"/>
      <c r="E112" s="757"/>
      <c r="F112" s="462"/>
      <c r="G112" s="757"/>
      <c r="H112" s="462"/>
      <c r="I112" s="757"/>
      <c r="J112" s="462"/>
      <c r="K112" s="753"/>
      <c r="L112" s="743"/>
      <c r="M112" s="463"/>
      <c r="N112" s="745"/>
      <c r="O112" s="462"/>
      <c r="P112" s="745"/>
      <c r="Q112" s="743"/>
      <c r="R112" s="468" t="str">
        <f>IF(OR(D112="",A111=""),"",HOUR(AJ112))</f>
        <v/>
      </c>
      <c r="S112" s="745"/>
      <c r="T112" s="464" t="str">
        <f>IF(OR(D112="",A111=""),"",MINUTE(AJ112))</f>
        <v/>
      </c>
      <c r="U112" s="745"/>
      <c r="V112" s="735"/>
      <c r="W112" s="513"/>
      <c r="X112" s="737"/>
      <c r="Y112" s="733"/>
      <c r="Z112" s="740"/>
      <c r="AA112" s="741"/>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727"/>
      <c r="B113" s="728"/>
      <c r="C113" s="746" t="s">
        <v>249</v>
      </c>
      <c r="D113" s="520"/>
      <c r="E113" s="521"/>
      <c r="F113" s="521"/>
      <c r="G113" s="521"/>
      <c r="H113" s="521"/>
      <c r="I113" s="521"/>
      <c r="J113" s="521"/>
      <c r="K113" s="521"/>
      <c r="L113" s="521"/>
      <c r="M113" s="521"/>
      <c r="N113" s="521"/>
      <c r="O113" s="521"/>
      <c r="P113" s="521"/>
      <c r="Q113" s="761" t="str">
        <f>IF(OR(AK111="ERR",AK112="ERR"),"研修時間を確認してください","")</f>
        <v/>
      </c>
      <c r="R113" s="761"/>
      <c r="S113" s="761"/>
      <c r="T113" s="761"/>
      <c r="U113" s="761"/>
      <c r="V113" s="761"/>
      <c r="W113" s="761"/>
      <c r="X113" s="748" t="str">
        <f>IF(ISERROR(OR(AG111,AJ111,AJ112)),"研修人数を入力してください",IF(AG111&lt;&gt;"",IF(OR(AND(AJ111&gt;0,W111=""),AND(AJ112&gt;0,W112="")),"研修人数を入力してください",""),""))</f>
        <v/>
      </c>
      <c r="Y113" s="748"/>
      <c r="Z113" s="748"/>
      <c r="AA113" s="749"/>
      <c r="AE113" s="204"/>
      <c r="AF113" s="211"/>
      <c r="AG113" s="213"/>
      <c r="AH113" s="213"/>
      <c r="AI113" s="213"/>
      <c r="AJ113" s="210"/>
      <c r="AK113" s="456"/>
      <c r="AM113" s="135"/>
      <c r="AO113" s="214"/>
      <c r="AP113" s="215"/>
      <c r="AQ113" s="214"/>
      <c r="AS113" s="216"/>
    </row>
    <row r="114" spans="1:45" ht="48.75" customHeight="1" x14ac:dyDescent="0.15">
      <c r="A114" s="723" t="str">
        <f>IF(AF111="","",CONCATENATE("(",TEXT(AF111,"aaa"),")"))</f>
        <v/>
      </c>
      <c r="B114" s="724"/>
      <c r="C114" s="747"/>
      <c r="D114" s="758"/>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59"/>
      <c r="AA114" s="760"/>
      <c r="AE114" s="204"/>
      <c r="AF114" s="211"/>
      <c r="AG114" s="213"/>
      <c r="AH114" s="213"/>
      <c r="AI114" s="213"/>
      <c r="AJ114" s="210"/>
      <c r="AK114" s="456"/>
      <c r="AO114" s="214"/>
      <c r="AP114" s="215"/>
      <c r="AQ114" s="214"/>
      <c r="AS114" s="216"/>
    </row>
    <row r="115" spans="1:45" ht="15.75" customHeight="1" x14ac:dyDescent="0.15">
      <c r="A115" s="725">
        <f>IF($AG$3="",A111+1,AF115)</f>
        <v>27</v>
      </c>
      <c r="B115" s="726"/>
      <c r="C115" s="754" t="s">
        <v>248</v>
      </c>
      <c r="D115" s="457"/>
      <c r="E115" s="756" t="s">
        <v>202</v>
      </c>
      <c r="F115" s="457"/>
      <c r="G115" s="756" t="s">
        <v>251</v>
      </c>
      <c r="H115" s="457"/>
      <c r="I115" s="756" t="s">
        <v>202</v>
      </c>
      <c r="J115" s="457"/>
      <c r="K115" s="752" t="s">
        <v>252</v>
      </c>
      <c r="L115" s="742" t="s">
        <v>203</v>
      </c>
      <c r="M115" s="458"/>
      <c r="N115" s="744" t="s">
        <v>253</v>
      </c>
      <c r="O115" s="457"/>
      <c r="P115" s="744" t="s">
        <v>252</v>
      </c>
      <c r="Q115" s="742" t="s">
        <v>254</v>
      </c>
      <c r="R115" s="469" t="str">
        <f>IF(OR(D115="",A115=""),"",HOUR(AJ115))</f>
        <v/>
      </c>
      <c r="S115" s="744" t="s">
        <v>253</v>
      </c>
      <c r="T115" s="460" t="str">
        <f>IF(OR(D115="",A115=""),"",MINUTE(AJ115))</f>
        <v/>
      </c>
      <c r="U115" s="744" t="s">
        <v>252</v>
      </c>
      <c r="V115" s="734" t="s">
        <v>269</v>
      </c>
      <c r="W115" s="461"/>
      <c r="X115" s="736" t="s">
        <v>143</v>
      </c>
      <c r="Y115" s="732" t="s">
        <v>255</v>
      </c>
      <c r="Z115" s="738"/>
      <c r="AA115" s="739"/>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727"/>
      <c r="B116" s="728"/>
      <c r="C116" s="755"/>
      <c r="D116" s="462"/>
      <c r="E116" s="757"/>
      <c r="F116" s="462"/>
      <c r="G116" s="757"/>
      <c r="H116" s="462"/>
      <c r="I116" s="757"/>
      <c r="J116" s="462"/>
      <c r="K116" s="753"/>
      <c r="L116" s="743"/>
      <c r="M116" s="463"/>
      <c r="N116" s="745"/>
      <c r="O116" s="462"/>
      <c r="P116" s="745"/>
      <c r="Q116" s="743"/>
      <c r="R116" s="468" t="str">
        <f>IF(OR(D116="",A115=""),"",HOUR(AJ116))</f>
        <v/>
      </c>
      <c r="S116" s="745"/>
      <c r="T116" s="464" t="str">
        <f>IF(OR(D116="",A115=""),"",MINUTE(AJ116))</f>
        <v/>
      </c>
      <c r="U116" s="745"/>
      <c r="V116" s="735"/>
      <c r="W116" s="513"/>
      <c r="X116" s="737"/>
      <c r="Y116" s="733"/>
      <c r="Z116" s="740"/>
      <c r="AA116" s="741"/>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727"/>
      <c r="B117" s="728"/>
      <c r="C117" s="746" t="s">
        <v>249</v>
      </c>
      <c r="D117" s="520"/>
      <c r="E117" s="521"/>
      <c r="F117" s="521"/>
      <c r="G117" s="521"/>
      <c r="H117" s="521"/>
      <c r="I117" s="521"/>
      <c r="J117" s="521"/>
      <c r="K117" s="521"/>
      <c r="L117" s="521"/>
      <c r="M117" s="521"/>
      <c r="N117" s="521"/>
      <c r="O117" s="521"/>
      <c r="P117" s="521"/>
      <c r="Q117" s="761" t="str">
        <f>IF(OR(AK115="ERR",AK116="ERR"),"研修時間を確認してください","")</f>
        <v/>
      </c>
      <c r="R117" s="761"/>
      <c r="S117" s="761"/>
      <c r="T117" s="761"/>
      <c r="U117" s="761"/>
      <c r="V117" s="761"/>
      <c r="W117" s="761"/>
      <c r="X117" s="748" t="str">
        <f>IF(ISERROR(OR(AG115,AJ115,AJ116)),"研修人数を入力してください",IF(AG115&lt;&gt;"",IF(OR(AND(AJ115&gt;0,W115=""),AND(AJ116&gt;0,W116="")),"研修人数を入力してください",""),""))</f>
        <v/>
      </c>
      <c r="Y117" s="748"/>
      <c r="Z117" s="748"/>
      <c r="AA117" s="749"/>
      <c r="AE117" s="204"/>
      <c r="AF117" s="211"/>
      <c r="AG117" s="213"/>
      <c r="AH117" s="213"/>
      <c r="AI117" s="213"/>
      <c r="AJ117" s="210"/>
      <c r="AK117" s="456"/>
      <c r="AM117" s="135"/>
      <c r="AO117" s="214"/>
      <c r="AP117" s="215"/>
      <c r="AQ117" s="214"/>
      <c r="AS117" s="216"/>
    </row>
    <row r="118" spans="1:45" ht="48.75" customHeight="1" x14ac:dyDescent="0.15">
      <c r="A118" s="723" t="str">
        <f>IF(AF115="","",CONCATENATE("(",TEXT(AF115,"aaa"),")"))</f>
        <v/>
      </c>
      <c r="B118" s="724"/>
      <c r="C118" s="747"/>
      <c r="D118" s="758"/>
      <c r="E118" s="759"/>
      <c r="F118" s="759"/>
      <c r="G118" s="759"/>
      <c r="H118" s="759"/>
      <c r="I118" s="759"/>
      <c r="J118" s="759"/>
      <c r="K118" s="759"/>
      <c r="L118" s="759"/>
      <c r="M118" s="759"/>
      <c r="N118" s="759"/>
      <c r="O118" s="759"/>
      <c r="P118" s="759"/>
      <c r="Q118" s="759"/>
      <c r="R118" s="759"/>
      <c r="S118" s="759"/>
      <c r="T118" s="759"/>
      <c r="U118" s="759"/>
      <c r="V118" s="759"/>
      <c r="W118" s="759"/>
      <c r="X118" s="759"/>
      <c r="Y118" s="759"/>
      <c r="Z118" s="759"/>
      <c r="AA118" s="760"/>
      <c r="AC118" s="483"/>
      <c r="AE118" s="204"/>
      <c r="AF118" s="211"/>
      <c r="AG118" s="213"/>
      <c r="AH118" s="213"/>
      <c r="AI118" s="213"/>
      <c r="AJ118" s="210"/>
      <c r="AK118" s="456"/>
      <c r="AO118" s="214"/>
      <c r="AP118" s="215"/>
      <c r="AQ118" s="214"/>
      <c r="AS118" s="216"/>
    </row>
    <row r="119" spans="1:45" ht="15.75" customHeight="1" x14ac:dyDescent="0.15">
      <c r="A119" s="725">
        <f>IF($AG$3="",A115+1,AF119)</f>
        <v>28</v>
      </c>
      <c r="B119" s="726"/>
      <c r="C119" s="754" t="s">
        <v>248</v>
      </c>
      <c r="D119" s="457"/>
      <c r="E119" s="756" t="s">
        <v>202</v>
      </c>
      <c r="F119" s="457"/>
      <c r="G119" s="756" t="s">
        <v>251</v>
      </c>
      <c r="H119" s="457"/>
      <c r="I119" s="756" t="s">
        <v>202</v>
      </c>
      <c r="J119" s="457"/>
      <c r="K119" s="752" t="s">
        <v>252</v>
      </c>
      <c r="L119" s="742" t="s">
        <v>203</v>
      </c>
      <c r="M119" s="458"/>
      <c r="N119" s="744" t="s">
        <v>253</v>
      </c>
      <c r="O119" s="457"/>
      <c r="P119" s="744" t="s">
        <v>252</v>
      </c>
      <c r="Q119" s="742" t="s">
        <v>254</v>
      </c>
      <c r="R119" s="469" t="str">
        <f>IF(OR(D119="",A119=""),"",HOUR(AJ119))</f>
        <v/>
      </c>
      <c r="S119" s="744" t="s">
        <v>253</v>
      </c>
      <c r="T119" s="460" t="str">
        <f>IF(OR(D119="",A119=""),"",MINUTE(AJ119))</f>
        <v/>
      </c>
      <c r="U119" s="744" t="s">
        <v>252</v>
      </c>
      <c r="V119" s="734" t="s">
        <v>269</v>
      </c>
      <c r="W119" s="461"/>
      <c r="X119" s="736" t="s">
        <v>143</v>
      </c>
      <c r="Y119" s="732" t="s">
        <v>255</v>
      </c>
      <c r="Z119" s="738"/>
      <c r="AA119" s="739"/>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727"/>
      <c r="B120" s="728"/>
      <c r="C120" s="755"/>
      <c r="D120" s="462"/>
      <c r="E120" s="757"/>
      <c r="F120" s="462"/>
      <c r="G120" s="757"/>
      <c r="H120" s="462"/>
      <c r="I120" s="757"/>
      <c r="J120" s="462"/>
      <c r="K120" s="753"/>
      <c r="L120" s="743"/>
      <c r="M120" s="463"/>
      <c r="N120" s="745"/>
      <c r="O120" s="462"/>
      <c r="P120" s="745"/>
      <c r="Q120" s="743"/>
      <c r="R120" s="468" t="str">
        <f>IF(OR(D120="",A119=""),"",HOUR(AJ120))</f>
        <v/>
      </c>
      <c r="S120" s="745"/>
      <c r="T120" s="464" t="str">
        <f>IF(OR(D120="",A119=""),"",MINUTE(AJ120))</f>
        <v/>
      </c>
      <c r="U120" s="745"/>
      <c r="V120" s="735"/>
      <c r="W120" s="513"/>
      <c r="X120" s="737"/>
      <c r="Y120" s="733"/>
      <c r="Z120" s="740"/>
      <c r="AA120" s="741"/>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727"/>
      <c r="B121" s="728"/>
      <c r="C121" s="746" t="s">
        <v>249</v>
      </c>
      <c r="D121" s="520"/>
      <c r="E121" s="521"/>
      <c r="F121" s="521"/>
      <c r="G121" s="521"/>
      <c r="H121" s="521"/>
      <c r="I121" s="521"/>
      <c r="J121" s="521"/>
      <c r="K121" s="521"/>
      <c r="L121" s="521"/>
      <c r="M121" s="521"/>
      <c r="N121" s="521"/>
      <c r="O121" s="521"/>
      <c r="P121" s="521"/>
      <c r="Q121" s="761" t="str">
        <f>IF(OR(AK119="ERR",AK120="ERR"),"研修時間を確認してください","")</f>
        <v/>
      </c>
      <c r="R121" s="761"/>
      <c r="S121" s="761"/>
      <c r="T121" s="761"/>
      <c r="U121" s="761"/>
      <c r="V121" s="761"/>
      <c r="W121" s="761"/>
      <c r="X121" s="748" t="str">
        <f>IF(ISERROR(OR(AG119,AJ119,AJ120)),"研修人数を入力してください",IF(AG119&lt;&gt;"",IF(OR(AND(AJ119&gt;0,W119=""),AND(AJ120&gt;0,W120="")),"研修人数を入力してください",""),""))</f>
        <v/>
      </c>
      <c r="Y121" s="748"/>
      <c r="Z121" s="748"/>
      <c r="AA121" s="749"/>
      <c r="AE121" s="204"/>
      <c r="AF121" s="211"/>
      <c r="AG121" s="213"/>
      <c r="AH121" s="213"/>
      <c r="AI121" s="213"/>
      <c r="AJ121" s="210"/>
      <c r="AK121" s="456"/>
      <c r="AM121" s="135"/>
      <c r="AO121" s="214"/>
      <c r="AP121" s="215"/>
      <c r="AQ121" s="214"/>
      <c r="AS121" s="216"/>
    </row>
    <row r="122" spans="1:45" ht="48.75" customHeight="1" x14ac:dyDescent="0.15">
      <c r="A122" s="723" t="str">
        <f>IF(AF119="","",CONCATENATE("(",TEXT(AF119,"aaa"),")"))</f>
        <v/>
      </c>
      <c r="B122" s="724"/>
      <c r="C122" s="747"/>
      <c r="D122" s="758"/>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59"/>
      <c r="AA122" s="760"/>
      <c r="AC122" s="483"/>
      <c r="AE122" s="204"/>
      <c r="AF122" s="211"/>
      <c r="AG122" s="213"/>
      <c r="AH122" s="213"/>
      <c r="AI122" s="213"/>
      <c r="AJ122" s="210"/>
      <c r="AK122" s="456"/>
      <c r="AO122" s="214"/>
      <c r="AP122" s="215"/>
      <c r="AQ122" s="214"/>
      <c r="AS122" s="216"/>
    </row>
    <row r="123" spans="1:45" ht="15.75" customHeight="1" x14ac:dyDescent="0.15">
      <c r="A123" s="725">
        <f>IF(AG3="",29,IF(DAY(DATE(AH$3,AJ$3,29))=29,29,""))</f>
        <v>29</v>
      </c>
      <c r="B123" s="726"/>
      <c r="C123" s="754" t="s">
        <v>248</v>
      </c>
      <c r="D123" s="457"/>
      <c r="E123" s="756" t="s">
        <v>202</v>
      </c>
      <c r="F123" s="457"/>
      <c r="G123" s="756" t="s">
        <v>251</v>
      </c>
      <c r="H123" s="457"/>
      <c r="I123" s="756" t="s">
        <v>202</v>
      </c>
      <c r="J123" s="457"/>
      <c r="K123" s="752" t="s">
        <v>252</v>
      </c>
      <c r="L123" s="742" t="s">
        <v>203</v>
      </c>
      <c r="M123" s="458"/>
      <c r="N123" s="744" t="s">
        <v>253</v>
      </c>
      <c r="O123" s="457"/>
      <c r="P123" s="744" t="s">
        <v>252</v>
      </c>
      <c r="Q123" s="742" t="s">
        <v>254</v>
      </c>
      <c r="R123" s="459" t="str">
        <f>IF(OR(D123="",A123=""),"",HOUR(AJ123))</f>
        <v/>
      </c>
      <c r="S123" s="744" t="s">
        <v>253</v>
      </c>
      <c r="T123" s="460" t="str">
        <f>IF(OR(D123="",A123=""),"",MINUTE(AJ123))</f>
        <v/>
      </c>
      <c r="U123" s="744" t="s">
        <v>252</v>
      </c>
      <c r="V123" s="734" t="s">
        <v>269</v>
      </c>
      <c r="W123" s="461"/>
      <c r="X123" s="736" t="s">
        <v>143</v>
      </c>
      <c r="Y123" s="732" t="s">
        <v>255</v>
      </c>
      <c r="Z123" s="738"/>
      <c r="AA123" s="739"/>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727"/>
      <c r="B124" s="728"/>
      <c r="C124" s="755"/>
      <c r="D124" s="462"/>
      <c r="E124" s="757"/>
      <c r="F124" s="462"/>
      <c r="G124" s="757"/>
      <c r="H124" s="462"/>
      <c r="I124" s="757"/>
      <c r="J124" s="462"/>
      <c r="K124" s="753"/>
      <c r="L124" s="743"/>
      <c r="M124" s="463"/>
      <c r="N124" s="745"/>
      <c r="O124" s="462"/>
      <c r="P124" s="745"/>
      <c r="Q124" s="743"/>
      <c r="R124" s="514" t="str">
        <f>IF(OR(D124="",A123=""),"",HOUR(AJ124))</f>
        <v/>
      </c>
      <c r="S124" s="745"/>
      <c r="T124" s="464" t="str">
        <f>IF(OR(D124="",A123=""),"",MINUTE(AJ124))</f>
        <v/>
      </c>
      <c r="U124" s="745"/>
      <c r="V124" s="735"/>
      <c r="W124" s="513"/>
      <c r="X124" s="737"/>
      <c r="Y124" s="733"/>
      <c r="Z124" s="740"/>
      <c r="AA124" s="741"/>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727"/>
      <c r="B125" s="728"/>
      <c r="C125" s="746" t="s">
        <v>249</v>
      </c>
      <c r="D125" s="520"/>
      <c r="E125" s="521"/>
      <c r="F125" s="521"/>
      <c r="G125" s="521"/>
      <c r="H125" s="521"/>
      <c r="I125" s="521"/>
      <c r="J125" s="521"/>
      <c r="K125" s="521"/>
      <c r="L125" s="521"/>
      <c r="M125" s="521"/>
      <c r="N125" s="521"/>
      <c r="O125" s="521"/>
      <c r="P125" s="521"/>
      <c r="Q125" s="761" t="str">
        <f>IF(OR(AK123="ERR",AK124="ERR"),"研修時間を確認してください","")</f>
        <v/>
      </c>
      <c r="R125" s="761"/>
      <c r="S125" s="761"/>
      <c r="T125" s="761"/>
      <c r="U125" s="761"/>
      <c r="V125" s="761"/>
      <c r="W125" s="761"/>
      <c r="X125" s="748" t="str">
        <f>IF(ISERROR(OR(AG123,AJ123,AJ124)),"研修人数を入力してください",IF(AG123&lt;&gt;"",IF(OR(AND(AJ123&gt;0,W123=""),AND(AJ124&gt;0,W124="")),"研修人数を入力してください",""),""))</f>
        <v/>
      </c>
      <c r="Y125" s="748"/>
      <c r="Z125" s="748"/>
      <c r="AA125" s="749"/>
      <c r="AC125" s="219"/>
      <c r="AF125" s="211"/>
      <c r="AG125" s="213"/>
      <c r="AH125" s="213"/>
      <c r="AI125" s="213"/>
      <c r="AJ125" s="210"/>
      <c r="AK125" s="456"/>
      <c r="AM125" s="135"/>
      <c r="AO125" s="214"/>
      <c r="AP125" s="215"/>
      <c r="AQ125" s="214"/>
      <c r="AS125" s="216"/>
    </row>
    <row r="126" spans="1:45" ht="48.75" customHeight="1" x14ac:dyDescent="0.15">
      <c r="A126" s="723" t="str">
        <f>IF(A123="","",CONCATENATE("(",TEXT(AF123,"aaa"),")"))</f>
        <v>()</v>
      </c>
      <c r="B126" s="724"/>
      <c r="C126" s="747"/>
      <c r="D126" s="758"/>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59"/>
      <c r="AA126" s="760"/>
      <c r="AC126" s="483"/>
      <c r="AF126" s="211"/>
      <c r="AG126" s="213"/>
      <c r="AH126" s="213"/>
      <c r="AI126" s="213"/>
      <c r="AJ126" s="210"/>
      <c r="AK126" s="456"/>
      <c r="AO126" s="214"/>
      <c r="AP126" s="215"/>
      <c r="AQ126" s="214"/>
      <c r="AS126" s="216"/>
    </row>
    <row r="127" spans="1:45" ht="15.75" customHeight="1" x14ac:dyDescent="0.15">
      <c r="A127" s="725">
        <f>IF(AG3="",30,IF(DAY(DATE(AH$3,AJ$3,30))=30,30,""))</f>
        <v>30</v>
      </c>
      <c r="B127" s="726"/>
      <c r="C127" s="754" t="s">
        <v>248</v>
      </c>
      <c r="D127" s="457"/>
      <c r="E127" s="756" t="s">
        <v>202</v>
      </c>
      <c r="F127" s="457"/>
      <c r="G127" s="756" t="s">
        <v>251</v>
      </c>
      <c r="H127" s="457"/>
      <c r="I127" s="756" t="s">
        <v>202</v>
      </c>
      <c r="J127" s="457"/>
      <c r="K127" s="752" t="s">
        <v>252</v>
      </c>
      <c r="L127" s="742" t="s">
        <v>203</v>
      </c>
      <c r="M127" s="458"/>
      <c r="N127" s="744" t="s">
        <v>253</v>
      </c>
      <c r="O127" s="457"/>
      <c r="P127" s="744" t="s">
        <v>252</v>
      </c>
      <c r="Q127" s="742" t="s">
        <v>254</v>
      </c>
      <c r="R127" s="469" t="str">
        <f>IF(OR(D127="",A127=""),"",HOUR(AJ127))</f>
        <v/>
      </c>
      <c r="S127" s="744" t="s">
        <v>253</v>
      </c>
      <c r="T127" s="460" t="str">
        <f>IF(OR(D127="",A127=""),"",MINUTE(AJ127))</f>
        <v/>
      </c>
      <c r="U127" s="744" t="s">
        <v>252</v>
      </c>
      <c r="V127" s="734" t="s">
        <v>269</v>
      </c>
      <c r="W127" s="461"/>
      <c r="X127" s="736" t="s">
        <v>143</v>
      </c>
      <c r="Y127" s="732" t="s">
        <v>255</v>
      </c>
      <c r="Z127" s="738"/>
      <c r="AA127" s="739"/>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727"/>
      <c r="B128" s="728"/>
      <c r="C128" s="755"/>
      <c r="D128" s="462"/>
      <c r="E128" s="757"/>
      <c r="F128" s="462"/>
      <c r="G128" s="757"/>
      <c r="H128" s="462"/>
      <c r="I128" s="757"/>
      <c r="J128" s="462"/>
      <c r="K128" s="753"/>
      <c r="L128" s="743"/>
      <c r="M128" s="463"/>
      <c r="N128" s="745"/>
      <c r="O128" s="462"/>
      <c r="P128" s="745"/>
      <c r="Q128" s="743"/>
      <c r="R128" s="468" t="str">
        <f>IF(OR(D128="",A127=""),"",HOUR(AJ128))</f>
        <v/>
      </c>
      <c r="S128" s="745"/>
      <c r="T128" s="464" t="str">
        <f>IF(OR(D128="",A127=""),"",MINUTE(AJ128))</f>
        <v/>
      </c>
      <c r="U128" s="745"/>
      <c r="V128" s="735"/>
      <c r="W128" s="513"/>
      <c r="X128" s="737"/>
      <c r="Y128" s="733"/>
      <c r="Z128" s="740"/>
      <c r="AA128" s="741"/>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727"/>
      <c r="B129" s="728"/>
      <c r="C129" s="746"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61" t="str">
        <f>IF(A127="","",IF(OR(AK127="ERR",AK128="ERR"),"研修時間を確認してください",""))</f>
        <v/>
      </c>
      <c r="R129" s="761"/>
      <c r="S129" s="761"/>
      <c r="T129" s="761"/>
      <c r="U129" s="761"/>
      <c r="V129" s="761"/>
      <c r="W129" s="761"/>
      <c r="X129" s="748" t="str">
        <f>IF(ISERROR(OR(AG127,AJ127,AJ128)),"研修人数を入力してください",IF(AG127&lt;&gt;"",IF(OR(AND(AJ127&gt;0,W127=""),AND(AJ128&gt;0,W128="")),"研修人数を入力してください",""),""))</f>
        <v/>
      </c>
      <c r="Y129" s="748"/>
      <c r="Z129" s="748"/>
      <c r="AA129" s="749"/>
      <c r="AC129" s="219"/>
      <c r="AF129" s="211"/>
      <c r="AG129" s="213"/>
      <c r="AH129" s="213"/>
      <c r="AI129" s="213"/>
      <c r="AJ129" s="210"/>
      <c r="AK129" s="456"/>
      <c r="AM129" s="135"/>
      <c r="AO129" s="214"/>
      <c r="AP129" s="215"/>
      <c r="AQ129" s="214"/>
      <c r="AS129" s="216"/>
    </row>
    <row r="130" spans="1:47" ht="48.75" customHeight="1" x14ac:dyDescent="0.15">
      <c r="A130" s="723" t="str">
        <f>IF(A127="","入力"&amp;CHAR(10)&amp;"不要",CONCATENATE("(",TEXT(AF127,"aaa"),")"))</f>
        <v>()</v>
      </c>
      <c r="B130" s="724"/>
      <c r="C130" s="747"/>
      <c r="D130" s="758"/>
      <c r="E130" s="759"/>
      <c r="F130" s="759"/>
      <c r="G130" s="759"/>
      <c r="H130" s="759"/>
      <c r="I130" s="759"/>
      <c r="J130" s="759"/>
      <c r="K130" s="759"/>
      <c r="L130" s="759"/>
      <c r="M130" s="759"/>
      <c r="N130" s="759"/>
      <c r="O130" s="759"/>
      <c r="P130" s="759"/>
      <c r="Q130" s="759"/>
      <c r="R130" s="759"/>
      <c r="S130" s="759"/>
      <c r="T130" s="759"/>
      <c r="U130" s="759"/>
      <c r="V130" s="759"/>
      <c r="W130" s="759"/>
      <c r="X130" s="759"/>
      <c r="Y130" s="759"/>
      <c r="Z130" s="759"/>
      <c r="AA130" s="760"/>
      <c r="AC130" s="483"/>
      <c r="AF130" s="211"/>
      <c r="AG130" s="213"/>
      <c r="AH130" s="213"/>
      <c r="AI130" s="213"/>
      <c r="AJ130" s="210"/>
      <c r="AK130" s="456"/>
      <c r="AO130" s="214"/>
      <c r="AP130" s="215"/>
      <c r="AQ130" s="214"/>
      <c r="AS130" s="216"/>
    </row>
    <row r="131" spans="1:47" ht="15.75" customHeight="1" x14ac:dyDescent="0.15">
      <c r="A131" s="725">
        <f>IF(AG3="",31,IF(DAY(DATE(AH$3,AJ$3,31))=31,31,""))</f>
        <v>31</v>
      </c>
      <c r="B131" s="726"/>
      <c r="C131" s="754" t="s">
        <v>248</v>
      </c>
      <c r="D131" s="457"/>
      <c r="E131" s="756" t="s">
        <v>202</v>
      </c>
      <c r="F131" s="457"/>
      <c r="G131" s="756" t="s">
        <v>251</v>
      </c>
      <c r="H131" s="457"/>
      <c r="I131" s="756" t="s">
        <v>202</v>
      </c>
      <c r="J131" s="457"/>
      <c r="K131" s="752" t="s">
        <v>252</v>
      </c>
      <c r="L131" s="734" t="s">
        <v>203</v>
      </c>
      <c r="M131" s="458"/>
      <c r="N131" s="744" t="s">
        <v>253</v>
      </c>
      <c r="O131" s="457"/>
      <c r="P131" s="744" t="s">
        <v>252</v>
      </c>
      <c r="Q131" s="734" t="s">
        <v>254</v>
      </c>
      <c r="R131" s="469" t="str">
        <f>IF(OR(D131="",A131=""),"",HOUR(AJ131))</f>
        <v/>
      </c>
      <c r="S131" s="744" t="s">
        <v>253</v>
      </c>
      <c r="T131" s="460" t="str">
        <f>IF(OR(D131="",A131=""),"",MINUTE(AJ131))</f>
        <v/>
      </c>
      <c r="U131" s="744" t="s">
        <v>252</v>
      </c>
      <c r="V131" s="734" t="s">
        <v>269</v>
      </c>
      <c r="W131" s="461"/>
      <c r="X131" s="736" t="s">
        <v>143</v>
      </c>
      <c r="Y131" s="732" t="s">
        <v>255</v>
      </c>
      <c r="Z131" s="738"/>
      <c r="AA131" s="739"/>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727"/>
      <c r="B132" s="728"/>
      <c r="C132" s="755"/>
      <c r="D132" s="462"/>
      <c r="E132" s="757"/>
      <c r="F132" s="462"/>
      <c r="G132" s="757"/>
      <c r="H132" s="462"/>
      <c r="I132" s="757"/>
      <c r="J132" s="462"/>
      <c r="K132" s="753"/>
      <c r="L132" s="765"/>
      <c r="M132" s="463"/>
      <c r="N132" s="745"/>
      <c r="O132" s="462"/>
      <c r="P132" s="745"/>
      <c r="Q132" s="765"/>
      <c r="R132" s="468" t="str">
        <f>IF(OR(D132="",A131=""),"",HOUR(AJ132))</f>
        <v/>
      </c>
      <c r="S132" s="745"/>
      <c r="T132" s="464" t="str">
        <f>IF(OR(D132="",A131=""),"",MINUTE(AJ132))</f>
        <v/>
      </c>
      <c r="U132" s="745"/>
      <c r="V132" s="735"/>
      <c r="W132" s="513"/>
      <c r="X132" s="737"/>
      <c r="Y132" s="733"/>
      <c r="Z132" s="740"/>
      <c r="AA132" s="741"/>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727"/>
      <c r="B133" s="728"/>
      <c r="C133" s="746"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61" t="str">
        <f>IF(A131="","",IF(OR(AK131="ERR",AK132="ERR"),"研修時間を確認してください",""))</f>
        <v/>
      </c>
      <c r="R133" s="761"/>
      <c r="S133" s="761"/>
      <c r="T133" s="761"/>
      <c r="U133" s="761"/>
      <c r="V133" s="761"/>
      <c r="W133" s="761"/>
      <c r="X133" s="748" t="str">
        <f>IF(ISERROR(OR(AG131,AJ131,AJ132)),"研修人数を入力してください",IF(AG131&lt;&gt;"",IF(OR(AND(AJ131&gt;0,W131=""),AND(AJ132&gt;0,W132="")),"研修人数を入力してください",""),""))</f>
        <v/>
      </c>
      <c r="Y133" s="748"/>
      <c r="Z133" s="748"/>
      <c r="AA133" s="749"/>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723" t="str">
        <f>IF(A131="","入力"&amp;CHAR(10)&amp;"不要",CONCATENATE("(",TEXT(AF131,"aaa"),")"))</f>
        <v>()</v>
      </c>
      <c r="B134" s="724"/>
      <c r="C134" s="747"/>
      <c r="D134" s="758"/>
      <c r="E134" s="759"/>
      <c r="F134" s="759"/>
      <c r="G134" s="759"/>
      <c r="H134" s="759"/>
      <c r="I134" s="759"/>
      <c r="J134" s="759"/>
      <c r="K134" s="759"/>
      <c r="L134" s="759"/>
      <c r="M134" s="759"/>
      <c r="N134" s="759"/>
      <c r="O134" s="759"/>
      <c r="P134" s="759"/>
      <c r="Q134" s="759"/>
      <c r="R134" s="759"/>
      <c r="S134" s="759"/>
      <c r="T134" s="759"/>
      <c r="U134" s="759"/>
      <c r="V134" s="759"/>
      <c r="W134" s="759"/>
      <c r="X134" s="759"/>
      <c r="Y134" s="759"/>
      <c r="Z134" s="759"/>
      <c r="AA134" s="76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29" t="s">
        <v>274</v>
      </c>
      <c r="B135" s="729"/>
      <c r="C135" s="491">
        <f>IF(SUMIF($W91:$W$132,1,$AJ$91:$AJ$132)=0,0,SUMIF($W91:$W132,1,$AJ$91:$AJ$132))</f>
        <v>0</v>
      </c>
      <c r="D135" s="491"/>
      <c r="E135" s="729" t="s">
        <v>260</v>
      </c>
      <c r="F135" s="729"/>
      <c r="G135" s="730">
        <f>IF(SUMIF($W91:$W$132,2,$AJ$91:$AJ$132)=0,0,SUMIF($W91:$W132,2,$AJ$91:$AJ$132))</f>
        <v>0</v>
      </c>
      <c r="H135" s="730"/>
      <c r="I135" s="729" t="s">
        <v>261</v>
      </c>
      <c r="J135" s="729"/>
      <c r="K135" s="730">
        <f>IF(SUMIF($W91:$W$132,3,$AJ$91:$AJ$132)=0,0,SUMIF($W91:$W132,3,$AJ$91:$AJ$132))</f>
        <v>0</v>
      </c>
      <c r="L135" s="730"/>
      <c r="M135" s="490" t="s">
        <v>31</v>
      </c>
      <c r="N135" s="730">
        <f>SUM($C$135,$G$135,$K$135)</f>
        <v>0</v>
      </c>
      <c r="O135" s="730"/>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731" t="str">
        <f>$L$5</f>
        <v>（ 　　年　　月 ）</v>
      </c>
      <c r="M136" s="731"/>
      <c r="N136" s="731"/>
      <c r="O136" s="731"/>
      <c r="P136" s="731"/>
      <c r="Q136" s="731"/>
      <c r="R136" s="484" t="s">
        <v>265</v>
      </c>
      <c r="S136" s="482"/>
      <c r="T136" s="482"/>
      <c r="U136" s="482"/>
      <c r="V136" s="766" t="str">
        <f>$V$5</f>
        <v/>
      </c>
      <c r="W136" s="766"/>
      <c r="X136" s="766"/>
      <c r="Y136" s="766"/>
      <c r="Z136" s="766"/>
      <c r="AA136" s="766"/>
    </row>
    <row r="137" spans="1:47" ht="87.75" customHeight="1" x14ac:dyDescent="0.15">
      <c r="A137" s="762"/>
      <c r="B137" s="763"/>
      <c r="C137" s="763"/>
      <c r="D137" s="763"/>
      <c r="E137" s="763"/>
      <c r="F137" s="763"/>
      <c r="G137" s="763"/>
      <c r="H137" s="763"/>
      <c r="I137" s="763"/>
      <c r="J137" s="763"/>
      <c r="K137" s="763"/>
      <c r="L137" s="763"/>
      <c r="M137" s="763"/>
      <c r="N137" s="763"/>
      <c r="O137" s="763"/>
      <c r="P137" s="763"/>
      <c r="Q137" s="763"/>
      <c r="R137" s="763"/>
      <c r="S137" s="763"/>
      <c r="T137" s="763"/>
      <c r="U137" s="763"/>
      <c r="V137" s="763"/>
      <c r="W137" s="763"/>
      <c r="X137" s="763"/>
      <c r="Y137" s="763"/>
      <c r="Z137" s="763"/>
      <c r="AA137" s="76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762"/>
      <c r="B139" s="763"/>
      <c r="C139" s="763"/>
      <c r="D139" s="763"/>
      <c r="E139" s="763"/>
      <c r="F139" s="763"/>
      <c r="G139" s="763"/>
      <c r="H139" s="763"/>
      <c r="I139" s="763"/>
      <c r="J139" s="763"/>
      <c r="K139" s="763"/>
      <c r="L139" s="763"/>
      <c r="M139" s="763"/>
      <c r="N139" s="763"/>
      <c r="O139" s="763"/>
      <c r="P139" s="763"/>
      <c r="Q139" s="763"/>
      <c r="R139" s="763"/>
      <c r="S139" s="763"/>
      <c r="T139" s="763"/>
      <c r="U139" s="763"/>
      <c r="V139" s="763"/>
      <c r="W139" s="763"/>
      <c r="X139" s="763"/>
      <c r="Y139" s="763"/>
      <c r="Z139" s="763"/>
      <c r="AA139" s="764"/>
    </row>
    <row r="140" spans="1:47" ht="18" customHeight="1" x14ac:dyDescent="0.15">
      <c r="A140" s="160"/>
      <c r="B140" s="432"/>
      <c r="C140" s="146"/>
      <c r="D140" s="781"/>
      <c r="E140" s="781"/>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782"/>
      <c r="E142" s="782"/>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74"/>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74"/>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783" t="s">
        <v>205</v>
      </c>
      <c r="B149" s="784"/>
      <c r="C149" s="784"/>
      <c r="D149" s="785"/>
      <c r="E149" s="783" t="s">
        <v>256</v>
      </c>
      <c r="F149" s="784"/>
      <c r="G149" s="784"/>
      <c r="H149" s="784"/>
      <c r="I149" s="784"/>
      <c r="J149" s="784"/>
      <c r="K149" s="784"/>
      <c r="L149" s="784"/>
      <c r="M149" s="784"/>
      <c r="N149" s="785"/>
      <c r="O149" s="807" t="s">
        <v>206</v>
      </c>
      <c r="P149" s="789"/>
      <c r="Q149" s="789"/>
      <c r="R149" s="789"/>
      <c r="S149" s="790"/>
      <c r="T149" s="789" t="s">
        <v>281</v>
      </c>
      <c r="U149" s="789"/>
      <c r="V149" s="789"/>
      <c r="W149" s="789"/>
      <c r="X149" s="789"/>
      <c r="Y149" s="789"/>
      <c r="Z149" s="789"/>
      <c r="AA149" s="790"/>
    </row>
    <row r="150" spans="1:37" ht="24.95" customHeight="1" x14ac:dyDescent="0.15">
      <c r="A150" s="786"/>
      <c r="B150" s="787"/>
      <c r="C150" s="787"/>
      <c r="D150" s="788"/>
      <c r="E150" s="786"/>
      <c r="F150" s="787"/>
      <c r="G150" s="787"/>
      <c r="H150" s="787"/>
      <c r="I150" s="787"/>
      <c r="J150" s="787"/>
      <c r="K150" s="787"/>
      <c r="L150" s="787"/>
      <c r="M150" s="787"/>
      <c r="N150" s="788"/>
      <c r="O150" s="808"/>
      <c r="P150" s="791"/>
      <c r="Q150" s="791"/>
      <c r="R150" s="791"/>
      <c r="S150" s="792"/>
      <c r="T150" s="791"/>
      <c r="U150" s="791"/>
      <c r="V150" s="791"/>
      <c r="W150" s="791"/>
      <c r="X150" s="791"/>
      <c r="Y150" s="791"/>
      <c r="Z150" s="791"/>
      <c r="AA150" s="792"/>
    </row>
    <row r="151" spans="1:37" ht="45" customHeight="1" x14ac:dyDescent="0.2">
      <c r="A151" s="775" t="s">
        <v>207</v>
      </c>
      <c r="B151" s="776"/>
      <c r="C151" s="776"/>
      <c r="D151" s="777"/>
      <c r="E151" s="818">
        <f>SUMIF($W$7:$W$132,1,$AJ7:$AJ132)</f>
        <v>0</v>
      </c>
      <c r="F151" s="819"/>
      <c r="G151" s="819"/>
      <c r="H151" s="819"/>
      <c r="I151" s="819"/>
      <c r="J151" s="819"/>
      <c r="K151" s="819"/>
      <c r="L151" s="819"/>
      <c r="M151" s="819"/>
      <c r="N151" s="820"/>
      <c r="O151" s="804" t="s">
        <v>208</v>
      </c>
      <c r="P151" s="805"/>
      <c r="Q151" s="805"/>
      <c r="R151" s="805"/>
      <c r="S151" s="806"/>
      <c r="T151" s="515"/>
      <c r="U151" s="794">
        <f t="shared" ref="U151:Z151" si="0">$E$151*2400*24</f>
        <v>0</v>
      </c>
      <c r="V151" s="794">
        <f t="shared" si="0"/>
        <v>0</v>
      </c>
      <c r="W151" s="794">
        <f t="shared" si="0"/>
        <v>0</v>
      </c>
      <c r="X151" s="794">
        <f t="shared" si="0"/>
        <v>0</v>
      </c>
      <c r="Y151" s="794">
        <f t="shared" si="0"/>
        <v>0</v>
      </c>
      <c r="Z151" s="794">
        <f t="shared" si="0"/>
        <v>0</v>
      </c>
      <c r="AA151" s="439" t="s">
        <v>144</v>
      </c>
    </row>
    <row r="152" spans="1:37" ht="45" customHeight="1" x14ac:dyDescent="0.2">
      <c r="A152" s="778" t="s">
        <v>209</v>
      </c>
      <c r="B152" s="779"/>
      <c r="C152" s="779"/>
      <c r="D152" s="780"/>
      <c r="E152" s="815">
        <f>SUMIF($W$7:$W$132,2,$AJ7:$AJ132)</f>
        <v>0</v>
      </c>
      <c r="F152" s="816"/>
      <c r="G152" s="816"/>
      <c r="H152" s="816"/>
      <c r="I152" s="816"/>
      <c r="J152" s="816"/>
      <c r="K152" s="816"/>
      <c r="L152" s="816"/>
      <c r="M152" s="816"/>
      <c r="N152" s="817"/>
      <c r="O152" s="801" t="s">
        <v>210</v>
      </c>
      <c r="P152" s="802"/>
      <c r="Q152" s="802"/>
      <c r="R152" s="802"/>
      <c r="S152" s="803"/>
      <c r="T152" s="516"/>
      <c r="U152" s="793">
        <f t="shared" ref="U152:Z152" si="1">$E$152*1200*24</f>
        <v>0</v>
      </c>
      <c r="V152" s="793">
        <f t="shared" si="1"/>
        <v>0</v>
      </c>
      <c r="W152" s="793">
        <f t="shared" si="1"/>
        <v>0</v>
      </c>
      <c r="X152" s="793">
        <f t="shared" si="1"/>
        <v>0</v>
      </c>
      <c r="Y152" s="793">
        <f t="shared" si="1"/>
        <v>0</v>
      </c>
      <c r="Z152" s="793">
        <f t="shared" si="1"/>
        <v>0</v>
      </c>
      <c r="AA152" s="436" t="s">
        <v>144</v>
      </c>
    </row>
    <row r="153" spans="1:37" ht="45" customHeight="1" thickBot="1" x14ac:dyDescent="0.25">
      <c r="A153" s="767" t="s">
        <v>211</v>
      </c>
      <c r="B153" s="768"/>
      <c r="C153" s="768"/>
      <c r="D153" s="769"/>
      <c r="E153" s="812">
        <f>SUMIF($W$7:$W$132,3,$AJ7:$AJ132)</f>
        <v>0</v>
      </c>
      <c r="F153" s="813"/>
      <c r="G153" s="813"/>
      <c r="H153" s="813"/>
      <c r="I153" s="813"/>
      <c r="J153" s="813"/>
      <c r="K153" s="813"/>
      <c r="L153" s="813"/>
      <c r="M153" s="813"/>
      <c r="N153" s="814"/>
      <c r="O153" s="798" t="s">
        <v>212</v>
      </c>
      <c r="P153" s="799"/>
      <c r="Q153" s="799"/>
      <c r="R153" s="799"/>
      <c r="S153" s="800"/>
      <c r="T153" s="517"/>
      <c r="U153" s="774">
        <f t="shared" ref="U153:Z153" si="2">$E$153*800*24</f>
        <v>0</v>
      </c>
      <c r="V153" s="774">
        <f t="shared" si="2"/>
        <v>0</v>
      </c>
      <c r="W153" s="774">
        <f t="shared" si="2"/>
        <v>0</v>
      </c>
      <c r="X153" s="774">
        <f t="shared" si="2"/>
        <v>0</v>
      </c>
      <c r="Y153" s="774">
        <f t="shared" si="2"/>
        <v>0</v>
      </c>
      <c r="Z153" s="774">
        <f t="shared" si="2"/>
        <v>0</v>
      </c>
      <c r="AA153" s="437" t="s">
        <v>144</v>
      </c>
    </row>
    <row r="154" spans="1:37" ht="45" customHeight="1" thickTop="1" x14ac:dyDescent="0.2">
      <c r="A154" s="770" t="s">
        <v>168</v>
      </c>
      <c r="B154" s="771"/>
      <c r="C154" s="771"/>
      <c r="D154" s="772"/>
      <c r="E154" s="809">
        <f>SUM(E151:N153)</f>
        <v>0</v>
      </c>
      <c r="F154" s="810"/>
      <c r="G154" s="810"/>
      <c r="H154" s="810"/>
      <c r="I154" s="810"/>
      <c r="J154" s="810"/>
      <c r="K154" s="810"/>
      <c r="L154" s="810"/>
      <c r="M154" s="810"/>
      <c r="N154" s="811"/>
      <c r="O154" s="795"/>
      <c r="P154" s="796"/>
      <c r="Q154" s="796"/>
      <c r="R154" s="796"/>
      <c r="S154" s="797"/>
      <c r="T154" s="518"/>
      <c r="U154" s="773">
        <f>SUM($U$151:$U$153)</f>
        <v>0</v>
      </c>
      <c r="V154" s="773">
        <f t="shared" ref="V154:Z154" si="3">SUM($R$151:$Y$153)</f>
        <v>0</v>
      </c>
      <c r="W154" s="773">
        <f t="shared" si="3"/>
        <v>0</v>
      </c>
      <c r="X154" s="773">
        <f t="shared" si="3"/>
        <v>0</v>
      </c>
      <c r="Y154" s="773">
        <f t="shared" si="3"/>
        <v>0</v>
      </c>
      <c r="Z154" s="773">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87" t="s">
        <v>213</v>
      </c>
      <c r="B156" s="787"/>
      <c r="C156" s="787"/>
      <c r="D156" s="787"/>
      <c r="E156" s="787"/>
      <c r="F156" s="787"/>
      <c r="G156" s="787" t="s">
        <v>214</v>
      </c>
      <c r="H156" s="787"/>
      <c r="I156" s="787"/>
      <c r="J156" s="787"/>
      <c r="K156" s="787"/>
      <c r="L156" s="787"/>
      <c r="M156" s="787"/>
      <c r="N156" s="787"/>
      <c r="O156" s="787"/>
      <c r="P156" s="787"/>
      <c r="Q156" s="787"/>
      <c r="R156" s="787"/>
      <c r="S156" s="787"/>
      <c r="T156" s="787"/>
      <c r="U156" s="787"/>
      <c r="V156" s="787"/>
      <c r="W156" s="128"/>
      <c r="X156" s="128"/>
      <c r="Y156" s="822" t="s">
        <v>215</v>
      </c>
      <c r="Z156" s="822"/>
      <c r="AA156" s="205"/>
    </row>
    <row r="157" spans="1:37" ht="35.1" customHeight="1" x14ac:dyDescent="0.25">
      <c r="A157" s="846"/>
      <c r="B157" s="847"/>
      <c r="C157" s="847"/>
      <c r="D157" s="129" t="s">
        <v>105</v>
      </c>
      <c r="E157" s="848" t="s">
        <v>270</v>
      </c>
      <c r="F157" s="849"/>
      <c r="G157" s="850"/>
      <c r="H157" s="851"/>
      <c r="I157" s="851"/>
      <c r="J157" s="851"/>
      <c r="K157" s="851"/>
      <c r="L157" s="851"/>
      <c r="M157" s="851"/>
      <c r="N157" s="851"/>
      <c r="O157" s="851"/>
      <c r="P157" s="851"/>
      <c r="Q157" s="851"/>
      <c r="R157" s="851"/>
      <c r="S157" s="851"/>
      <c r="T157" s="851"/>
      <c r="U157" s="852"/>
      <c r="V157" s="853"/>
      <c r="W157" s="854"/>
      <c r="X157" s="854"/>
      <c r="Y157" s="854"/>
      <c r="Z157" s="854"/>
      <c r="AA157" s="439" t="s">
        <v>144</v>
      </c>
    </row>
    <row r="158" spans="1:37" ht="35.1" customHeight="1" x14ac:dyDescent="0.25">
      <c r="A158" s="828"/>
      <c r="B158" s="829"/>
      <c r="C158" s="829"/>
      <c r="D158" s="130" t="s">
        <v>105</v>
      </c>
      <c r="E158" s="830" t="s">
        <v>270</v>
      </c>
      <c r="F158" s="831"/>
      <c r="G158" s="832"/>
      <c r="H158" s="833"/>
      <c r="I158" s="833"/>
      <c r="J158" s="833"/>
      <c r="K158" s="833"/>
      <c r="L158" s="833"/>
      <c r="M158" s="833"/>
      <c r="N158" s="833"/>
      <c r="O158" s="833"/>
      <c r="P158" s="833"/>
      <c r="Q158" s="833"/>
      <c r="R158" s="833"/>
      <c r="S158" s="833"/>
      <c r="T158" s="833"/>
      <c r="U158" s="834"/>
      <c r="V158" s="835"/>
      <c r="W158" s="836"/>
      <c r="X158" s="836"/>
      <c r="Y158" s="836"/>
      <c r="Z158" s="836"/>
      <c r="AA158" s="436" t="s">
        <v>144</v>
      </c>
    </row>
    <row r="159" spans="1:37" ht="35.1" customHeight="1" x14ac:dyDescent="0.25">
      <c r="A159" s="837"/>
      <c r="B159" s="838"/>
      <c r="C159" s="838"/>
      <c r="D159" s="131" t="s">
        <v>105</v>
      </c>
      <c r="E159" s="839" t="s">
        <v>270</v>
      </c>
      <c r="F159" s="840"/>
      <c r="G159" s="841"/>
      <c r="H159" s="842"/>
      <c r="I159" s="842"/>
      <c r="J159" s="842"/>
      <c r="K159" s="842"/>
      <c r="L159" s="842"/>
      <c r="M159" s="842"/>
      <c r="N159" s="842"/>
      <c r="O159" s="842"/>
      <c r="P159" s="842"/>
      <c r="Q159" s="842"/>
      <c r="R159" s="842"/>
      <c r="S159" s="842"/>
      <c r="T159" s="842"/>
      <c r="U159" s="843"/>
      <c r="V159" s="844"/>
      <c r="W159" s="845"/>
      <c r="X159" s="845"/>
      <c r="Y159" s="845"/>
      <c r="Z159" s="845"/>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822" t="s">
        <v>216</v>
      </c>
      <c r="B161" s="822"/>
      <c r="C161" s="822"/>
      <c r="D161" s="822"/>
      <c r="E161" s="822"/>
      <c r="F161" s="822"/>
      <c r="G161" s="822"/>
      <c r="H161" s="822"/>
      <c r="I161" s="822"/>
      <c r="J161" s="822"/>
      <c r="K161" s="822"/>
      <c r="L161" s="822"/>
      <c r="M161" s="822"/>
      <c r="N161" s="822"/>
      <c r="O161" s="822"/>
      <c r="P161" s="822"/>
      <c r="Q161" s="822"/>
      <c r="R161" s="822"/>
      <c r="S161" s="822"/>
      <c r="T161" s="822"/>
      <c r="U161" s="822"/>
      <c r="V161" s="822"/>
      <c r="W161" s="822"/>
      <c r="X161" s="822"/>
      <c r="Y161" s="822"/>
      <c r="Z161" s="822"/>
      <c r="AA161" s="205"/>
    </row>
    <row r="162" spans="1:53" ht="69" customHeight="1" x14ac:dyDescent="0.15">
      <c r="A162" s="127"/>
      <c r="B162" s="127"/>
      <c r="C162" s="823" t="s">
        <v>217</v>
      </c>
      <c r="D162" s="824"/>
      <c r="E162" s="824"/>
      <c r="F162" s="824"/>
      <c r="G162" s="824"/>
      <c r="H162" s="824"/>
      <c r="I162" s="824"/>
      <c r="J162" s="824"/>
      <c r="K162" s="824"/>
      <c r="L162" s="825"/>
      <c r="M162" s="826" t="str">
        <f>IF('10号'!$J$4="","",MIN(IF('10号'!$Q$3=TRUE,122000,97000),U154+SUM(V157:V159)))</f>
        <v/>
      </c>
      <c r="N162" s="827"/>
      <c r="O162" s="827"/>
      <c r="P162" s="827"/>
      <c r="Q162" s="827"/>
      <c r="R162" s="827"/>
      <c r="S162" s="827"/>
      <c r="T162" s="827"/>
      <c r="U162" s="827"/>
      <c r="V162" s="827"/>
      <c r="W162" s="827"/>
      <c r="X162" s="827"/>
      <c r="Y162" s="827"/>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21"/>
      <c r="G169" s="821"/>
      <c r="H169" s="821"/>
    </row>
  </sheetData>
  <sheetProtection algorithmName="SHA-512" hashValue="zqYgPksjl18uexzYD2tFmVHBaAuDz/DLwll2Hf6n6aHshft4DRMbdDGO1lcHoSW/xCHWb3itorsbcVowEuf0iQ==" saltValue="eRmf1xwrcy01+7TQtjECLw==" spinCount="100000" sheet="1" objects="1" scenarios="1" selectLockedCells="1"/>
  <mergeCells count="753">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 ref="Q111:Q112"/>
    <mergeCell ref="Q39:Q40"/>
    <mergeCell ref="S39:S40"/>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A153:D153"/>
    <mergeCell ref="A154:D154"/>
    <mergeCell ref="U154:Z154"/>
    <mergeCell ref="U153:Z153"/>
    <mergeCell ref="A151:D151"/>
    <mergeCell ref="A152:D152"/>
    <mergeCell ref="A139:AA139"/>
    <mergeCell ref="D140:E140"/>
    <mergeCell ref="D142:E142"/>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Z96:AA96"/>
    <mergeCell ref="V95:V96"/>
    <mergeCell ref="X95:X96"/>
    <mergeCell ref="Y95:Y96"/>
    <mergeCell ref="L95:L96"/>
    <mergeCell ref="N95:N96"/>
    <mergeCell ref="P95:P96"/>
    <mergeCell ref="Q95:Q96"/>
    <mergeCell ref="S95:S96"/>
    <mergeCell ref="U95:U96"/>
    <mergeCell ref="Z95:AA95"/>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N81:N82"/>
    <mergeCell ref="P81:P82"/>
    <mergeCell ref="Q81:Q82"/>
    <mergeCell ref="S81:S82"/>
    <mergeCell ref="U81:U82"/>
    <mergeCell ref="C81:C82"/>
    <mergeCell ref="E81:E82"/>
    <mergeCell ref="G81:G82"/>
    <mergeCell ref="I81:I82"/>
    <mergeCell ref="K81:K82"/>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15:Q16"/>
    <mergeCell ref="S15:S16"/>
    <mergeCell ref="U15:U16"/>
    <mergeCell ref="L23:L24"/>
    <mergeCell ref="N23:N24"/>
    <mergeCell ref="P23:P24"/>
    <mergeCell ref="Q23:Q24"/>
    <mergeCell ref="S23:S24"/>
    <mergeCell ref="U23:U24"/>
    <mergeCell ref="L5:Q5"/>
    <mergeCell ref="V5:AA5"/>
    <mergeCell ref="Z7:AA7"/>
    <mergeCell ref="Z8:AA8"/>
    <mergeCell ref="C7:C8"/>
    <mergeCell ref="E7:E8"/>
    <mergeCell ref="G7:G8"/>
    <mergeCell ref="I7:I8"/>
    <mergeCell ref="K7:K8"/>
    <mergeCell ref="L7:L8"/>
    <mergeCell ref="N7:N8"/>
    <mergeCell ref="Y7:Y8"/>
    <mergeCell ref="P7:P8"/>
    <mergeCell ref="Q7:Q8"/>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A94:B94"/>
    <mergeCell ref="A98:B98"/>
    <mergeCell ref="A57:B59"/>
    <mergeCell ref="A61:B63"/>
    <mergeCell ref="A65:B67"/>
    <mergeCell ref="A69:B71"/>
    <mergeCell ref="A73:B75"/>
    <mergeCell ref="A77:B79"/>
    <mergeCell ref="A81:B83"/>
    <mergeCell ref="A85:B87"/>
    <mergeCell ref="A91:B93"/>
    <mergeCell ref="A95:B97"/>
    <mergeCell ref="A56:B56"/>
    <mergeCell ref="A60:B60"/>
    <mergeCell ref="A64:B64"/>
    <mergeCell ref="A68:B68"/>
    <mergeCell ref="A72:B72"/>
    <mergeCell ref="A76:B76"/>
    <mergeCell ref="A80:B80"/>
    <mergeCell ref="A84:B84"/>
    <mergeCell ref="A88:B88"/>
    <mergeCell ref="A18:B18"/>
    <mergeCell ref="A22:B22"/>
    <mergeCell ref="A26:B26"/>
    <mergeCell ref="A30:B30"/>
    <mergeCell ref="A34:B34"/>
    <mergeCell ref="A38:B38"/>
    <mergeCell ref="A42:B42"/>
    <mergeCell ref="A46:B46"/>
    <mergeCell ref="A52:B52"/>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3" t="str">
        <f>'10号'!$L$3</f>
        <v>〈令和２年度第４回〉</v>
      </c>
      <c r="AG3" s="441" t="str">
        <f>IF('10号'!$J$4="","",'10号'!$U$26)</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750" t="str">
        <f>IF(AG3="","（ 　　年　　月 ）",AG3)</f>
        <v>（ 　　年　　月 ）</v>
      </c>
      <c r="M5" s="750"/>
      <c r="N5" s="750"/>
      <c r="O5" s="750"/>
      <c r="P5" s="750"/>
      <c r="Q5" s="750"/>
      <c r="R5" s="476" t="s">
        <v>265</v>
      </c>
      <c r="S5" s="486"/>
      <c r="T5" s="486"/>
      <c r="U5" s="486"/>
      <c r="V5" s="751" t="str">
        <f>IF('10号'!E18="","",'10号'!E18)</f>
        <v/>
      </c>
      <c r="W5" s="751"/>
      <c r="X5" s="751"/>
      <c r="Y5" s="751"/>
      <c r="Z5" s="751"/>
      <c r="AA5" s="751"/>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725">
        <f>IF(AG3="",1,AG3)</f>
        <v>1</v>
      </c>
      <c r="B7" s="726"/>
      <c r="C7" s="754" t="s">
        <v>248</v>
      </c>
      <c r="D7" s="457"/>
      <c r="E7" s="756" t="s">
        <v>202</v>
      </c>
      <c r="F7" s="457"/>
      <c r="G7" s="756" t="s">
        <v>251</v>
      </c>
      <c r="H7" s="457"/>
      <c r="I7" s="756" t="s">
        <v>202</v>
      </c>
      <c r="J7" s="457"/>
      <c r="K7" s="752" t="s">
        <v>252</v>
      </c>
      <c r="L7" s="742" t="s">
        <v>203</v>
      </c>
      <c r="M7" s="458"/>
      <c r="N7" s="744" t="s">
        <v>253</v>
      </c>
      <c r="O7" s="457"/>
      <c r="P7" s="744" t="s">
        <v>252</v>
      </c>
      <c r="Q7" s="742" t="s">
        <v>254</v>
      </c>
      <c r="R7" s="469" t="str">
        <f>IF(OR(D7="",A7=""),"",HOUR(AJ7))</f>
        <v/>
      </c>
      <c r="S7" s="744" t="s">
        <v>253</v>
      </c>
      <c r="T7" s="460" t="str">
        <f>IF(OR(D7="",A7=""),"",MINUTE(AJ7))</f>
        <v/>
      </c>
      <c r="U7" s="744" t="s">
        <v>252</v>
      </c>
      <c r="V7" s="734" t="s">
        <v>269</v>
      </c>
      <c r="W7" s="461"/>
      <c r="X7" s="736" t="s">
        <v>143</v>
      </c>
      <c r="Y7" s="732" t="s">
        <v>255</v>
      </c>
      <c r="Z7" s="738"/>
      <c r="AA7" s="739"/>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727"/>
      <c r="B8" s="728"/>
      <c r="C8" s="755"/>
      <c r="D8" s="462"/>
      <c r="E8" s="757"/>
      <c r="F8" s="462"/>
      <c r="G8" s="757"/>
      <c r="H8" s="462"/>
      <c r="I8" s="757"/>
      <c r="J8" s="462"/>
      <c r="K8" s="753"/>
      <c r="L8" s="743"/>
      <c r="M8" s="463"/>
      <c r="N8" s="745"/>
      <c r="O8" s="462"/>
      <c r="P8" s="745"/>
      <c r="Q8" s="743"/>
      <c r="R8" s="468" t="str">
        <f>IF(OR(D8="",A7=""),"",HOUR(AJ8))</f>
        <v/>
      </c>
      <c r="S8" s="745"/>
      <c r="T8" s="464" t="str">
        <f>IF(OR(D8="",A7=""),"",MINUTE(AJ8))</f>
        <v/>
      </c>
      <c r="U8" s="745"/>
      <c r="V8" s="735"/>
      <c r="W8" s="513"/>
      <c r="X8" s="737"/>
      <c r="Y8" s="733"/>
      <c r="Z8" s="740"/>
      <c r="AA8" s="741"/>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727"/>
      <c r="B9" s="728"/>
      <c r="C9" s="746" t="s">
        <v>249</v>
      </c>
      <c r="D9" s="520"/>
      <c r="E9" s="521"/>
      <c r="F9" s="521"/>
      <c r="G9" s="521"/>
      <c r="H9" s="521"/>
      <c r="I9" s="521"/>
      <c r="J9" s="521"/>
      <c r="K9" s="521"/>
      <c r="L9" s="521"/>
      <c r="M9" s="521"/>
      <c r="N9" s="521"/>
      <c r="O9" s="521"/>
      <c r="P9" s="521"/>
      <c r="Q9" s="761" t="str">
        <f>IF(OR(AK7="ERR",AK8="ERR"),"研修時間を確認してください","")</f>
        <v/>
      </c>
      <c r="R9" s="761"/>
      <c r="S9" s="761"/>
      <c r="T9" s="761"/>
      <c r="U9" s="761"/>
      <c r="V9" s="761"/>
      <c r="W9" s="761"/>
      <c r="X9" s="748" t="str">
        <f>IF(ISERROR(OR(AG7,AJ7,AJ8)),"研修人数を入力してください",IF(AG7&lt;&gt;"",IF(OR(AND(AJ7&gt;0,W7=""),AND(AJ8&gt;0,W8="")),"研修人数を入力してください",""),""))</f>
        <v/>
      </c>
      <c r="Y9" s="748"/>
      <c r="Z9" s="748"/>
      <c r="AA9" s="749"/>
      <c r="AE9" s="204"/>
      <c r="AF9" s="211"/>
      <c r="AG9" s="213"/>
      <c r="AH9" s="213"/>
      <c r="AI9" s="213"/>
      <c r="AJ9" s="210"/>
      <c r="AK9" s="456"/>
      <c r="AM9" s="135"/>
      <c r="AO9" s="214"/>
      <c r="AP9" s="215"/>
      <c r="AQ9" s="214"/>
      <c r="AS9" s="216"/>
    </row>
    <row r="10" spans="1:48" ht="49.5" customHeight="1" x14ac:dyDescent="0.15">
      <c r="A10" s="723" t="str">
        <f>IF(AG3="","",CONCATENATE("(",TEXT(AF7,"aaa"),")"))</f>
        <v/>
      </c>
      <c r="B10" s="724"/>
      <c r="C10" s="747"/>
      <c r="D10" s="759"/>
      <c r="E10" s="759"/>
      <c r="F10" s="759"/>
      <c r="G10" s="759"/>
      <c r="H10" s="759"/>
      <c r="I10" s="759"/>
      <c r="J10" s="759"/>
      <c r="K10" s="759"/>
      <c r="L10" s="759"/>
      <c r="M10" s="759"/>
      <c r="N10" s="759"/>
      <c r="O10" s="759"/>
      <c r="P10" s="759"/>
      <c r="Q10" s="759"/>
      <c r="R10" s="759"/>
      <c r="S10" s="759"/>
      <c r="T10" s="759"/>
      <c r="U10" s="759"/>
      <c r="V10" s="759"/>
      <c r="W10" s="759"/>
      <c r="X10" s="759"/>
      <c r="Y10" s="759"/>
      <c r="Z10" s="759"/>
      <c r="AA10" s="760"/>
      <c r="AE10" s="204"/>
      <c r="AF10" s="211"/>
      <c r="AG10" s="213"/>
      <c r="AH10" s="213"/>
      <c r="AI10" s="213"/>
      <c r="AJ10" s="210"/>
      <c r="AK10" s="456"/>
      <c r="AO10" s="214"/>
      <c r="AP10" s="215"/>
      <c r="AQ10" s="214"/>
      <c r="AS10" s="216"/>
    </row>
    <row r="11" spans="1:48" ht="15.75" customHeight="1" x14ac:dyDescent="0.15">
      <c r="A11" s="725">
        <f>IF($AG$3="",A7+1,AF11)</f>
        <v>2</v>
      </c>
      <c r="B11" s="726"/>
      <c r="C11" s="754" t="s">
        <v>248</v>
      </c>
      <c r="D11" s="457"/>
      <c r="E11" s="756" t="s">
        <v>202</v>
      </c>
      <c r="F11" s="457"/>
      <c r="G11" s="756" t="s">
        <v>251</v>
      </c>
      <c r="H11" s="457"/>
      <c r="I11" s="756" t="s">
        <v>202</v>
      </c>
      <c r="J11" s="457"/>
      <c r="K11" s="752" t="s">
        <v>252</v>
      </c>
      <c r="L11" s="742" t="s">
        <v>203</v>
      </c>
      <c r="M11" s="458"/>
      <c r="N11" s="744" t="s">
        <v>253</v>
      </c>
      <c r="O11" s="457"/>
      <c r="P11" s="744" t="s">
        <v>252</v>
      </c>
      <c r="Q11" s="742" t="s">
        <v>254</v>
      </c>
      <c r="R11" s="469" t="str">
        <f>IF(OR(D11="",A11=""),"",HOUR(AJ11))</f>
        <v/>
      </c>
      <c r="S11" s="744" t="s">
        <v>253</v>
      </c>
      <c r="T11" s="460" t="str">
        <f>IF(OR(D11="",A11=""),"",MINUTE(AJ11))</f>
        <v/>
      </c>
      <c r="U11" s="744" t="s">
        <v>252</v>
      </c>
      <c r="V11" s="734" t="s">
        <v>269</v>
      </c>
      <c r="W11" s="461"/>
      <c r="X11" s="736" t="s">
        <v>143</v>
      </c>
      <c r="Y11" s="732" t="s">
        <v>255</v>
      </c>
      <c r="Z11" s="738"/>
      <c r="AA11" s="739"/>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727"/>
      <c r="B12" s="728"/>
      <c r="C12" s="755"/>
      <c r="D12" s="462"/>
      <c r="E12" s="757"/>
      <c r="F12" s="462"/>
      <c r="G12" s="757"/>
      <c r="H12" s="462"/>
      <c r="I12" s="757"/>
      <c r="J12" s="462"/>
      <c r="K12" s="753"/>
      <c r="L12" s="743"/>
      <c r="M12" s="463"/>
      <c r="N12" s="745"/>
      <c r="O12" s="462"/>
      <c r="P12" s="745"/>
      <c r="Q12" s="743"/>
      <c r="R12" s="468" t="str">
        <f>IF(OR(D12="",A11=""),"",HOUR(AJ12))</f>
        <v/>
      </c>
      <c r="S12" s="745"/>
      <c r="T12" s="464" t="str">
        <f>IF(OR(D12="",A11=""),"",MINUTE(AJ12))</f>
        <v/>
      </c>
      <c r="U12" s="745"/>
      <c r="V12" s="735"/>
      <c r="W12" s="513"/>
      <c r="X12" s="737"/>
      <c r="Y12" s="733"/>
      <c r="Z12" s="740"/>
      <c r="AA12" s="741"/>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727"/>
      <c r="B13" s="728"/>
      <c r="C13" s="746" t="s">
        <v>249</v>
      </c>
      <c r="D13" s="520"/>
      <c r="E13" s="521"/>
      <c r="F13" s="521"/>
      <c r="G13" s="521"/>
      <c r="H13" s="521"/>
      <c r="I13" s="521"/>
      <c r="J13" s="521"/>
      <c r="K13" s="521"/>
      <c r="L13" s="521"/>
      <c r="M13" s="521"/>
      <c r="N13" s="521"/>
      <c r="O13" s="521"/>
      <c r="P13" s="521"/>
      <c r="Q13" s="761" t="str">
        <f>IF(OR(AK11="ERR",AK12="ERR"),"研修時間を確認してください","")</f>
        <v/>
      </c>
      <c r="R13" s="761"/>
      <c r="S13" s="761"/>
      <c r="T13" s="761"/>
      <c r="U13" s="761"/>
      <c r="V13" s="761"/>
      <c r="W13" s="761"/>
      <c r="X13" s="748" t="str">
        <f>IF(ISERROR(OR(AG11,AJ11,AJ12)),"研修人数を入力してください",IF(AG11&lt;&gt;"",IF(OR(AND(AJ11&gt;0,W11=""),AND(AJ12&gt;0,W12="")),"研修人数を入力してください",""),""))</f>
        <v/>
      </c>
      <c r="Y13" s="748"/>
      <c r="Z13" s="748"/>
      <c r="AA13" s="749"/>
      <c r="AE13" s="204"/>
      <c r="AF13" s="211"/>
      <c r="AG13" s="213"/>
      <c r="AH13" s="213"/>
      <c r="AI13" s="213"/>
      <c r="AJ13" s="210"/>
      <c r="AK13" s="456"/>
      <c r="AM13" s="135"/>
      <c r="AO13" s="214"/>
      <c r="AP13" s="215"/>
      <c r="AQ13" s="214"/>
      <c r="AS13" s="216"/>
    </row>
    <row r="14" spans="1:48" ht="49.5" customHeight="1" x14ac:dyDescent="0.15">
      <c r="A14" s="723" t="str">
        <f>IF(AF11="","",CONCATENATE("(",TEXT(AF11,"aaa"),")"))</f>
        <v/>
      </c>
      <c r="B14" s="724"/>
      <c r="C14" s="747"/>
      <c r="D14" s="758"/>
      <c r="E14" s="759"/>
      <c r="F14" s="759"/>
      <c r="G14" s="759"/>
      <c r="H14" s="759"/>
      <c r="I14" s="759"/>
      <c r="J14" s="759"/>
      <c r="K14" s="759"/>
      <c r="L14" s="759"/>
      <c r="M14" s="759"/>
      <c r="N14" s="759"/>
      <c r="O14" s="759"/>
      <c r="P14" s="759"/>
      <c r="Q14" s="759"/>
      <c r="R14" s="759"/>
      <c r="S14" s="759"/>
      <c r="T14" s="759"/>
      <c r="U14" s="759"/>
      <c r="V14" s="759"/>
      <c r="W14" s="759"/>
      <c r="X14" s="759"/>
      <c r="Y14" s="759"/>
      <c r="Z14" s="759"/>
      <c r="AA14" s="760"/>
      <c r="AE14" s="204"/>
      <c r="AF14" s="211"/>
      <c r="AG14" s="213"/>
      <c r="AH14" s="213"/>
      <c r="AI14" s="213"/>
      <c r="AJ14" s="210"/>
      <c r="AK14" s="456"/>
      <c r="AO14" s="214"/>
      <c r="AP14" s="215"/>
      <c r="AQ14" s="214"/>
      <c r="AS14" s="216"/>
    </row>
    <row r="15" spans="1:48" ht="15.75" customHeight="1" x14ac:dyDescent="0.15">
      <c r="A15" s="725">
        <f>IF($AG$3="",A11+1,AF15)</f>
        <v>3</v>
      </c>
      <c r="B15" s="726"/>
      <c r="C15" s="754" t="s">
        <v>248</v>
      </c>
      <c r="D15" s="457"/>
      <c r="E15" s="756" t="s">
        <v>202</v>
      </c>
      <c r="F15" s="457"/>
      <c r="G15" s="756" t="s">
        <v>251</v>
      </c>
      <c r="H15" s="457"/>
      <c r="I15" s="756" t="s">
        <v>202</v>
      </c>
      <c r="J15" s="457"/>
      <c r="K15" s="752" t="s">
        <v>252</v>
      </c>
      <c r="L15" s="742" t="s">
        <v>203</v>
      </c>
      <c r="M15" s="458"/>
      <c r="N15" s="744" t="s">
        <v>253</v>
      </c>
      <c r="O15" s="457"/>
      <c r="P15" s="744" t="s">
        <v>252</v>
      </c>
      <c r="Q15" s="742" t="s">
        <v>254</v>
      </c>
      <c r="R15" s="469" t="str">
        <f>IF(OR(D15="",A15=""),"",HOUR(AJ15))</f>
        <v/>
      </c>
      <c r="S15" s="744" t="s">
        <v>253</v>
      </c>
      <c r="T15" s="460" t="str">
        <f>IF(OR(D15="",A15=""),"",MINUTE(AJ15))</f>
        <v/>
      </c>
      <c r="U15" s="744" t="s">
        <v>252</v>
      </c>
      <c r="V15" s="734" t="s">
        <v>269</v>
      </c>
      <c r="W15" s="461"/>
      <c r="X15" s="736" t="s">
        <v>143</v>
      </c>
      <c r="Y15" s="732" t="s">
        <v>255</v>
      </c>
      <c r="Z15" s="738"/>
      <c r="AA15" s="739"/>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727"/>
      <c r="B16" s="728"/>
      <c r="C16" s="755"/>
      <c r="D16" s="462"/>
      <c r="E16" s="757"/>
      <c r="F16" s="462"/>
      <c r="G16" s="757"/>
      <c r="H16" s="462"/>
      <c r="I16" s="757"/>
      <c r="J16" s="462"/>
      <c r="K16" s="753"/>
      <c r="L16" s="743"/>
      <c r="M16" s="463"/>
      <c r="N16" s="745"/>
      <c r="O16" s="462"/>
      <c r="P16" s="745"/>
      <c r="Q16" s="743"/>
      <c r="R16" s="468" t="str">
        <f>IF(OR(D16="",A15=""),"",HOUR(AJ16))</f>
        <v/>
      </c>
      <c r="S16" s="745"/>
      <c r="T16" s="464" t="str">
        <f>IF(OR(D16="",A15=""),"",MINUTE(AJ16))</f>
        <v/>
      </c>
      <c r="U16" s="745"/>
      <c r="V16" s="735"/>
      <c r="W16" s="513"/>
      <c r="X16" s="737"/>
      <c r="Y16" s="733"/>
      <c r="Z16" s="740"/>
      <c r="AA16" s="741"/>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727"/>
      <c r="B17" s="728"/>
      <c r="C17" s="746" t="s">
        <v>249</v>
      </c>
      <c r="D17" s="520"/>
      <c r="E17" s="521"/>
      <c r="F17" s="521"/>
      <c r="G17" s="521"/>
      <c r="H17" s="521"/>
      <c r="I17" s="521"/>
      <c r="J17" s="521"/>
      <c r="K17" s="521"/>
      <c r="L17" s="521"/>
      <c r="M17" s="521"/>
      <c r="N17" s="521"/>
      <c r="O17" s="521"/>
      <c r="P17" s="521"/>
      <c r="Q17" s="761" t="str">
        <f>IF(OR(AK15="ERR",AK16="ERR"),"研修時間を確認してください","")</f>
        <v/>
      </c>
      <c r="R17" s="761"/>
      <c r="S17" s="761"/>
      <c r="T17" s="761"/>
      <c r="U17" s="761"/>
      <c r="V17" s="761"/>
      <c r="W17" s="761"/>
      <c r="X17" s="748" t="str">
        <f>IF(ISERROR(OR(AG15,AJ15,AJ16)),"研修人数を入力してください",IF(AG15&lt;&gt;"",IF(OR(AND(AJ15&gt;0,W15=""),AND(AJ16&gt;0,W16="")),"研修人数を入力してください",""),""))</f>
        <v/>
      </c>
      <c r="Y17" s="748"/>
      <c r="Z17" s="748"/>
      <c r="AA17" s="749"/>
      <c r="AE17" s="204"/>
      <c r="AF17" s="211"/>
      <c r="AG17" s="213"/>
      <c r="AH17" s="213"/>
      <c r="AI17" s="213"/>
      <c r="AJ17" s="210"/>
      <c r="AK17" s="456"/>
      <c r="AM17" s="135"/>
      <c r="AO17" s="214"/>
      <c r="AP17" s="215"/>
      <c r="AQ17" s="214"/>
      <c r="AS17" s="216"/>
    </row>
    <row r="18" spans="1:45" ht="49.5" customHeight="1" x14ac:dyDescent="0.15">
      <c r="A18" s="723" t="str">
        <f>IF(AF15="","",CONCATENATE("(",TEXT(AF15,"aaa"),")"))</f>
        <v/>
      </c>
      <c r="B18" s="724"/>
      <c r="C18" s="747"/>
      <c r="D18" s="758"/>
      <c r="E18" s="759"/>
      <c r="F18" s="759"/>
      <c r="G18" s="759"/>
      <c r="H18" s="759"/>
      <c r="I18" s="759"/>
      <c r="J18" s="759"/>
      <c r="K18" s="759"/>
      <c r="L18" s="759"/>
      <c r="M18" s="759"/>
      <c r="N18" s="759"/>
      <c r="O18" s="759"/>
      <c r="P18" s="759"/>
      <c r="Q18" s="759"/>
      <c r="R18" s="759"/>
      <c r="S18" s="759"/>
      <c r="T18" s="759"/>
      <c r="U18" s="759"/>
      <c r="V18" s="759"/>
      <c r="W18" s="759"/>
      <c r="X18" s="759"/>
      <c r="Y18" s="759"/>
      <c r="Z18" s="759"/>
      <c r="AA18" s="760"/>
      <c r="AE18" s="204"/>
      <c r="AF18" s="211"/>
      <c r="AG18" s="213"/>
      <c r="AH18" s="213"/>
      <c r="AI18" s="213"/>
      <c r="AJ18" s="210"/>
      <c r="AK18" s="456"/>
      <c r="AO18" s="214"/>
      <c r="AP18" s="215"/>
      <c r="AQ18" s="214"/>
      <c r="AS18" s="216"/>
    </row>
    <row r="19" spans="1:45" ht="15.75" customHeight="1" x14ac:dyDescent="0.15">
      <c r="A19" s="725">
        <f>IF($AG$3="",A15+1,AF19)</f>
        <v>4</v>
      </c>
      <c r="B19" s="726"/>
      <c r="C19" s="754" t="s">
        <v>248</v>
      </c>
      <c r="D19" s="457"/>
      <c r="E19" s="756" t="s">
        <v>202</v>
      </c>
      <c r="F19" s="457"/>
      <c r="G19" s="756" t="s">
        <v>251</v>
      </c>
      <c r="H19" s="457"/>
      <c r="I19" s="756" t="s">
        <v>202</v>
      </c>
      <c r="J19" s="457"/>
      <c r="K19" s="752" t="s">
        <v>252</v>
      </c>
      <c r="L19" s="742" t="s">
        <v>203</v>
      </c>
      <c r="M19" s="458"/>
      <c r="N19" s="744" t="s">
        <v>253</v>
      </c>
      <c r="O19" s="457"/>
      <c r="P19" s="744" t="s">
        <v>252</v>
      </c>
      <c r="Q19" s="742" t="s">
        <v>254</v>
      </c>
      <c r="R19" s="469" t="str">
        <f>IF(OR(D19="",A19=""),"",HOUR(AJ19))</f>
        <v/>
      </c>
      <c r="S19" s="744" t="s">
        <v>253</v>
      </c>
      <c r="T19" s="460" t="str">
        <f>IF(OR(D19="",A19=""),"",MINUTE(AJ19))</f>
        <v/>
      </c>
      <c r="U19" s="744" t="s">
        <v>252</v>
      </c>
      <c r="V19" s="734" t="s">
        <v>269</v>
      </c>
      <c r="W19" s="461"/>
      <c r="X19" s="736" t="s">
        <v>143</v>
      </c>
      <c r="Y19" s="732" t="s">
        <v>255</v>
      </c>
      <c r="Z19" s="738"/>
      <c r="AA19" s="739"/>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727"/>
      <c r="B20" s="728"/>
      <c r="C20" s="755"/>
      <c r="D20" s="462"/>
      <c r="E20" s="757"/>
      <c r="F20" s="462"/>
      <c r="G20" s="757"/>
      <c r="H20" s="462"/>
      <c r="I20" s="757"/>
      <c r="J20" s="462"/>
      <c r="K20" s="753"/>
      <c r="L20" s="743"/>
      <c r="M20" s="463"/>
      <c r="N20" s="745"/>
      <c r="O20" s="462"/>
      <c r="P20" s="745"/>
      <c r="Q20" s="743"/>
      <c r="R20" s="468" t="str">
        <f>IF(OR(D20="",A19=""),"",HOUR(AJ20))</f>
        <v/>
      </c>
      <c r="S20" s="745"/>
      <c r="T20" s="464" t="str">
        <f>IF(OR(D20="",A19=""),"",MINUTE(AJ20))</f>
        <v/>
      </c>
      <c r="U20" s="745"/>
      <c r="V20" s="735"/>
      <c r="W20" s="513"/>
      <c r="X20" s="737"/>
      <c r="Y20" s="733"/>
      <c r="Z20" s="740"/>
      <c r="AA20" s="741"/>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727"/>
      <c r="B21" s="728"/>
      <c r="C21" s="746" t="s">
        <v>249</v>
      </c>
      <c r="D21" s="520"/>
      <c r="E21" s="521"/>
      <c r="F21" s="521"/>
      <c r="G21" s="521"/>
      <c r="H21" s="521"/>
      <c r="I21" s="521"/>
      <c r="J21" s="521"/>
      <c r="K21" s="521"/>
      <c r="L21" s="521"/>
      <c r="M21" s="521"/>
      <c r="N21" s="521"/>
      <c r="O21" s="521"/>
      <c r="P21" s="521"/>
      <c r="Q21" s="761" t="str">
        <f>IF(OR(AK19="ERR",AK20="ERR"),"研修時間を確認してください","")</f>
        <v/>
      </c>
      <c r="R21" s="761"/>
      <c r="S21" s="761"/>
      <c r="T21" s="761"/>
      <c r="U21" s="761"/>
      <c r="V21" s="761"/>
      <c r="W21" s="761"/>
      <c r="X21" s="748" t="str">
        <f>IF(ISERROR(OR(AG19,AJ19,AJ20)),"研修人数を入力してください",IF(AG19&lt;&gt;"",IF(OR(AND(AJ19&gt;0,W19=""),AND(AJ20&gt;0,W20="")),"研修人数を入力してください",""),""))</f>
        <v/>
      </c>
      <c r="Y21" s="748"/>
      <c r="Z21" s="748"/>
      <c r="AA21" s="749"/>
      <c r="AE21" s="204"/>
      <c r="AF21" s="211"/>
      <c r="AG21" s="213"/>
      <c r="AH21" s="213"/>
      <c r="AI21" s="213"/>
      <c r="AJ21" s="210"/>
      <c r="AK21" s="456"/>
      <c r="AM21" s="135"/>
      <c r="AO21" s="214"/>
      <c r="AP21" s="215"/>
      <c r="AQ21" s="214"/>
      <c r="AS21" s="216"/>
    </row>
    <row r="22" spans="1:45" ht="49.5" customHeight="1" x14ac:dyDescent="0.15">
      <c r="A22" s="723" t="str">
        <f>IF(AF19="","",CONCATENATE("(",TEXT(AF19,"aaa"),")"))</f>
        <v/>
      </c>
      <c r="B22" s="724"/>
      <c r="C22" s="747"/>
      <c r="D22" s="758"/>
      <c r="E22" s="759"/>
      <c r="F22" s="759"/>
      <c r="G22" s="759"/>
      <c r="H22" s="759"/>
      <c r="I22" s="759"/>
      <c r="J22" s="759"/>
      <c r="K22" s="759"/>
      <c r="L22" s="759"/>
      <c r="M22" s="759"/>
      <c r="N22" s="759"/>
      <c r="O22" s="759"/>
      <c r="P22" s="759"/>
      <c r="Q22" s="759"/>
      <c r="R22" s="759"/>
      <c r="S22" s="759"/>
      <c r="T22" s="759"/>
      <c r="U22" s="759"/>
      <c r="V22" s="759"/>
      <c r="W22" s="759"/>
      <c r="X22" s="759"/>
      <c r="Y22" s="759"/>
      <c r="Z22" s="759"/>
      <c r="AA22" s="760"/>
      <c r="AE22" s="204"/>
      <c r="AF22" s="211"/>
      <c r="AG22" s="213"/>
      <c r="AH22" s="213"/>
      <c r="AI22" s="213"/>
      <c r="AJ22" s="210"/>
      <c r="AK22" s="456"/>
      <c r="AO22" s="214"/>
      <c r="AP22" s="215"/>
      <c r="AQ22" s="214"/>
      <c r="AS22" s="216"/>
    </row>
    <row r="23" spans="1:45" ht="15.75" customHeight="1" x14ac:dyDescent="0.15">
      <c r="A23" s="725">
        <f>IF($AG$3="",A19+1,AF23)</f>
        <v>5</v>
      </c>
      <c r="B23" s="726"/>
      <c r="C23" s="754" t="s">
        <v>248</v>
      </c>
      <c r="D23" s="457"/>
      <c r="E23" s="756" t="s">
        <v>202</v>
      </c>
      <c r="F23" s="457"/>
      <c r="G23" s="756" t="s">
        <v>251</v>
      </c>
      <c r="H23" s="457"/>
      <c r="I23" s="756" t="s">
        <v>202</v>
      </c>
      <c r="J23" s="457"/>
      <c r="K23" s="752" t="s">
        <v>252</v>
      </c>
      <c r="L23" s="742" t="s">
        <v>203</v>
      </c>
      <c r="M23" s="458"/>
      <c r="N23" s="744" t="s">
        <v>253</v>
      </c>
      <c r="O23" s="457"/>
      <c r="P23" s="744" t="s">
        <v>252</v>
      </c>
      <c r="Q23" s="742" t="s">
        <v>254</v>
      </c>
      <c r="R23" s="469" t="str">
        <f>IF(OR(D23="",A23=""),"",HOUR(AJ23))</f>
        <v/>
      </c>
      <c r="S23" s="744" t="s">
        <v>253</v>
      </c>
      <c r="T23" s="460" t="str">
        <f>IF(OR(D23="",A23=""),"",MINUTE(AJ23))</f>
        <v/>
      </c>
      <c r="U23" s="744" t="s">
        <v>252</v>
      </c>
      <c r="V23" s="734" t="s">
        <v>269</v>
      </c>
      <c r="W23" s="461"/>
      <c r="X23" s="736" t="s">
        <v>143</v>
      </c>
      <c r="Y23" s="732" t="s">
        <v>255</v>
      </c>
      <c r="Z23" s="738"/>
      <c r="AA23" s="739"/>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727"/>
      <c r="B24" s="728"/>
      <c r="C24" s="755"/>
      <c r="D24" s="462"/>
      <c r="E24" s="757"/>
      <c r="F24" s="462"/>
      <c r="G24" s="757"/>
      <c r="H24" s="462"/>
      <c r="I24" s="757"/>
      <c r="J24" s="462"/>
      <c r="K24" s="753"/>
      <c r="L24" s="743"/>
      <c r="M24" s="463"/>
      <c r="N24" s="745"/>
      <c r="O24" s="462"/>
      <c r="P24" s="745"/>
      <c r="Q24" s="743"/>
      <c r="R24" s="468" t="str">
        <f>IF(OR(D24="",A23=""),"",HOUR(AJ24))</f>
        <v/>
      </c>
      <c r="S24" s="745"/>
      <c r="T24" s="464" t="str">
        <f>IF(OR(D24="",A23=""),"",MINUTE(AJ24))</f>
        <v/>
      </c>
      <c r="U24" s="745"/>
      <c r="V24" s="735"/>
      <c r="W24" s="513"/>
      <c r="X24" s="737"/>
      <c r="Y24" s="733"/>
      <c r="Z24" s="740"/>
      <c r="AA24" s="741"/>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727"/>
      <c r="B25" s="728"/>
      <c r="C25" s="746" t="s">
        <v>249</v>
      </c>
      <c r="D25" s="520"/>
      <c r="E25" s="521"/>
      <c r="F25" s="521"/>
      <c r="G25" s="521"/>
      <c r="H25" s="521"/>
      <c r="I25" s="521"/>
      <c r="J25" s="521"/>
      <c r="K25" s="521"/>
      <c r="L25" s="521"/>
      <c r="M25" s="521"/>
      <c r="N25" s="521"/>
      <c r="O25" s="521"/>
      <c r="P25" s="521"/>
      <c r="Q25" s="761" t="str">
        <f>IF(OR(AK23="ERR",AK24="ERR"),"研修時間を確認してください","")</f>
        <v/>
      </c>
      <c r="R25" s="761"/>
      <c r="S25" s="761"/>
      <c r="T25" s="761"/>
      <c r="U25" s="761"/>
      <c r="V25" s="761"/>
      <c r="W25" s="761"/>
      <c r="X25" s="748" t="str">
        <f>IF(ISERROR(OR(AG23,AJ23,AJ24)),"研修人数を入力してください",IF(AG23&lt;&gt;"",IF(OR(AND(AJ23&gt;0,W23=""),AND(AJ24&gt;0,W24="")),"研修人数を入力してください",""),""))</f>
        <v/>
      </c>
      <c r="Y25" s="748"/>
      <c r="Z25" s="748"/>
      <c r="AA25" s="749"/>
      <c r="AE25" s="204"/>
      <c r="AF25" s="211"/>
      <c r="AG25" s="213"/>
      <c r="AH25" s="213"/>
      <c r="AI25" s="213"/>
      <c r="AJ25" s="210"/>
      <c r="AK25" s="456"/>
      <c r="AM25" s="135"/>
      <c r="AO25" s="214"/>
      <c r="AP25" s="215"/>
      <c r="AQ25" s="214"/>
      <c r="AS25" s="216"/>
    </row>
    <row r="26" spans="1:45" ht="49.5" customHeight="1" x14ac:dyDescent="0.15">
      <c r="A26" s="723" t="str">
        <f>IF(AF23="","",CONCATENATE("(",TEXT(AF23,"aaa"),")"))</f>
        <v/>
      </c>
      <c r="B26" s="724"/>
      <c r="C26" s="747"/>
      <c r="D26" s="758"/>
      <c r="E26" s="759"/>
      <c r="F26" s="759"/>
      <c r="G26" s="759"/>
      <c r="H26" s="759"/>
      <c r="I26" s="759"/>
      <c r="J26" s="759"/>
      <c r="K26" s="759"/>
      <c r="L26" s="759"/>
      <c r="M26" s="759"/>
      <c r="N26" s="759"/>
      <c r="O26" s="759"/>
      <c r="P26" s="759"/>
      <c r="Q26" s="759"/>
      <c r="R26" s="759"/>
      <c r="S26" s="759"/>
      <c r="T26" s="759"/>
      <c r="U26" s="759"/>
      <c r="V26" s="759"/>
      <c r="W26" s="759"/>
      <c r="X26" s="759"/>
      <c r="Y26" s="759"/>
      <c r="Z26" s="759"/>
      <c r="AA26" s="760"/>
      <c r="AE26" s="204"/>
      <c r="AF26" s="211"/>
      <c r="AG26" s="213"/>
      <c r="AH26" s="213"/>
      <c r="AI26" s="213"/>
      <c r="AJ26" s="210"/>
      <c r="AK26" s="456"/>
      <c r="AO26" s="214"/>
      <c r="AP26" s="215"/>
      <c r="AQ26" s="214"/>
      <c r="AS26" s="216"/>
    </row>
    <row r="27" spans="1:45" ht="15.75" customHeight="1" x14ac:dyDescent="0.15">
      <c r="A27" s="725">
        <f>IF($AG$3="",A23+1,AF27)</f>
        <v>6</v>
      </c>
      <c r="B27" s="726"/>
      <c r="C27" s="754" t="s">
        <v>248</v>
      </c>
      <c r="D27" s="457"/>
      <c r="E27" s="756" t="s">
        <v>202</v>
      </c>
      <c r="F27" s="457"/>
      <c r="G27" s="756" t="s">
        <v>251</v>
      </c>
      <c r="H27" s="457"/>
      <c r="I27" s="756" t="s">
        <v>202</v>
      </c>
      <c r="J27" s="457"/>
      <c r="K27" s="752" t="s">
        <v>252</v>
      </c>
      <c r="L27" s="742" t="s">
        <v>203</v>
      </c>
      <c r="M27" s="458"/>
      <c r="N27" s="744" t="s">
        <v>253</v>
      </c>
      <c r="O27" s="457"/>
      <c r="P27" s="744" t="s">
        <v>252</v>
      </c>
      <c r="Q27" s="742" t="s">
        <v>254</v>
      </c>
      <c r="R27" s="469" t="str">
        <f>IF(OR(D27="",A27=""),"",HOUR(AJ27))</f>
        <v/>
      </c>
      <c r="S27" s="744" t="s">
        <v>253</v>
      </c>
      <c r="T27" s="460" t="str">
        <f>IF(OR(D27="",A27=""),"",MINUTE(AJ27))</f>
        <v/>
      </c>
      <c r="U27" s="744" t="s">
        <v>252</v>
      </c>
      <c r="V27" s="734" t="s">
        <v>269</v>
      </c>
      <c r="W27" s="461"/>
      <c r="X27" s="736" t="s">
        <v>143</v>
      </c>
      <c r="Y27" s="732" t="s">
        <v>255</v>
      </c>
      <c r="Z27" s="738"/>
      <c r="AA27" s="739"/>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727"/>
      <c r="B28" s="728"/>
      <c r="C28" s="755"/>
      <c r="D28" s="462"/>
      <c r="E28" s="757"/>
      <c r="F28" s="462"/>
      <c r="G28" s="757"/>
      <c r="H28" s="462"/>
      <c r="I28" s="757"/>
      <c r="J28" s="462"/>
      <c r="K28" s="753"/>
      <c r="L28" s="743"/>
      <c r="M28" s="463"/>
      <c r="N28" s="745"/>
      <c r="O28" s="462"/>
      <c r="P28" s="745"/>
      <c r="Q28" s="743"/>
      <c r="R28" s="468" t="str">
        <f>IF(OR(D28="",A27=""),"",HOUR(AJ28))</f>
        <v/>
      </c>
      <c r="S28" s="745"/>
      <c r="T28" s="464" t="str">
        <f>IF(OR(D28="",A27=""),"",MINUTE(AJ28))</f>
        <v/>
      </c>
      <c r="U28" s="745"/>
      <c r="V28" s="735"/>
      <c r="W28" s="513"/>
      <c r="X28" s="737"/>
      <c r="Y28" s="733"/>
      <c r="Z28" s="740"/>
      <c r="AA28" s="741"/>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727"/>
      <c r="B29" s="728"/>
      <c r="C29" s="746" t="s">
        <v>249</v>
      </c>
      <c r="D29" s="520"/>
      <c r="E29" s="521"/>
      <c r="F29" s="521"/>
      <c r="G29" s="521"/>
      <c r="H29" s="521"/>
      <c r="I29" s="521"/>
      <c r="J29" s="521"/>
      <c r="K29" s="521"/>
      <c r="L29" s="521"/>
      <c r="M29" s="521"/>
      <c r="N29" s="521"/>
      <c r="O29" s="521"/>
      <c r="P29" s="521"/>
      <c r="Q29" s="761" t="str">
        <f>IF(OR(AK27="ERR",AK28="ERR"),"研修時間を確認してください","")</f>
        <v/>
      </c>
      <c r="R29" s="761"/>
      <c r="S29" s="761"/>
      <c r="T29" s="761"/>
      <c r="U29" s="761"/>
      <c r="V29" s="761"/>
      <c r="W29" s="761"/>
      <c r="X29" s="748" t="str">
        <f>IF(ISERROR(OR(AG27,AJ27,AJ28)),"研修人数を入力してください",IF(AG27&lt;&gt;"",IF(OR(AND(AJ27&gt;0,W27=""),AND(AJ28&gt;0,W28="")),"研修人数を入力してください",""),""))</f>
        <v/>
      </c>
      <c r="Y29" s="748"/>
      <c r="Z29" s="748"/>
      <c r="AA29" s="749"/>
      <c r="AE29" s="204"/>
      <c r="AF29" s="211"/>
      <c r="AG29" s="213"/>
      <c r="AH29" s="213"/>
      <c r="AI29" s="213"/>
      <c r="AJ29" s="210"/>
      <c r="AK29" s="456"/>
      <c r="AM29" s="135"/>
      <c r="AO29" s="214"/>
      <c r="AP29" s="215"/>
      <c r="AQ29" s="214"/>
      <c r="AS29" s="216"/>
    </row>
    <row r="30" spans="1:45" ht="49.5" customHeight="1" x14ac:dyDescent="0.15">
      <c r="A30" s="723" t="str">
        <f>IF(AF27="","",CONCATENATE("(",TEXT(AF27,"aaa"),")"))</f>
        <v/>
      </c>
      <c r="B30" s="724"/>
      <c r="C30" s="747"/>
      <c r="D30" s="758"/>
      <c r="E30" s="759"/>
      <c r="F30" s="759"/>
      <c r="G30" s="759"/>
      <c r="H30" s="759"/>
      <c r="I30" s="759"/>
      <c r="J30" s="759"/>
      <c r="K30" s="759"/>
      <c r="L30" s="759"/>
      <c r="M30" s="759"/>
      <c r="N30" s="759"/>
      <c r="O30" s="759"/>
      <c r="P30" s="759"/>
      <c r="Q30" s="759"/>
      <c r="R30" s="759"/>
      <c r="S30" s="759"/>
      <c r="T30" s="759"/>
      <c r="U30" s="759"/>
      <c r="V30" s="759"/>
      <c r="W30" s="759"/>
      <c r="X30" s="759"/>
      <c r="Y30" s="759"/>
      <c r="Z30" s="759"/>
      <c r="AA30" s="760"/>
      <c r="AE30" s="204"/>
      <c r="AF30" s="211"/>
      <c r="AG30" s="213"/>
      <c r="AH30" s="213"/>
      <c r="AI30" s="213"/>
      <c r="AJ30" s="210"/>
      <c r="AK30" s="456"/>
      <c r="AO30" s="214"/>
      <c r="AP30" s="215"/>
      <c r="AQ30" s="214"/>
      <c r="AS30" s="216"/>
    </row>
    <row r="31" spans="1:45" ht="15.75" customHeight="1" x14ac:dyDescent="0.15">
      <c r="A31" s="725">
        <f>IF($AG$3="",A27+1,AF31)</f>
        <v>7</v>
      </c>
      <c r="B31" s="726"/>
      <c r="C31" s="754" t="s">
        <v>248</v>
      </c>
      <c r="D31" s="457"/>
      <c r="E31" s="756" t="s">
        <v>202</v>
      </c>
      <c r="F31" s="457"/>
      <c r="G31" s="756" t="s">
        <v>251</v>
      </c>
      <c r="H31" s="457"/>
      <c r="I31" s="756" t="s">
        <v>202</v>
      </c>
      <c r="J31" s="457"/>
      <c r="K31" s="752" t="s">
        <v>252</v>
      </c>
      <c r="L31" s="742" t="s">
        <v>203</v>
      </c>
      <c r="M31" s="458"/>
      <c r="N31" s="744" t="s">
        <v>253</v>
      </c>
      <c r="O31" s="457"/>
      <c r="P31" s="744" t="s">
        <v>252</v>
      </c>
      <c r="Q31" s="742" t="s">
        <v>254</v>
      </c>
      <c r="R31" s="469" t="str">
        <f>IF(OR(D31="",A31=""),"",HOUR(AJ31))</f>
        <v/>
      </c>
      <c r="S31" s="744" t="s">
        <v>253</v>
      </c>
      <c r="T31" s="460" t="str">
        <f>IF(OR(D31="",A31=""),"",MINUTE(AJ31))</f>
        <v/>
      </c>
      <c r="U31" s="744" t="s">
        <v>252</v>
      </c>
      <c r="V31" s="734" t="s">
        <v>269</v>
      </c>
      <c r="W31" s="461"/>
      <c r="X31" s="736" t="s">
        <v>143</v>
      </c>
      <c r="Y31" s="732" t="s">
        <v>255</v>
      </c>
      <c r="Z31" s="738"/>
      <c r="AA31" s="739"/>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727"/>
      <c r="B32" s="728"/>
      <c r="C32" s="755"/>
      <c r="D32" s="462"/>
      <c r="E32" s="757"/>
      <c r="F32" s="462"/>
      <c r="G32" s="757"/>
      <c r="H32" s="462"/>
      <c r="I32" s="757"/>
      <c r="J32" s="462"/>
      <c r="K32" s="753"/>
      <c r="L32" s="743"/>
      <c r="M32" s="463"/>
      <c r="N32" s="745"/>
      <c r="O32" s="462"/>
      <c r="P32" s="745"/>
      <c r="Q32" s="743"/>
      <c r="R32" s="468" t="str">
        <f>IF(OR(D32="",A31=""),"",HOUR(AJ32))</f>
        <v/>
      </c>
      <c r="S32" s="745"/>
      <c r="T32" s="464" t="str">
        <f>IF(OR(D32="",A31=""),"",MINUTE(AJ32))</f>
        <v/>
      </c>
      <c r="U32" s="745"/>
      <c r="V32" s="735"/>
      <c r="W32" s="513"/>
      <c r="X32" s="737"/>
      <c r="Y32" s="733"/>
      <c r="Z32" s="740"/>
      <c r="AA32" s="741"/>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727"/>
      <c r="B33" s="728"/>
      <c r="C33" s="746" t="s">
        <v>249</v>
      </c>
      <c r="D33" s="520"/>
      <c r="E33" s="521"/>
      <c r="F33" s="521"/>
      <c r="G33" s="521"/>
      <c r="H33" s="521"/>
      <c r="I33" s="521"/>
      <c r="J33" s="521"/>
      <c r="K33" s="521"/>
      <c r="L33" s="521"/>
      <c r="M33" s="521"/>
      <c r="N33" s="521"/>
      <c r="O33" s="521"/>
      <c r="P33" s="521"/>
      <c r="Q33" s="761" t="str">
        <f>IF(OR(AK31="ERR",AK32="ERR"),"研修時間を確認してください","")</f>
        <v/>
      </c>
      <c r="R33" s="761"/>
      <c r="S33" s="761"/>
      <c r="T33" s="761"/>
      <c r="U33" s="761"/>
      <c r="V33" s="761"/>
      <c r="W33" s="761"/>
      <c r="X33" s="748" t="str">
        <f>IF(ISERROR(OR(AG31,AJ31,AJ32)),"研修人数を入力してください",IF(AG31&lt;&gt;"",IF(OR(AND(AJ31&gt;0,W31=""),AND(AJ32&gt;0,W32="")),"研修人数を入力してください",""),""))</f>
        <v/>
      </c>
      <c r="Y33" s="748"/>
      <c r="Z33" s="748"/>
      <c r="AA33" s="749"/>
      <c r="AE33" s="204"/>
      <c r="AF33" s="211"/>
      <c r="AG33" s="213"/>
      <c r="AH33" s="213"/>
      <c r="AI33" s="213"/>
      <c r="AJ33" s="210"/>
      <c r="AK33" s="456"/>
      <c r="AM33" s="135"/>
      <c r="AO33" s="214"/>
      <c r="AP33" s="215"/>
      <c r="AQ33" s="214"/>
      <c r="AS33" s="216"/>
    </row>
    <row r="34" spans="1:45" ht="49.5" customHeight="1" x14ac:dyDescent="0.15">
      <c r="A34" s="723" t="str">
        <f>IF(AF31="","",CONCATENATE("(",TEXT(AF31,"aaa"),")"))</f>
        <v/>
      </c>
      <c r="B34" s="724"/>
      <c r="C34" s="747"/>
      <c r="D34" s="758"/>
      <c r="E34" s="759"/>
      <c r="F34" s="759"/>
      <c r="G34" s="759"/>
      <c r="H34" s="759"/>
      <c r="I34" s="759"/>
      <c r="J34" s="759"/>
      <c r="K34" s="759"/>
      <c r="L34" s="759"/>
      <c r="M34" s="759"/>
      <c r="N34" s="759"/>
      <c r="O34" s="759"/>
      <c r="P34" s="759"/>
      <c r="Q34" s="759"/>
      <c r="R34" s="759"/>
      <c r="S34" s="759"/>
      <c r="T34" s="759"/>
      <c r="U34" s="759"/>
      <c r="V34" s="759"/>
      <c r="W34" s="759"/>
      <c r="X34" s="759"/>
      <c r="Y34" s="759"/>
      <c r="Z34" s="759"/>
      <c r="AA34" s="760"/>
      <c r="AE34" s="204"/>
      <c r="AF34" s="211"/>
      <c r="AG34" s="213"/>
      <c r="AH34" s="213"/>
      <c r="AI34" s="213"/>
      <c r="AJ34" s="210"/>
      <c r="AK34" s="456"/>
      <c r="AO34" s="214"/>
      <c r="AP34" s="215"/>
      <c r="AQ34" s="214"/>
      <c r="AS34" s="216"/>
    </row>
    <row r="35" spans="1:45" ht="15.75" customHeight="1" x14ac:dyDescent="0.15">
      <c r="A35" s="725">
        <f>IF($AG$3="",A31+1,AF35)</f>
        <v>8</v>
      </c>
      <c r="B35" s="726"/>
      <c r="C35" s="754" t="s">
        <v>248</v>
      </c>
      <c r="D35" s="457"/>
      <c r="E35" s="756" t="s">
        <v>202</v>
      </c>
      <c r="F35" s="457"/>
      <c r="G35" s="756" t="s">
        <v>251</v>
      </c>
      <c r="H35" s="457"/>
      <c r="I35" s="756" t="s">
        <v>202</v>
      </c>
      <c r="J35" s="457"/>
      <c r="K35" s="752" t="s">
        <v>252</v>
      </c>
      <c r="L35" s="742" t="s">
        <v>203</v>
      </c>
      <c r="M35" s="458"/>
      <c r="N35" s="744" t="s">
        <v>253</v>
      </c>
      <c r="O35" s="457"/>
      <c r="P35" s="744" t="s">
        <v>252</v>
      </c>
      <c r="Q35" s="742" t="s">
        <v>254</v>
      </c>
      <c r="R35" s="469" t="str">
        <f>IF(OR(D35="",A35=""),"",HOUR(AJ35))</f>
        <v/>
      </c>
      <c r="S35" s="744" t="s">
        <v>253</v>
      </c>
      <c r="T35" s="460" t="str">
        <f>IF(OR(D35="",A35=""),"",MINUTE(AJ35))</f>
        <v/>
      </c>
      <c r="U35" s="744" t="s">
        <v>252</v>
      </c>
      <c r="V35" s="734" t="s">
        <v>269</v>
      </c>
      <c r="W35" s="461"/>
      <c r="X35" s="736" t="s">
        <v>143</v>
      </c>
      <c r="Y35" s="732" t="s">
        <v>255</v>
      </c>
      <c r="Z35" s="738"/>
      <c r="AA35" s="739"/>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727"/>
      <c r="B36" s="728"/>
      <c r="C36" s="755"/>
      <c r="D36" s="462"/>
      <c r="E36" s="757"/>
      <c r="F36" s="462"/>
      <c r="G36" s="757"/>
      <c r="H36" s="462"/>
      <c r="I36" s="757"/>
      <c r="J36" s="462"/>
      <c r="K36" s="753"/>
      <c r="L36" s="743"/>
      <c r="M36" s="463"/>
      <c r="N36" s="745"/>
      <c r="O36" s="462"/>
      <c r="P36" s="745"/>
      <c r="Q36" s="743"/>
      <c r="R36" s="468" t="str">
        <f>IF(OR(D36="",A35=""),"",HOUR(AJ36))</f>
        <v/>
      </c>
      <c r="S36" s="745"/>
      <c r="T36" s="464" t="str">
        <f>IF(OR(D36="",A35=""),"",MINUTE(AJ36))</f>
        <v/>
      </c>
      <c r="U36" s="745"/>
      <c r="V36" s="735"/>
      <c r="W36" s="513"/>
      <c r="X36" s="737"/>
      <c r="Y36" s="733"/>
      <c r="Z36" s="740"/>
      <c r="AA36" s="741"/>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727"/>
      <c r="B37" s="728"/>
      <c r="C37" s="746" t="s">
        <v>249</v>
      </c>
      <c r="D37" s="520"/>
      <c r="E37" s="521"/>
      <c r="F37" s="521"/>
      <c r="G37" s="521"/>
      <c r="H37" s="521"/>
      <c r="I37" s="521"/>
      <c r="J37" s="521"/>
      <c r="K37" s="521"/>
      <c r="L37" s="521"/>
      <c r="M37" s="521"/>
      <c r="N37" s="521"/>
      <c r="O37" s="521"/>
      <c r="P37" s="521"/>
      <c r="Q37" s="761" t="str">
        <f>IF(OR(AK35="ERR",AK36="ERR"),"研修時間を確認してください","")</f>
        <v/>
      </c>
      <c r="R37" s="761"/>
      <c r="S37" s="761"/>
      <c r="T37" s="761"/>
      <c r="U37" s="761"/>
      <c r="V37" s="761"/>
      <c r="W37" s="761"/>
      <c r="X37" s="748" t="str">
        <f>IF(ISERROR(OR(AG35,AJ35,AJ36)),"研修人数を入力してください",IF(AG35&lt;&gt;"",IF(OR(AND(AJ35&gt;0,W35=""),AND(AJ36&gt;0,W36="")),"研修人数を入力してください",""),""))</f>
        <v/>
      </c>
      <c r="Y37" s="748"/>
      <c r="Z37" s="748"/>
      <c r="AA37" s="749"/>
      <c r="AE37" s="204"/>
      <c r="AF37" s="211"/>
      <c r="AG37" s="213"/>
      <c r="AH37" s="213"/>
      <c r="AI37" s="213"/>
      <c r="AJ37" s="210"/>
      <c r="AK37" s="456"/>
      <c r="AM37" s="135"/>
      <c r="AO37" s="214"/>
      <c r="AP37" s="215"/>
      <c r="AQ37" s="214"/>
      <c r="AS37" s="216"/>
    </row>
    <row r="38" spans="1:45" ht="49.5" customHeight="1" x14ac:dyDescent="0.15">
      <c r="A38" s="723" t="str">
        <f>IF(AF35="","",CONCATENATE("(",TEXT(AF35,"aaa"),")"))</f>
        <v/>
      </c>
      <c r="B38" s="724"/>
      <c r="C38" s="747"/>
      <c r="D38" s="758"/>
      <c r="E38" s="759"/>
      <c r="F38" s="759"/>
      <c r="G38" s="759"/>
      <c r="H38" s="759"/>
      <c r="I38" s="759"/>
      <c r="J38" s="759"/>
      <c r="K38" s="759"/>
      <c r="L38" s="759"/>
      <c r="M38" s="759"/>
      <c r="N38" s="759"/>
      <c r="O38" s="759"/>
      <c r="P38" s="759"/>
      <c r="Q38" s="759"/>
      <c r="R38" s="759"/>
      <c r="S38" s="759"/>
      <c r="T38" s="759"/>
      <c r="U38" s="759"/>
      <c r="V38" s="759"/>
      <c r="W38" s="759"/>
      <c r="X38" s="759"/>
      <c r="Y38" s="759"/>
      <c r="Z38" s="759"/>
      <c r="AA38" s="760"/>
      <c r="AE38" s="204"/>
      <c r="AF38" s="211"/>
      <c r="AG38" s="213"/>
      <c r="AH38" s="213"/>
      <c r="AI38" s="213"/>
      <c r="AJ38" s="210"/>
      <c r="AK38" s="456"/>
      <c r="AO38" s="214"/>
      <c r="AP38" s="215"/>
      <c r="AQ38" s="214"/>
      <c r="AS38" s="216"/>
    </row>
    <row r="39" spans="1:45" ht="15.75" customHeight="1" x14ac:dyDescent="0.15">
      <c r="A39" s="725">
        <f>IF($AG$3="",A35+1,AF39)</f>
        <v>9</v>
      </c>
      <c r="B39" s="726"/>
      <c r="C39" s="754" t="s">
        <v>248</v>
      </c>
      <c r="D39" s="457"/>
      <c r="E39" s="756" t="s">
        <v>202</v>
      </c>
      <c r="F39" s="457"/>
      <c r="G39" s="756" t="s">
        <v>251</v>
      </c>
      <c r="H39" s="457"/>
      <c r="I39" s="756" t="s">
        <v>202</v>
      </c>
      <c r="J39" s="457"/>
      <c r="K39" s="752" t="s">
        <v>252</v>
      </c>
      <c r="L39" s="742" t="s">
        <v>203</v>
      </c>
      <c r="M39" s="458"/>
      <c r="N39" s="744" t="s">
        <v>253</v>
      </c>
      <c r="O39" s="457"/>
      <c r="P39" s="744" t="s">
        <v>252</v>
      </c>
      <c r="Q39" s="742" t="s">
        <v>254</v>
      </c>
      <c r="R39" s="469" t="str">
        <f>IF(OR(D39="",A39=""),"",HOUR(AJ39))</f>
        <v/>
      </c>
      <c r="S39" s="744" t="s">
        <v>253</v>
      </c>
      <c r="T39" s="460" t="str">
        <f>IF(OR(D39="",A39=""),"",MINUTE(AJ39))</f>
        <v/>
      </c>
      <c r="U39" s="744" t="s">
        <v>252</v>
      </c>
      <c r="V39" s="734" t="s">
        <v>269</v>
      </c>
      <c r="W39" s="461"/>
      <c r="X39" s="736" t="s">
        <v>143</v>
      </c>
      <c r="Y39" s="732" t="s">
        <v>255</v>
      </c>
      <c r="Z39" s="738"/>
      <c r="AA39" s="739"/>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727"/>
      <c r="B40" s="728"/>
      <c r="C40" s="755"/>
      <c r="D40" s="462"/>
      <c r="E40" s="757"/>
      <c r="F40" s="462"/>
      <c r="G40" s="757"/>
      <c r="H40" s="462"/>
      <c r="I40" s="757"/>
      <c r="J40" s="462"/>
      <c r="K40" s="753"/>
      <c r="L40" s="743"/>
      <c r="M40" s="463"/>
      <c r="N40" s="745"/>
      <c r="O40" s="462"/>
      <c r="P40" s="745"/>
      <c r="Q40" s="743"/>
      <c r="R40" s="468" t="str">
        <f>IF(OR(D40="",A39=""),"",HOUR(AJ40))</f>
        <v/>
      </c>
      <c r="S40" s="745"/>
      <c r="T40" s="464" t="str">
        <f>IF(OR(D40="",A39=""),"",MINUTE(AJ40))</f>
        <v/>
      </c>
      <c r="U40" s="745"/>
      <c r="V40" s="735"/>
      <c r="W40" s="513"/>
      <c r="X40" s="737"/>
      <c r="Y40" s="733"/>
      <c r="Z40" s="740"/>
      <c r="AA40" s="741"/>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727"/>
      <c r="B41" s="728"/>
      <c r="C41" s="746" t="s">
        <v>249</v>
      </c>
      <c r="D41" s="520"/>
      <c r="E41" s="521"/>
      <c r="F41" s="521"/>
      <c r="G41" s="521"/>
      <c r="H41" s="521"/>
      <c r="I41" s="521"/>
      <c r="J41" s="521"/>
      <c r="K41" s="521"/>
      <c r="L41" s="521"/>
      <c r="M41" s="521"/>
      <c r="N41" s="521"/>
      <c r="O41" s="521"/>
      <c r="P41" s="521"/>
      <c r="Q41" s="761" t="str">
        <f>IF(OR(AK39="ERR",AK40="ERR"),"研修時間を確認してください","")</f>
        <v/>
      </c>
      <c r="R41" s="761"/>
      <c r="S41" s="761"/>
      <c r="T41" s="761"/>
      <c r="U41" s="761"/>
      <c r="V41" s="761"/>
      <c r="W41" s="761"/>
      <c r="X41" s="748" t="str">
        <f>IF(ISERROR(OR(AG39,AJ39,AJ40)),"研修人数を入力してください",IF(AG39&lt;&gt;"",IF(OR(AND(AJ39&gt;0,W39=""),AND(AJ40&gt;0,W40="")),"研修人数を入力してください",""),""))</f>
        <v/>
      </c>
      <c r="Y41" s="748"/>
      <c r="Z41" s="748"/>
      <c r="AA41" s="749"/>
      <c r="AE41" s="204"/>
      <c r="AF41" s="211"/>
      <c r="AG41" s="213"/>
      <c r="AH41" s="213"/>
      <c r="AI41" s="213"/>
      <c r="AJ41" s="210"/>
      <c r="AK41" s="456"/>
      <c r="AM41" s="135"/>
      <c r="AO41" s="214"/>
      <c r="AP41" s="215"/>
      <c r="AQ41" s="214"/>
      <c r="AS41" s="216"/>
    </row>
    <row r="42" spans="1:45" ht="49.5" customHeight="1" x14ac:dyDescent="0.15">
      <c r="A42" s="723" t="str">
        <f>IF(AF39="","",CONCATENATE("(",TEXT(AF39,"aaa"),")"))</f>
        <v/>
      </c>
      <c r="B42" s="724"/>
      <c r="C42" s="747"/>
      <c r="D42" s="758"/>
      <c r="E42" s="759"/>
      <c r="F42" s="759"/>
      <c r="G42" s="759"/>
      <c r="H42" s="759"/>
      <c r="I42" s="759"/>
      <c r="J42" s="759"/>
      <c r="K42" s="759"/>
      <c r="L42" s="759"/>
      <c r="M42" s="759"/>
      <c r="N42" s="759"/>
      <c r="O42" s="759"/>
      <c r="P42" s="759"/>
      <c r="Q42" s="759"/>
      <c r="R42" s="759"/>
      <c r="S42" s="759"/>
      <c r="T42" s="759"/>
      <c r="U42" s="759"/>
      <c r="V42" s="759"/>
      <c r="W42" s="759"/>
      <c r="X42" s="759"/>
      <c r="Y42" s="759"/>
      <c r="Z42" s="759"/>
      <c r="AA42" s="760"/>
      <c r="AE42" s="204"/>
      <c r="AF42" s="211"/>
      <c r="AG42" s="213"/>
      <c r="AH42" s="213"/>
      <c r="AI42" s="213"/>
      <c r="AJ42" s="210"/>
      <c r="AK42" s="456"/>
      <c r="AO42" s="214"/>
      <c r="AP42" s="215"/>
      <c r="AQ42" s="214"/>
      <c r="AS42" s="216"/>
    </row>
    <row r="43" spans="1:45" ht="15.75" customHeight="1" x14ac:dyDescent="0.15">
      <c r="A43" s="725">
        <f>IF($AG$3="",A39+1,AF43)</f>
        <v>10</v>
      </c>
      <c r="B43" s="726"/>
      <c r="C43" s="754" t="s">
        <v>248</v>
      </c>
      <c r="D43" s="457"/>
      <c r="E43" s="756" t="s">
        <v>202</v>
      </c>
      <c r="F43" s="457"/>
      <c r="G43" s="756" t="s">
        <v>251</v>
      </c>
      <c r="H43" s="457"/>
      <c r="I43" s="756" t="s">
        <v>202</v>
      </c>
      <c r="J43" s="457"/>
      <c r="K43" s="752" t="s">
        <v>252</v>
      </c>
      <c r="L43" s="742" t="s">
        <v>203</v>
      </c>
      <c r="M43" s="458"/>
      <c r="N43" s="744" t="s">
        <v>253</v>
      </c>
      <c r="O43" s="457"/>
      <c r="P43" s="744" t="s">
        <v>252</v>
      </c>
      <c r="Q43" s="742" t="s">
        <v>254</v>
      </c>
      <c r="R43" s="469" t="str">
        <f>IF(OR(D43="",A43=""),"",HOUR(AJ43))</f>
        <v/>
      </c>
      <c r="S43" s="744" t="s">
        <v>253</v>
      </c>
      <c r="T43" s="460" t="str">
        <f>IF(OR(D43="",A43=""),"",MINUTE(AJ43))</f>
        <v/>
      </c>
      <c r="U43" s="744" t="s">
        <v>252</v>
      </c>
      <c r="V43" s="734" t="s">
        <v>269</v>
      </c>
      <c r="W43" s="461"/>
      <c r="X43" s="736" t="s">
        <v>143</v>
      </c>
      <c r="Y43" s="732" t="s">
        <v>255</v>
      </c>
      <c r="Z43" s="738"/>
      <c r="AA43" s="739"/>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727"/>
      <c r="B44" s="728"/>
      <c r="C44" s="755"/>
      <c r="D44" s="462"/>
      <c r="E44" s="757"/>
      <c r="F44" s="462"/>
      <c r="G44" s="757"/>
      <c r="H44" s="462"/>
      <c r="I44" s="757"/>
      <c r="J44" s="462"/>
      <c r="K44" s="753"/>
      <c r="L44" s="743"/>
      <c r="M44" s="463"/>
      <c r="N44" s="745"/>
      <c r="O44" s="462"/>
      <c r="P44" s="745"/>
      <c r="Q44" s="743"/>
      <c r="R44" s="468" t="str">
        <f>IF(OR(D44="",A43=""),"",HOUR(AJ44))</f>
        <v/>
      </c>
      <c r="S44" s="745"/>
      <c r="T44" s="464" t="str">
        <f>IF(OR(D44="",A43=""),"",MINUTE(AJ44))</f>
        <v/>
      </c>
      <c r="U44" s="745"/>
      <c r="V44" s="735"/>
      <c r="W44" s="513"/>
      <c r="X44" s="737"/>
      <c r="Y44" s="733"/>
      <c r="Z44" s="740"/>
      <c r="AA44" s="741"/>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727"/>
      <c r="B45" s="728"/>
      <c r="C45" s="746" t="s">
        <v>249</v>
      </c>
      <c r="D45" s="520"/>
      <c r="E45" s="521"/>
      <c r="F45" s="521"/>
      <c r="G45" s="521"/>
      <c r="H45" s="521"/>
      <c r="I45" s="521"/>
      <c r="J45" s="521"/>
      <c r="K45" s="521"/>
      <c r="L45" s="521"/>
      <c r="M45" s="521"/>
      <c r="N45" s="521"/>
      <c r="O45" s="521"/>
      <c r="P45" s="521"/>
      <c r="Q45" s="761" t="str">
        <f>IF(OR(AK43="ERR",AK44="ERR"),"研修時間を確認してください","")</f>
        <v/>
      </c>
      <c r="R45" s="761"/>
      <c r="S45" s="761"/>
      <c r="T45" s="761"/>
      <c r="U45" s="761"/>
      <c r="V45" s="761"/>
      <c r="W45" s="761"/>
      <c r="X45" s="748" t="str">
        <f>IF(ISERROR(OR(AG43,AJ43,AJ44)),"研修人数を入力してください",IF(AG43&lt;&gt;"",IF(OR(AND(AJ43&gt;0,W43=""),AND(AJ44&gt;0,W44="")),"研修人数を入力してください",""),""))</f>
        <v/>
      </c>
      <c r="Y45" s="748"/>
      <c r="Z45" s="748"/>
      <c r="AA45" s="749"/>
      <c r="AE45" s="204"/>
      <c r="AF45" s="211"/>
      <c r="AG45" s="213"/>
      <c r="AH45" s="213"/>
      <c r="AI45" s="213"/>
      <c r="AJ45" s="210"/>
      <c r="AK45" s="456"/>
      <c r="AM45" s="135"/>
      <c r="AO45" s="214"/>
      <c r="AP45" s="215"/>
      <c r="AQ45" s="214"/>
      <c r="AS45" s="216"/>
    </row>
    <row r="46" spans="1:45" ht="49.5" customHeight="1" x14ac:dyDescent="0.15">
      <c r="A46" s="723" t="str">
        <f>IF(AF43="","",CONCATENATE("(",TEXT(AF43,"aaa"),")"))</f>
        <v/>
      </c>
      <c r="B46" s="724"/>
      <c r="C46" s="747"/>
      <c r="D46" s="758"/>
      <c r="E46" s="759"/>
      <c r="F46" s="759"/>
      <c r="G46" s="759"/>
      <c r="H46" s="759"/>
      <c r="I46" s="759"/>
      <c r="J46" s="759"/>
      <c r="K46" s="759"/>
      <c r="L46" s="759"/>
      <c r="M46" s="759"/>
      <c r="N46" s="759"/>
      <c r="O46" s="759"/>
      <c r="P46" s="759"/>
      <c r="Q46" s="759"/>
      <c r="R46" s="759"/>
      <c r="S46" s="759"/>
      <c r="T46" s="759"/>
      <c r="U46" s="759"/>
      <c r="V46" s="759"/>
      <c r="W46" s="759"/>
      <c r="X46" s="759"/>
      <c r="Y46" s="759"/>
      <c r="Z46" s="759"/>
      <c r="AA46" s="760"/>
      <c r="AE46" s="204"/>
      <c r="AF46" s="211"/>
      <c r="AG46" s="213"/>
      <c r="AH46" s="213"/>
      <c r="AI46" s="213"/>
      <c r="AJ46" s="210"/>
      <c r="AK46" s="456"/>
      <c r="AO46" s="214"/>
      <c r="AP46" s="215"/>
      <c r="AQ46" s="214"/>
      <c r="AS46" s="216"/>
    </row>
    <row r="47" spans="1:45" ht="14.25" customHeight="1" x14ac:dyDescent="0.15">
      <c r="A47" s="729" t="s">
        <v>274</v>
      </c>
      <c r="B47" s="729"/>
      <c r="C47" s="730">
        <f>IF(SUMIF($W$7:$W$44,1,$AJ$7:$AJ$44)=0,0,SUMIF($W$7:$W$44,1,$AJ$7:$AJ$44))</f>
        <v>0</v>
      </c>
      <c r="D47" s="730"/>
      <c r="E47" s="729" t="s">
        <v>260</v>
      </c>
      <c r="F47" s="729"/>
      <c r="G47" s="730">
        <f>IF(SUMIF($W$7:$W$44,2,$AJ$7:$AJ$44)=0,0,SUMIF($W$7:$W$44,2,$AJ$7:$AJ$44))</f>
        <v>0</v>
      </c>
      <c r="H47" s="730"/>
      <c r="I47" s="729" t="s">
        <v>261</v>
      </c>
      <c r="J47" s="729"/>
      <c r="K47" s="730">
        <f>IF(SUMIF($W$7:$W$44,3,$AJ$7:$AJ$44)=0,0,SUMIF($W$7:$W$44,3,$AJ$7:$AJ$44))</f>
        <v>0</v>
      </c>
      <c r="L47" s="730"/>
      <c r="M47" s="490" t="s">
        <v>31</v>
      </c>
      <c r="N47" s="730">
        <f>SUM($C$47,$G$47,$K$47)</f>
        <v>0</v>
      </c>
      <c r="O47" s="730"/>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750" t="str">
        <f>$L$5</f>
        <v>（ 　　年　　月 ）</v>
      </c>
      <c r="M48" s="750"/>
      <c r="N48" s="750"/>
      <c r="O48" s="750"/>
      <c r="P48" s="750"/>
      <c r="Q48" s="750"/>
      <c r="R48" s="476" t="s">
        <v>265</v>
      </c>
      <c r="S48" s="486"/>
      <c r="T48" s="486"/>
      <c r="U48" s="486"/>
      <c r="V48" s="751" t="str">
        <f>$V$5</f>
        <v/>
      </c>
      <c r="W48" s="751"/>
      <c r="X48" s="751"/>
      <c r="Y48" s="751"/>
      <c r="Z48" s="751"/>
      <c r="AA48" s="751"/>
      <c r="AE48" s="204"/>
      <c r="AF48" s="211"/>
      <c r="AG48" s="213"/>
      <c r="AH48" s="213"/>
      <c r="AI48" s="213"/>
      <c r="AJ48" s="454"/>
      <c r="AK48" s="456"/>
      <c r="AO48" s="214"/>
      <c r="AP48" s="215"/>
      <c r="AQ48" s="214"/>
      <c r="AS48" s="216"/>
    </row>
    <row r="49" spans="1:45" ht="15.75" customHeight="1" x14ac:dyDescent="0.15">
      <c r="A49" s="725">
        <f>IF($AG$3="",A43+1,AF49)</f>
        <v>11</v>
      </c>
      <c r="B49" s="726"/>
      <c r="C49" s="754" t="s">
        <v>248</v>
      </c>
      <c r="D49" s="457"/>
      <c r="E49" s="756" t="s">
        <v>202</v>
      </c>
      <c r="F49" s="457"/>
      <c r="G49" s="756" t="s">
        <v>251</v>
      </c>
      <c r="H49" s="457"/>
      <c r="I49" s="756" t="s">
        <v>202</v>
      </c>
      <c r="J49" s="457"/>
      <c r="K49" s="752" t="s">
        <v>252</v>
      </c>
      <c r="L49" s="742" t="s">
        <v>203</v>
      </c>
      <c r="M49" s="458"/>
      <c r="N49" s="744" t="s">
        <v>253</v>
      </c>
      <c r="O49" s="457"/>
      <c r="P49" s="744" t="s">
        <v>252</v>
      </c>
      <c r="Q49" s="742" t="s">
        <v>254</v>
      </c>
      <c r="R49" s="469" t="str">
        <f>IF(OR(D49="",A49=""),"",HOUR(AJ49))</f>
        <v/>
      </c>
      <c r="S49" s="744" t="s">
        <v>253</v>
      </c>
      <c r="T49" s="460" t="str">
        <f>IF(OR(D49="",A49=""),"",MINUTE(AJ49))</f>
        <v/>
      </c>
      <c r="U49" s="744" t="s">
        <v>252</v>
      </c>
      <c r="V49" s="734" t="s">
        <v>269</v>
      </c>
      <c r="W49" s="461"/>
      <c r="X49" s="736" t="s">
        <v>143</v>
      </c>
      <c r="Y49" s="732" t="s">
        <v>255</v>
      </c>
      <c r="Z49" s="738"/>
      <c r="AA49" s="739"/>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727"/>
      <c r="B50" s="728"/>
      <c r="C50" s="755"/>
      <c r="D50" s="462"/>
      <c r="E50" s="757"/>
      <c r="F50" s="462"/>
      <c r="G50" s="757"/>
      <c r="H50" s="462"/>
      <c r="I50" s="757"/>
      <c r="J50" s="462"/>
      <c r="K50" s="753"/>
      <c r="L50" s="743"/>
      <c r="M50" s="463"/>
      <c r="N50" s="745"/>
      <c r="O50" s="462"/>
      <c r="P50" s="745"/>
      <c r="Q50" s="743"/>
      <c r="R50" s="468" t="str">
        <f>IF(OR(D50="",A49=""),"",HOUR(AJ50))</f>
        <v/>
      </c>
      <c r="S50" s="745"/>
      <c r="T50" s="464" t="str">
        <f>IF(OR(D50="",A49=""),"",MINUTE(AJ50))</f>
        <v/>
      </c>
      <c r="U50" s="745"/>
      <c r="V50" s="735"/>
      <c r="W50" s="513"/>
      <c r="X50" s="737"/>
      <c r="Y50" s="733"/>
      <c r="Z50" s="740"/>
      <c r="AA50" s="741"/>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727"/>
      <c r="B51" s="728"/>
      <c r="C51" s="746" t="s">
        <v>249</v>
      </c>
      <c r="D51" s="520"/>
      <c r="E51" s="521"/>
      <c r="F51" s="521"/>
      <c r="G51" s="521"/>
      <c r="H51" s="521"/>
      <c r="I51" s="521"/>
      <c r="J51" s="521"/>
      <c r="K51" s="521"/>
      <c r="L51" s="521"/>
      <c r="M51" s="521"/>
      <c r="N51" s="521"/>
      <c r="O51" s="521"/>
      <c r="P51" s="521"/>
      <c r="Q51" s="761" t="str">
        <f>IF(OR(AK49="ERR",AK50="ERR"),"研修時間を確認してください","")</f>
        <v/>
      </c>
      <c r="R51" s="761"/>
      <c r="S51" s="761"/>
      <c r="T51" s="761"/>
      <c r="U51" s="761"/>
      <c r="V51" s="761"/>
      <c r="W51" s="761"/>
      <c r="X51" s="748" t="str">
        <f>IF(ISERROR(OR(AG49,AJ49,AJ50)),"研修人数を入力してください",IF(AG49&lt;&gt;"",IF(OR(AND(AJ49&gt;0,W49=""),AND(AJ50&gt;0,W50="")),"研修人数を入力してください",""),""))</f>
        <v/>
      </c>
      <c r="Y51" s="748"/>
      <c r="Z51" s="748"/>
      <c r="AA51" s="749"/>
      <c r="AE51" s="204"/>
      <c r="AF51" s="211"/>
      <c r="AG51" s="213"/>
      <c r="AH51" s="213"/>
      <c r="AI51" s="213"/>
      <c r="AJ51" s="210"/>
      <c r="AK51" s="456"/>
      <c r="AM51" s="135"/>
      <c r="AO51" s="449"/>
      <c r="AP51" s="215"/>
      <c r="AQ51" s="214"/>
      <c r="AS51" s="216"/>
    </row>
    <row r="52" spans="1:45" ht="49.5" customHeight="1" x14ac:dyDescent="0.15">
      <c r="A52" s="723" t="str">
        <f>IF(AF49="","",CONCATENATE("(",TEXT(AF49,"aaa"),")"))</f>
        <v/>
      </c>
      <c r="B52" s="724"/>
      <c r="C52" s="747"/>
      <c r="D52" s="758"/>
      <c r="E52" s="759"/>
      <c r="F52" s="759"/>
      <c r="G52" s="759"/>
      <c r="H52" s="759"/>
      <c r="I52" s="759"/>
      <c r="J52" s="759"/>
      <c r="K52" s="759"/>
      <c r="L52" s="759"/>
      <c r="M52" s="759"/>
      <c r="N52" s="759"/>
      <c r="O52" s="759"/>
      <c r="P52" s="759"/>
      <c r="Q52" s="759"/>
      <c r="R52" s="759"/>
      <c r="S52" s="759"/>
      <c r="T52" s="759"/>
      <c r="U52" s="759"/>
      <c r="V52" s="759"/>
      <c r="W52" s="759"/>
      <c r="X52" s="759"/>
      <c r="Y52" s="759"/>
      <c r="Z52" s="759"/>
      <c r="AA52" s="760"/>
      <c r="AE52" s="204"/>
      <c r="AF52" s="211"/>
      <c r="AG52" s="213"/>
      <c r="AH52" s="213"/>
      <c r="AI52" s="213"/>
      <c r="AJ52" s="210"/>
      <c r="AK52" s="456"/>
      <c r="AO52" s="214"/>
      <c r="AP52" s="215"/>
      <c r="AQ52" s="214"/>
      <c r="AS52" s="216"/>
    </row>
    <row r="53" spans="1:45" ht="15.75" customHeight="1" x14ac:dyDescent="0.15">
      <c r="A53" s="725">
        <f>IF($AG$3="",A49+1,AF53)</f>
        <v>12</v>
      </c>
      <c r="B53" s="726"/>
      <c r="C53" s="754" t="s">
        <v>248</v>
      </c>
      <c r="D53" s="457"/>
      <c r="E53" s="756" t="s">
        <v>202</v>
      </c>
      <c r="F53" s="457"/>
      <c r="G53" s="756" t="s">
        <v>251</v>
      </c>
      <c r="H53" s="457"/>
      <c r="I53" s="756" t="s">
        <v>202</v>
      </c>
      <c r="J53" s="457"/>
      <c r="K53" s="752" t="s">
        <v>252</v>
      </c>
      <c r="L53" s="742" t="s">
        <v>203</v>
      </c>
      <c r="M53" s="458"/>
      <c r="N53" s="744" t="s">
        <v>253</v>
      </c>
      <c r="O53" s="457"/>
      <c r="P53" s="744" t="s">
        <v>252</v>
      </c>
      <c r="Q53" s="742" t="s">
        <v>254</v>
      </c>
      <c r="R53" s="469" t="str">
        <f>IF(OR(D53="",A53=""),"",HOUR(AJ53))</f>
        <v/>
      </c>
      <c r="S53" s="744" t="s">
        <v>253</v>
      </c>
      <c r="T53" s="460" t="str">
        <f>IF(OR(D53="",A53=""),"",MINUTE(AJ53))</f>
        <v/>
      </c>
      <c r="U53" s="744" t="s">
        <v>252</v>
      </c>
      <c r="V53" s="734" t="s">
        <v>269</v>
      </c>
      <c r="W53" s="461"/>
      <c r="X53" s="736" t="s">
        <v>143</v>
      </c>
      <c r="Y53" s="732" t="s">
        <v>255</v>
      </c>
      <c r="Z53" s="738"/>
      <c r="AA53" s="739"/>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727"/>
      <c r="B54" s="728"/>
      <c r="C54" s="755"/>
      <c r="D54" s="462"/>
      <c r="E54" s="757"/>
      <c r="F54" s="462"/>
      <c r="G54" s="757"/>
      <c r="H54" s="462"/>
      <c r="I54" s="757"/>
      <c r="J54" s="462"/>
      <c r="K54" s="753"/>
      <c r="L54" s="743"/>
      <c r="M54" s="463"/>
      <c r="N54" s="745"/>
      <c r="O54" s="462"/>
      <c r="P54" s="745"/>
      <c r="Q54" s="743"/>
      <c r="R54" s="468" t="str">
        <f>IF(OR(D54="",A53=""),"",HOUR(AJ54))</f>
        <v/>
      </c>
      <c r="S54" s="745"/>
      <c r="T54" s="464" t="str">
        <f>IF(OR(D54="",A53=""),"",MINUTE(AJ54))</f>
        <v/>
      </c>
      <c r="U54" s="745"/>
      <c r="V54" s="735"/>
      <c r="W54" s="513"/>
      <c r="X54" s="737"/>
      <c r="Y54" s="733"/>
      <c r="Z54" s="740"/>
      <c r="AA54" s="741"/>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727"/>
      <c r="B55" s="728"/>
      <c r="C55" s="746" t="s">
        <v>249</v>
      </c>
      <c r="D55" s="520"/>
      <c r="E55" s="521"/>
      <c r="F55" s="521"/>
      <c r="G55" s="521"/>
      <c r="H55" s="521"/>
      <c r="I55" s="521"/>
      <c r="J55" s="521"/>
      <c r="K55" s="521"/>
      <c r="L55" s="521"/>
      <c r="M55" s="521"/>
      <c r="N55" s="521"/>
      <c r="O55" s="521"/>
      <c r="P55" s="521"/>
      <c r="Q55" s="761" t="str">
        <f>IF(OR(AK53="ERR",AK54="ERR"),"研修時間を確認してください","")</f>
        <v/>
      </c>
      <c r="R55" s="761"/>
      <c r="S55" s="761"/>
      <c r="T55" s="761"/>
      <c r="U55" s="761"/>
      <c r="V55" s="761"/>
      <c r="W55" s="761"/>
      <c r="X55" s="748" t="str">
        <f>IF(ISERROR(OR(AG53,AJ53,AJ54)),"研修人数を入力してください",IF(AG53&lt;&gt;"",IF(OR(AND(AJ53&gt;0,W53=""),AND(AJ54&gt;0,W54="")),"研修人数を入力してください",""),""))</f>
        <v/>
      </c>
      <c r="Y55" s="748"/>
      <c r="Z55" s="748"/>
      <c r="AA55" s="749"/>
      <c r="AE55" s="204"/>
      <c r="AF55" s="211"/>
      <c r="AG55" s="213"/>
      <c r="AH55" s="213"/>
      <c r="AI55" s="213"/>
      <c r="AJ55" s="210"/>
      <c r="AK55" s="456"/>
      <c r="AM55" s="135"/>
      <c r="AO55" s="214"/>
      <c r="AP55" s="215"/>
      <c r="AQ55" s="214"/>
      <c r="AS55" s="216"/>
    </row>
    <row r="56" spans="1:45" ht="49.5" customHeight="1" x14ac:dyDescent="0.15">
      <c r="A56" s="723" t="str">
        <f>IF(AF53="","",CONCATENATE("(",TEXT(AF53,"aaa"),")"))</f>
        <v/>
      </c>
      <c r="B56" s="724"/>
      <c r="C56" s="747"/>
      <c r="D56" s="758"/>
      <c r="E56" s="759"/>
      <c r="F56" s="759"/>
      <c r="G56" s="759"/>
      <c r="H56" s="759"/>
      <c r="I56" s="759"/>
      <c r="J56" s="759"/>
      <c r="K56" s="759"/>
      <c r="L56" s="759"/>
      <c r="M56" s="759"/>
      <c r="N56" s="759"/>
      <c r="O56" s="759"/>
      <c r="P56" s="759"/>
      <c r="Q56" s="759"/>
      <c r="R56" s="759"/>
      <c r="S56" s="759"/>
      <c r="T56" s="759"/>
      <c r="U56" s="759"/>
      <c r="V56" s="759"/>
      <c r="W56" s="759"/>
      <c r="X56" s="759"/>
      <c r="Y56" s="759"/>
      <c r="Z56" s="759"/>
      <c r="AA56" s="760"/>
      <c r="AE56" s="204"/>
      <c r="AF56" s="211"/>
      <c r="AG56" s="213"/>
      <c r="AH56" s="213"/>
      <c r="AI56" s="213"/>
      <c r="AJ56" s="210"/>
      <c r="AK56" s="456"/>
      <c r="AO56" s="214"/>
      <c r="AP56" s="215"/>
      <c r="AQ56" s="214"/>
      <c r="AS56" s="216"/>
    </row>
    <row r="57" spans="1:45" ht="15.75" customHeight="1" x14ac:dyDescent="0.15">
      <c r="A57" s="725">
        <f>IF($AG$3="",A53+1,AF57)</f>
        <v>13</v>
      </c>
      <c r="B57" s="726"/>
      <c r="C57" s="754" t="s">
        <v>248</v>
      </c>
      <c r="D57" s="457"/>
      <c r="E57" s="756" t="s">
        <v>202</v>
      </c>
      <c r="F57" s="457"/>
      <c r="G57" s="756" t="s">
        <v>251</v>
      </c>
      <c r="H57" s="457"/>
      <c r="I57" s="756" t="s">
        <v>202</v>
      </c>
      <c r="J57" s="457"/>
      <c r="K57" s="752" t="s">
        <v>252</v>
      </c>
      <c r="L57" s="742" t="s">
        <v>203</v>
      </c>
      <c r="M57" s="458"/>
      <c r="N57" s="744" t="s">
        <v>253</v>
      </c>
      <c r="O57" s="457"/>
      <c r="P57" s="744" t="s">
        <v>252</v>
      </c>
      <c r="Q57" s="742" t="s">
        <v>254</v>
      </c>
      <c r="R57" s="469" t="str">
        <f>IF(OR(D57="",A57=""),"",HOUR(AJ57))</f>
        <v/>
      </c>
      <c r="S57" s="744" t="s">
        <v>253</v>
      </c>
      <c r="T57" s="460" t="str">
        <f>IF(OR(D57="",A57=""),"",MINUTE(AJ57))</f>
        <v/>
      </c>
      <c r="U57" s="744" t="s">
        <v>252</v>
      </c>
      <c r="V57" s="734" t="s">
        <v>269</v>
      </c>
      <c r="W57" s="461"/>
      <c r="X57" s="736" t="s">
        <v>143</v>
      </c>
      <c r="Y57" s="732" t="s">
        <v>255</v>
      </c>
      <c r="Z57" s="738"/>
      <c r="AA57" s="739"/>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727"/>
      <c r="B58" s="728"/>
      <c r="C58" s="755"/>
      <c r="D58" s="462"/>
      <c r="E58" s="757"/>
      <c r="F58" s="462"/>
      <c r="G58" s="757"/>
      <c r="H58" s="462"/>
      <c r="I58" s="757"/>
      <c r="J58" s="462"/>
      <c r="K58" s="753"/>
      <c r="L58" s="743"/>
      <c r="M58" s="463"/>
      <c r="N58" s="745"/>
      <c r="O58" s="462"/>
      <c r="P58" s="745"/>
      <c r="Q58" s="743"/>
      <c r="R58" s="468" t="str">
        <f>IF(OR(D58="",A57=""),"",HOUR(AJ58))</f>
        <v/>
      </c>
      <c r="S58" s="745"/>
      <c r="T58" s="464" t="str">
        <f>IF(OR(D58="",A57=""),"",MINUTE(AJ58))</f>
        <v/>
      </c>
      <c r="U58" s="745"/>
      <c r="V58" s="735"/>
      <c r="W58" s="513"/>
      <c r="X58" s="737"/>
      <c r="Y58" s="733"/>
      <c r="Z58" s="740"/>
      <c r="AA58" s="741"/>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727"/>
      <c r="B59" s="728"/>
      <c r="C59" s="746" t="s">
        <v>249</v>
      </c>
      <c r="D59" s="520"/>
      <c r="E59" s="521"/>
      <c r="F59" s="521"/>
      <c r="G59" s="521"/>
      <c r="H59" s="521"/>
      <c r="I59" s="521"/>
      <c r="J59" s="521"/>
      <c r="K59" s="521"/>
      <c r="L59" s="521"/>
      <c r="M59" s="521"/>
      <c r="N59" s="521"/>
      <c r="O59" s="521"/>
      <c r="P59" s="521"/>
      <c r="Q59" s="761" t="str">
        <f>IF(OR(AK57="ERR",AK58="ERR"),"研修時間を確認してください","")</f>
        <v/>
      </c>
      <c r="R59" s="761"/>
      <c r="S59" s="761"/>
      <c r="T59" s="761"/>
      <c r="U59" s="761"/>
      <c r="V59" s="761"/>
      <c r="W59" s="761"/>
      <c r="X59" s="748" t="str">
        <f>IF(ISERROR(OR(AG57,AJ57,AJ58)),"研修人数を入力してください",IF(AG57&lt;&gt;"",IF(OR(AND(AJ57&gt;0,W57=""),AND(AJ58&gt;0,W58="")),"研修人数を入力してください",""),""))</f>
        <v/>
      </c>
      <c r="Y59" s="748"/>
      <c r="Z59" s="748"/>
      <c r="AA59" s="749"/>
      <c r="AE59" s="204"/>
      <c r="AF59" s="211"/>
      <c r="AG59" s="213"/>
      <c r="AH59" s="213"/>
      <c r="AI59" s="213"/>
      <c r="AJ59" s="210"/>
      <c r="AK59" s="456"/>
      <c r="AM59" s="135"/>
      <c r="AO59" s="214"/>
      <c r="AP59" s="215"/>
      <c r="AQ59" s="214"/>
      <c r="AS59" s="216"/>
    </row>
    <row r="60" spans="1:45" ht="49.5" customHeight="1" x14ac:dyDescent="0.15">
      <c r="A60" s="723" t="str">
        <f>IF(AF57="","",CONCATENATE("(",TEXT(AF57,"aaa"),")"))</f>
        <v/>
      </c>
      <c r="B60" s="724"/>
      <c r="C60" s="747"/>
      <c r="D60" s="758"/>
      <c r="E60" s="759"/>
      <c r="F60" s="759"/>
      <c r="G60" s="759"/>
      <c r="H60" s="759"/>
      <c r="I60" s="759"/>
      <c r="J60" s="759"/>
      <c r="K60" s="759"/>
      <c r="L60" s="759"/>
      <c r="M60" s="759"/>
      <c r="N60" s="759"/>
      <c r="O60" s="759"/>
      <c r="P60" s="759"/>
      <c r="Q60" s="759"/>
      <c r="R60" s="759"/>
      <c r="S60" s="759"/>
      <c r="T60" s="759"/>
      <c r="U60" s="759"/>
      <c r="V60" s="759"/>
      <c r="W60" s="759"/>
      <c r="X60" s="759"/>
      <c r="Y60" s="759"/>
      <c r="Z60" s="759"/>
      <c r="AA60" s="760"/>
      <c r="AE60" s="204"/>
      <c r="AF60" s="211"/>
      <c r="AG60" s="213"/>
      <c r="AH60" s="213"/>
      <c r="AI60" s="213"/>
      <c r="AJ60" s="210"/>
      <c r="AK60" s="456"/>
      <c r="AO60" s="214"/>
      <c r="AP60" s="215"/>
      <c r="AQ60" s="214"/>
      <c r="AS60" s="216"/>
    </row>
    <row r="61" spans="1:45" ht="15.75" customHeight="1" x14ac:dyDescent="0.15">
      <c r="A61" s="725">
        <f>IF($AG$3="",A57+1,AF61)</f>
        <v>14</v>
      </c>
      <c r="B61" s="726"/>
      <c r="C61" s="754" t="s">
        <v>248</v>
      </c>
      <c r="D61" s="457"/>
      <c r="E61" s="756" t="s">
        <v>202</v>
      </c>
      <c r="F61" s="457"/>
      <c r="G61" s="756" t="s">
        <v>251</v>
      </c>
      <c r="H61" s="457"/>
      <c r="I61" s="756" t="s">
        <v>202</v>
      </c>
      <c r="J61" s="457"/>
      <c r="K61" s="752" t="s">
        <v>252</v>
      </c>
      <c r="L61" s="742" t="s">
        <v>203</v>
      </c>
      <c r="M61" s="458"/>
      <c r="N61" s="744" t="s">
        <v>253</v>
      </c>
      <c r="O61" s="457"/>
      <c r="P61" s="744" t="s">
        <v>252</v>
      </c>
      <c r="Q61" s="742" t="s">
        <v>254</v>
      </c>
      <c r="R61" s="469" t="str">
        <f>IF(OR(D61="",A61=""),"",HOUR(AJ61))</f>
        <v/>
      </c>
      <c r="S61" s="744" t="s">
        <v>253</v>
      </c>
      <c r="T61" s="460" t="str">
        <f>IF(OR(D61="",A61=""),"",MINUTE(AJ61))</f>
        <v/>
      </c>
      <c r="U61" s="744" t="s">
        <v>252</v>
      </c>
      <c r="V61" s="734" t="s">
        <v>269</v>
      </c>
      <c r="W61" s="461"/>
      <c r="X61" s="736" t="s">
        <v>143</v>
      </c>
      <c r="Y61" s="732" t="s">
        <v>255</v>
      </c>
      <c r="Z61" s="738"/>
      <c r="AA61" s="739"/>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727"/>
      <c r="B62" s="728"/>
      <c r="C62" s="755"/>
      <c r="D62" s="462"/>
      <c r="E62" s="757"/>
      <c r="F62" s="462"/>
      <c r="G62" s="757"/>
      <c r="H62" s="462"/>
      <c r="I62" s="757"/>
      <c r="J62" s="462"/>
      <c r="K62" s="753"/>
      <c r="L62" s="743"/>
      <c r="M62" s="463"/>
      <c r="N62" s="745"/>
      <c r="O62" s="462"/>
      <c r="P62" s="745"/>
      <c r="Q62" s="743"/>
      <c r="R62" s="468" t="str">
        <f>IF(OR(D62="",A61=""),"",HOUR(AJ62))</f>
        <v/>
      </c>
      <c r="S62" s="745"/>
      <c r="T62" s="464" t="str">
        <f>IF(OR(D62="",A61=""),"",MINUTE(AJ62))</f>
        <v/>
      </c>
      <c r="U62" s="745"/>
      <c r="V62" s="735"/>
      <c r="W62" s="513"/>
      <c r="X62" s="737"/>
      <c r="Y62" s="733"/>
      <c r="Z62" s="740"/>
      <c r="AA62" s="741"/>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727"/>
      <c r="B63" s="728"/>
      <c r="C63" s="746" t="s">
        <v>249</v>
      </c>
      <c r="D63" s="520"/>
      <c r="E63" s="521"/>
      <c r="F63" s="521"/>
      <c r="G63" s="521"/>
      <c r="H63" s="521"/>
      <c r="I63" s="521"/>
      <c r="J63" s="521"/>
      <c r="K63" s="521"/>
      <c r="L63" s="521"/>
      <c r="M63" s="521"/>
      <c r="N63" s="521"/>
      <c r="O63" s="521"/>
      <c r="P63" s="521"/>
      <c r="Q63" s="761" t="str">
        <f>IF(OR(AK61="ERR",AK62="ERR"),"研修時間を確認してください","")</f>
        <v/>
      </c>
      <c r="R63" s="761"/>
      <c r="S63" s="761"/>
      <c r="T63" s="761"/>
      <c r="U63" s="761"/>
      <c r="V63" s="761"/>
      <c r="W63" s="761"/>
      <c r="X63" s="748" t="str">
        <f>IF(ISERROR(OR(AG61,AJ61,AJ62)),"研修人数を入力してください",IF(AG61&lt;&gt;"",IF(OR(AND(AJ61&gt;0,W61=""),AND(AJ62&gt;0,W62="")),"研修人数を入力してください",""),""))</f>
        <v/>
      </c>
      <c r="Y63" s="748"/>
      <c r="Z63" s="748"/>
      <c r="AA63" s="749"/>
      <c r="AE63" s="204"/>
      <c r="AF63" s="211"/>
      <c r="AG63" s="213"/>
      <c r="AH63" s="213"/>
      <c r="AI63" s="213"/>
      <c r="AJ63" s="210"/>
      <c r="AK63" s="456"/>
      <c r="AM63" s="135"/>
      <c r="AO63" s="214"/>
      <c r="AP63" s="215"/>
      <c r="AQ63" s="214"/>
      <c r="AS63" s="216"/>
    </row>
    <row r="64" spans="1:45" ht="49.5" customHeight="1" x14ac:dyDescent="0.15">
      <c r="A64" s="723" t="str">
        <f>IF(AF61="","",CONCATENATE("(",TEXT(AF61,"aaa"),")"))</f>
        <v/>
      </c>
      <c r="B64" s="724"/>
      <c r="C64" s="747"/>
      <c r="D64" s="758"/>
      <c r="E64" s="759"/>
      <c r="F64" s="759"/>
      <c r="G64" s="759"/>
      <c r="H64" s="759"/>
      <c r="I64" s="759"/>
      <c r="J64" s="759"/>
      <c r="K64" s="759"/>
      <c r="L64" s="759"/>
      <c r="M64" s="759"/>
      <c r="N64" s="759"/>
      <c r="O64" s="759"/>
      <c r="P64" s="759"/>
      <c r="Q64" s="759"/>
      <c r="R64" s="759"/>
      <c r="S64" s="759"/>
      <c r="T64" s="759"/>
      <c r="U64" s="759"/>
      <c r="V64" s="759"/>
      <c r="W64" s="759"/>
      <c r="X64" s="759"/>
      <c r="Y64" s="759"/>
      <c r="Z64" s="759"/>
      <c r="AA64" s="760"/>
      <c r="AE64" s="204"/>
      <c r="AF64" s="211"/>
      <c r="AG64" s="213"/>
      <c r="AH64" s="213"/>
      <c r="AI64" s="213"/>
      <c r="AJ64" s="210"/>
      <c r="AK64" s="456"/>
      <c r="AO64" s="214"/>
      <c r="AP64" s="215"/>
      <c r="AQ64" s="214"/>
      <c r="AS64" s="216"/>
    </row>
    <row r="65" spans="1:45" ht="15.75" customHeight="1" x14ac:dyDescent="0.15">
      <c r="A65" s="725">
        <f>IF($AG$3="",A61+1,AF65)</f>
        <v>15</v>
      </c>
      <c r="B65" s="726"/>
      <c r="C65" s="754" t="s">
        <v>248</v>
      </c>
      <c r="D65" s="457"/>
      <c r="E65" s="756" t="s">
        <v>202</v>
      </c>
      <c r="F65" s="457"/>
      <c r="G65" s="756" t="s">
        <v>251</v>
      </c>
      <c r="H65" s="457"/>
      <c r="I65" s="756" t="s">
        <v>202</v>
      </c>
      <c r="J65" s="457"/>
      <c r="K65" s="752" t="s">
        <v>252</v>
      </c>
      <c r="L65" s="742" t="s">
        <v>203</v>
      </c>
      <c r="M65" s="458"/>
      <c r="N65" s="744" t="s">
        <v>253</v>
      </c>
      <c r="O65" s="457"/>
      <c r="P65" s="744" t="s">
        <v>252</v>
      </c>
      <c r="Q65" s="742" t="s">
        <v>254</v>
      </c>
      <c r="R65" s="469" t="str">
        <f>IF(OR(D65="",A65=""),"",HOUR(AJ65))</f>
        <v/>
      </c>
      <c r="S65" s="744" t="s">
        <v>253</v>
      </c>
      <c r="T65" s="460" t="str">
        <f>IF(OR(D65="",A65=""),"",MINUTE(AJ65))</f>
        <v/>
      </c>
      <c r="U65" s="744" t="s">
        <v>252</v>
      </c>
      <c r="V65" s="734" t="s">
        <v>269</v>
      </c>
      <c r="W65" s="461"/>
      <c r="X65" s="736" t="s">
        <v>143</v>
      </c>
      <c r="Y65" s="732" t="s">
        <v>255</v>
      </c>
      <c r="Z65" s="738"/>
      <c r="AA65" s="739"/>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727"/>
      <c r="B66" s="728"/>
      <c r="C66" s="755"/>
      <c r="D66" s="462"/>
      <c r="E66" s="757"/>
      <c r="F66" s="462"/>
      <c r="G66" s="757"/>
      <c r="H66" s="462"/>
      <c r="I66" s="757"/>
      <c r="J66" s="462"/>
      <c r="K66" s="753"/>
      <c r="L66" s="743"/>
      <c r="M66" s="463"/>
      <c r="N66" s="745"/>
      <c r="O66" s="462"/>
      <c r="P66" s="745"/>
      <c r="Q66" s="743"/>
      <c r="R66" s="468" t="str">
        <f>IF(OR(D66="",A65=""),"",HOUR(AJ66))</f>
        <v/>
      </c>
      <c r="S66" s="745"/>
      <c r="T66" s="464" t="str">
        <f>IF(OR(D66="",A65=""),"",MINUTE(AJ66))</f>
        <v/>
      </c>
      <c r="U66" s="745"/>
      <c r="V66" s="735"/>
      <c r="W66" s="513"/>
      <c r="X66" s="737"/>
      <c r="Y66" s="733"/>
      <c r="Z66" s="740"/>
      <c r="AA66" s="741"/>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727"/>
      <c r="B67" s="728"/>
      <c r="C67" s="746" t="s">
        <v>249</v>
      </c>
      <c r="D67" s="520"/>
      <c r="E67" s="521"/>
      <c r="F67" s="521"/>
      <c r="G67" s="521"/>
      <c r="H67" s="521"/>
      <c r="I67" s="521"/>
      <c r="J67" s="521"/>
      <c r="K67" s="521"/>
      <c r="L67" s="521"/>
      <c r="M67" s="521"/>
      <c r="N67" s="521"/>
      <c r="O67" s="521"/>
      <c r="P67" s="521"/>
      <c r="Q67" s="761" t="str">
        <f>IF(OR(AK65="ERR",AK66="ERR"),"研修時間を確認してください","")</f>
        <v/>
      </c>
      <c r="R67" s="761"/>
      <c r="S67" s="761"/>
      <c r="T67" s="761"/>
      <c r="U67" s="761"/>
      <c r="V67" s="761"/>
      <c r="W67" s="761"/>
      <c r="X67" s="748" t="str">
        <f>IF(ISERROR(OR(AG65,AJ65,AJ66)),"研修人数を入力してください",IF(AG65&lt;&gt;"",IF(OR(AND(AJ65&gt;0,W65=""),AND(AJ66&gt;0,W66="")),"研修人数を入力してください",""),""))</f>
        <v/>
      </c>
      <c r="Y67" s="748"/>
      <c r="Z67" s="748"/>
      <c r="AA67" s="749"/>
      <c r="AE67" s="204"/>
      <c r="AF67" s="211"/>
      <c r="AG67" s="213"/>
      <c r="AH67" s="213"/>
      <c r="AI67" s="213"/>
      <c r="AJ67" s="210"/>
      <c r="AK67" s="456"/>
      <c r="AM67" s="135"/>
      <c r="AO67" s="214"/>
      <c r="AP67" s="215"/>
      <c r="AQ67" s="214"/>
      <c r="AS67" s="216"/>
    </row>
    <row r="68" spans="1:45" ht="49.5" customHeight="1" x14ac:dyDescent="0.15">
      <c r="A68" s="723" t="str">
        <f>IF(AF65="","",CONCATENATE("(",TEXT(AF65,"aaa"),")"))</f>
        <v/>
      </c>
      <c r="B68" s="724"/>
      <c r="C68" s="747"/>
      <c r="D68" s="758"/>
      <c r="E68" s="759"/>
      <c r="F68" s="759"/>
      <c r="G68" s="759"/>
      <c r="H68" s="759"/>
      <c r="I68" s="759"/>
      <c r="J68" s="759"/>
      <c r="K68" s="759"/>
      <c r="L68" s="759"/>
      <c r="M68" s="759"/>
      <c r="N68" s="759"/>
      <c r="O68" s="759"/>
      <c r="P68" s="759"/>
      <c r="Q68" s="759"/>
      <c r="R68" s="759"/>
      <c r="S68" s="759"/>
      <c r="T68" s="759"/>
      <c r="U68" s="759"/>
      <c r="V68" s="759"/>
      <c r="W68" s="759"/>
      <c r="X68" s="759"/>
      <c r="Y68" s="759"/>
      <c r="Z68" s="759"/>
      <c r="AA68" s="760"/>
      <c r="AE68" s="204"/>
      <c r="AF68" s="211"/>
      <c r="AG68" s="213"/>
      <c r="AH68" s="213"/>
      <c r="AI68" s="213"/>
      <c r="AJ68" s="210"/>
      <c r="AK68" s="456"/>
      <c r="AO68" s="214"/>
      <c r="AP68" s="215"/>
      <c r="AQ68" s="214"/>
      <c r="AS68" s="216"/>
    </row>
    <row r="69" spans="1:45" ht="15.75" customHeight="1" x14ac:dyDescent="0.15">
      <c r="A69" s="725">
        <f>IF($AG$3="",A65+1,AF69)</f>
        <v>16</v>
      </c>
      <c r="B69" s="726"/>
      <c r="C69" s="754" t="s">
        <v>248</v>
      </c>
      <c r="D69" s="457"/>
      <c r="E69" s="756" t="s">
        <v>202</v>
      </c>
      <c r="F69" s="457"/>
      <c r="G69" s="756" t="s">
        <v>251</v>
      </c>
      <c r="H69" s="457"/>
      <c r="I69" s="756" t="s">
        <v>202</v>
      </c>
      <c r="J69" s="457"/>
      <c r="K69" s="752" t="s">
        <v>252</v>
      </c>
      <c r="L69" s="742" t="s">
        <v>203</v>
      </c>
      <c r="M69" s="458"/>
      <c r="N69" s="744" t="s">
        <v>253</v>
      </c>
      <c r="O69" s="457"/>
      <c r="P69" s="744" t="s">
        <v>252</v>
      </c>
      <c r="Q69" s="742" t="s">
        <v>254</v>
      </c>
      <c r="R69" s="469" t="str">
        <f>IF(OR(D69="",A69=""),"",HOUR(AJ69))</f>
        <v/>
      </c>
      <c r="S69" s="744" t="s">
        <v>253</v>
      </c>
      <c r="T69" s="460" t="str">
        <f>IF(OR(D69="",A69=""),"",MINUTE(AJ69))</f>
        <v/>
      </c>
      <c r="U69" s="744" t="s">
        <v>252</v>
      </c>
      <c r="V69" s="734" t="s">
        <v>269</v>
      </c>
      <c r="W69" s="461"/>
      <c r="X69" s="736" t="s">
        <v>143</v>
      </c>
      <c r="Y69" s="732" t="s">
        <v>255</v>
      </c>
      <c r="Z69" s="738"/>
      <c r="AA69" s="739"/>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727"/>
      <c r="B70" s="728"/>
      <c r="C70" s="755"/>
      <c r="D70" s="462"/>
      <c r="E70" s="757"/>
      <c r="F70" s="462"/>
      <c r="G70" s="757"/>
      <c r="H70" s="462"/>
      <c r="I70" s="757"/>
      <c r="J70" s="462"/>
      <c r="K70" s="753"/>
      <c r="L70" s="743"/>
      <c r="M70" s="463"/>
      <c r="N70" s="745"/>
      <c r="O70" s="462"/>
      <c r="P70" s="745"/>
      <c r="Q70" s="743"/>
      <c r="R70" s="468" t="str">
        <f>IF(OR(D70="",A69=""),"",HOUR(AJ70))</f>
        <v/>
      </c>
      <c r="S70" s="745"/>
      <c r="T70" s="464" t="str">
        <f>IF(OR(D70="",A69=""),"",MINUTE(AJ70))</f>
        <v/>
      </c>
      <c r="U70" s="745"/>
      <c r="V70" s="735"/>
      <c r="W70" s="513"/>
      <c r="X70" s="737"/>
      <c r="Y70" s="733"/>
      <c r="Z70" s="740"/>
      <c r="AA70" s="741"/>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727"/>
      <c r="B71" s="728"/>
      <c r="C71" s="746" t="s">
        <v>249</v>
      </c>
      <c r="D71" s="520"/>
      <c r="E71" s="521"/>
      <c r="F71" s="521"/>
      <c r="G71" s="521"/>
      <c r="H71" s="521"/>
      <c r="I71" s="521"/>
      <c r="J71" s="521"/>
      <c r="K71" s="521"/>
      <c r="L71" s="521"/>
      <c r="M71" s="521"/>
      <c r="N71" s="521"/>
      <c r="O71" s="521"/>
      <c r="P71" s="521"/>
      <c r="Q71" s="761" t="str">
        <f>IF(OR(AK69="ERR",AK70="ERR"),"研修時間を確認してください","")</f>
        <v/>
      </c>
      <c r="R71" s="761"/>
      <c r="S71" s="761"/>
      <c r="T71" s="761"/>
      <c r="U71" s="761"/>
      <c r="V71" s="761"/>
      <c r="W71" s="761"/>
      <c r="X71" s="748" t="str">
        <f>IF(ISERROR(OR(AG69,AJ69,AJ70)),"研修人数を入力してください",IF(AG69&lt;&gt;"",IF(OR(AND(AJ69&gt;0,W69=""),AND(AJ70&gt;0,W70="")),"研修人数を入力してください",""),""))</f>
        <v/>
      </c>
      <c r="Y71" s="748"/>
      <c r="Z71" s="748"/>
      <c r="AA71" s="749"/>
      <c r="AE71" s="204"/>
      <c r="AF71" s="211"/>
      <c r="AG71" s="213"/>
      <c r="AH71" s="213"/>
      <c r="AI71" s="213"/>
      <c r="AJ71" s="210"/>
      <c r="AK71" s="456"/>
      <c r="AM71" s="135"/>
      <c r="AO71" s="214"/>
      <c r="AP71" s="215"/>
      <c r="AQ71" s="214"/>
      <c r="AS71" s="216"/>
    </row>
    <row r="72" spans="1:45" ht="49.5" customHeight="1" x14ac:dyDescent="0.15">
      <c r="A72" s="723" t="str">
        <f>IF(AF69="","",CONCATENATE("(",TEXT(AF69,"aaa"),")"))</f>
        <v/>
      </c>
      <c r="B72" s="724"/>
      <c r="C72" s="747"/>
      <c r="D72" s="758"/>
      <c r="E72" s="759"/>
      <c r="F72" s="759"/>
      <c r="G72" s="759"/>
      <c r="H72" s="759"/>
      <c r="I72" s="759"/>
      <c r="J72" s="759"/>
      <c r="K72" s="759"/>
      <c r="L72" s="759"/>
      <c r="M72" s="759"/>
      <c r="N72" s="759"/>
      <c r="O72" s="759"/>
      <c r="P72" s="759"/>
      <c r="Q72" s="759"/>
      <c r="R72" s="759"/>
      <c r="S72" s="759"/>
      <c r="T72" s="759"/>
      <c r="U72" s="759"/>
      <c r="V72" s="759"/>
      <c r="W72" s="759"/>
      <c r="X72" s="759"/>
      <c r="Y72" s="759"/>
      <c r="Z72" s="759"/>
      <c r="AA72" s="760"/>
      <c r="AE72" s="204"/>
      <c r="AF72" s="211"/>
      <c r="AG72" s="213"/>
      <c r="AH72" s="213"/>
      <c r="AI72" s="213"/>
      <c r="AJ72" s="210"/>
      <c r="AK72" s="456"/>
      <c r="AO72" s="214"/>
      <c r="AP72" s="215"/>
      <c r="AQ72" s="214"/>
      <c r="AS72" s="216"/>
    </row>
    <row r="73" spans="1:45" ht="15.75" customHeight="1" x14ac:dyDescent="0.15">
      <c r="A73" s="725">
        <f>IF($AG$3="",A69+1,AF73)</f>
        <v>17</v>
      </c>
      <c r="B73" s="726"/>
      <c r="C73" s="754" t="s">
        <v>248</v>
      </c>
      <c r="D73" s="457"/>
      <c r="E73" s="756" t="s">
        <v>202</v>
      </c>
      <c r="F73" s="457"/>
      <c r="G73" s="756" t="s">
        <v>251</v>
      </c>
      <c r="H73" s="457"/>
      <c r="I73" s="756" t="s">
        <v>202</v>
      </c>
      <c r="J73" s="457"/>
      <c r="K73" s="752" t="s">
        <v>252</v>
      </c>
      <c r="L73" s="742" t="s">
        <v>203</v>
      </c>
      <c r="M73" s="458"/>
      <c r="N73" s="744" t="s">
        <v>253</v>
      </c>
      <c r="O73" s="457"/>
      <c r="P73" s="744" t="s">
        <v>252</v>
      </c>
      <c r="Q73" s="742" t="s">
        <v>254</v>
      </c>
      <c r="R73" s="469" t="str">
        <f>IF(OR(D73="",A73=""),"",HOUR(AJ73))</f>
        <v/>
      </c>
      <c r="S73" s="744" t="s">
        <v>253</v>
      </c>
      <c r="T73" s="460" t="str">
        <f>IF(OR(D73="",A73=""),"",MINUTE(AJ73))</f>
        <v/>
      </c>
      <c r="U73" s="744" t="s">
        <v>252</v>
      </c>
      <c r="V73" s="734" t="s">
        <v>269</v>
      </c>
      <c r="W73" s="461"/>
      <c r="X73" s="736" t="s">
        <v>143</v>
      </c>
      <c r="Y73" s="732" t="s">
        <v>255</v>
      </c>
      <c r="Z73" s="738"/>
      <c r="AA73" s="739"/>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727"/>
      <c r="B74" s="728"/>
      <c r="C74" s="755"/>
      <c r="D74" s="462"/>
      <c r="E74" s="757"/>
      <c r="F74" s="462"/>
      <c r="G74" s="757"/>
      <c r="H74" s="462"/>
      <c r="I74" s="757"/>
      <c r="J74" s="462"/>
      <c r="K74" s="753"/>
      <c r="L74" s="743"/>
      <c r="M74" s="463"/>
      <c r="N74" s="745"/>
      <c r="O74" s="462"/>
      <c r="P74" s="745"/>
      <c r="Q74" s="743"/>
      <c r="R74" s="468" t="str">
        <f>IF(OR(D74="",A73=""),"",HOUR(AJ74))</f>
        <v/>
      </c>
      <c r="S74" s="745"/>
      <c r="T74" s="464" t="str">
        <f>IF(OR(D74="",A73=""),"",MINUTE(AJ74))</f>
        <v/>
      </c>
      <c r="U74" s="745"/>
      <c r="V74" s="735"/>
      <c r="W74" s="513"/>
      <c r="X74" s="737"/>
      <c r="Y74" s="733"/>
      <c r="Z74" s="740"/>
      <c r="AA74" s="741"/>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727"/>
      <c r="B75" s="728"/>
      <c r="C75" s="746" t="s">
        <v>249</v>
      </c>
      <c r="D75" s="520"/>
      <c r="E75" s="521"/>
      <c r="F75" s="521"/>
      <c r="G75" s="521"/>
      <c r="H75" s="521"/>
      <c r="I75" s="521"/>
      <c r="J75" s="521"/>
      <c r="K75" s="521"/>
      <c r="L75" s="521"/>
      <c r="M75" s="521"/>
      <c r="N75" s="521"/>
      <c r="O75" s="521"/>
      <c r="P75" s="521"/>
      <c r="Q75" s="761" t="str">
        <f>IF(OR(AK73="ERR",AK74="ERR"),"研修時間を確認してください","")</f>
        <v/>
      </c>
      <c r="R75" s="761"/>
      <c r="S75" s="761"/>
      <c r="T75" s="761"/>
      <c r="U75" s="761"/>
      <c r="V75" s="761"/>
      <c r="W75" s="761"/>
      <c r="X75" s="748" t="str">
        <f>IF(ISERROR(OR(AG73,AJ73,AJ74)),"研修人数を入力してください",IF(AG73&lt;&gt;"",IF(OR(AND(AJ73&gt;0,W73=""),AND(AJ74&gt;0,W74="")),"研修人数を入力してください",""),""))</f>
        <v/>
      </c>
      <c r="Y75" s="748"/>
      <c r="Z75" s="748"/>
      <c r="AA75" s="749"/>
      <c r="AE75" s="204"/>
      <c r="AF75" s="211"/>
      <c r="AG75" s="213"/>
      <c r="AH75" s="213"/>
      <c r="AI75" s="213"/>
      <c r="AJ75" s="210"/>
      <c r="AK75" s="456"/>
      <c r="AM75" s="135"/>
      <c r="AO75" s="214"/>
      <c r="AP75" s="215"/>
      <c r="AQ75" s="214"/>
      <c r="AS75" s="216"/>
    </row>
    <row r="76" spans="1:45" ht="49.5" customHeight="1" x14ac:dyDescent="0.15">
      <c r="A76" s="723" t="str">
        <f>IF(AF73="","",CONCATENATE("(",TEXT(AF73,"aaa"),")"))</f>
        <v/>
      </c>
      <c r="B76" s="724"/>
      <c r="C76" s="747"/>
      <c r="D76" s="758"/>
      <c r="E76" s="759"/>
      <c r="F76" s="759"/>
      <c r="G76" s="759"/>
      <c r="H76" s="759"/>
      <c r="I76" s="759"/>
      <c r="J76" s="759"/>
      <c r="K76" s="759"/>
      <c r="L76" s="759"/>
      <c r="M76" s="759"/>
      <c r="N76" s="759"/>
      <c r="O76" s="759"/>
      <c r="P76" s="759"/>
      <c r="Q76" s="759"/>
      <c r="R76" s="759"/>
      <c r="S76" s="759"/>
      <c r="T76" s="759"/>
      <c r="U76" s="759"/>
      <c r="V76" s="759"/>
      <c r="W76" s="759"/>
      <c r="X76" s="759"/>
      <c r="Y76" s="759"/>
      <c r="Z76" s="759"/>
      <c r="AA76" s="760"/>
      <c r="AE76" s="204"/>
      <c r="AF76" s="211"/>
      <c r="AG76" s="213"/>
      <c r="AH76" s="213"/>
      <c r="AI76" s="213"/>
      <c r="AJ76" s="210"/>
      <c r="AK76" s="456"/>
      <c r="AO76" s="214"/>
      <c r="AP76" s="215"/>
      <c r="AQ76" s="214"/>
      <c r="AS76" s="216"/>
    </row>
    <row r="77" spans="1:45" ht="15.75" customHeight="1" x14ac:dyDescent="0.15">
      <c r="A77" s="725">
        <f>IF($AG$3="",A73+1,AF77)</f>
        <v>18</v>
      </c>
      <c r="B77" s="726"/>
      <c r="C77" s="754" t="s">
        <v>248</v>
      </c>
      <c r="D77" s="457"/>
      <c r="E77" s="756" t="s">
        <v>202</v>
      </c>
      <c r="F77" s="457"/>
      <c r="G77" s="756" t="s">
        <v>251</v>
      </c>
      <c r="H77" s="457"/>
      <c r="I77" s="756" t="s">
        <v>202</v>
      </c>
      <c r="J77" s="457"/>
      <c r="K77" s="752" t="s">
        <v>252</v>
      </c>
      <c r="L77" s="742" t="s">
        <v>203</v>
      </c>
      <c r="M77" s="458"/>
      <c r="N77" s="744" t="s">
        <v>253</v>
      </c>
      <c r="O77" s="457"/>
      <c r="P77" s="744" t="s">
        <v>252</v>
      </c>
      <c r="Q77" s="742" t="s">
        <v>254</v>
      </c>
      <c r="R77" s="469" t="str">
        <f>IF(OR(D77="",A77=""),"",HOUR(AJ77))</f>
        <v/>
      </c>
      <c r="S77" s="744" t="s">
        <v>253</v>
      </c>
      <c r="T77" s="460" t="str">
        <f>IF(OR(D77="",A77=""),"",MINUTE(AJ77))</f>
        <v/>
      </c>
      <c r="U77" s="744" t="s">
        <v>252</v>
      </c>
      <c r="V77" s="734" t="s">
        <v>269</v>
      </c>
      <c r="W77" s="461"/>
      <c r="X77" s="736" t="s">
        <v>143</v>
      </c>
      <c r="Y77" s="732" t="s">
        <v>255</v>
      </c>
      <c r="Z77" s="738"/>
      <c r="AA77" s="739"/>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727"/>
      <c r="B78" s="728"/>
      <c r="C78" s="755"/>
      <c r="D78" s="462"/>
      <c r="E78" s="757"/>
      <c r="F78" s="462"/>
      <c r="G78" s="757"/>
      <c r="H78" s="462"/>
      <c r="I78" s="757"/>
      <c r="J78" s="462"/>
      <c r="K78" s="753"/>
      <c r="L78" s="743"/>
      <c r="M78" s="463"/>
      <c r="N78" s="745"/>
      <c r="O78" s="462"/>
      <c r="P78" s="745"/>
      <c r="Q78" s="743"/>
      <c r="R78" s="468" t="str">
        <f>IF(OR(D78="",A77=""),"",HOUR(AJ78))</f>
        <v/>
      </c>
      <c r="S78" s="745"/>
      <c r="T78" s="464" t="str">
        <f>IF(OR(D78="",A77=""),"",MINUTE(AJ78))</f>
        <v/>
      </c>
      <c r="U78" s="745"/>
      <c r="V78" s="735"/>
      <c r="W78" s="513"/>
      <c r="X78" s="737"/>
      <c r="Y78" s="733"/>
      <c r="Z78" s="740"/>
      <c r="AA78" s="741"/>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727"/>
      <c r="B79" s="728"/>
      <c r="C79" s="746" t="s">
        <v>249</v>
      </c>
      <c r="D79" s="520"/>
      <c r="E79" s="521"/>
      <c r="F79" s="521"/>
      <c r="G79" s="521"/>
      <c r="H79" s="521"/>
      <c r="I79" s="521"/>
      <c r="J79" s="521"/>
      <c r="K79" s="521"/>
      <c r="L79" s="521"/>
      <c r="M79" s="521"/>
      <c r="N79" s="521"/>
      <c r="O79" s="521"/>
      <c r="P79" s="521"/>
      <c r="Q79" s="761" t="str">
        <f>IF(OR(AK77="ERR",AK78="ERR"),"研修時間を確認してください","")</f>
        <v/>
      </c>
      <c r="R79" s="761"/>
      <c r="S79" s="761"/>
      <c r="T79" s="761"/>
      <c r="U79" s="761"/>
      <c r="V79" s="761"/>
      <c r="W79" s="761"/>
      <c r="X79" s="748" t="str">
        <f>IF(ISERROR(OR(AG77,AJ77,AJ78)),"研修人数を入力してください",IF(AG77&lt;&gt;"",IF(OR(AND(AJ77&gt;0,W77=""),AND(AJ78&gt;0,W78="")),"研修人数を入力してください",""),""))</f>
        <v/>
      </c>
      <c r="Y79" s="748"/>
      <c r="Z79" s="748"/>
      <c r="AA79" s="749"/>
      <c r="AE79" s="204"/>
      <c r="AF79" s="211"/>
      <c r="AG79" s="213"/>
      <c r="AH79" s="213"/>
      <c r="AI79" s="213"/>
      <c r="AJ79" s="210"/>
      <c r="AK79" s="456"/>
      <c r="AM79" s="135"/>
      <c r="AO79" s="214"/>
      <c r="AP79" s="215"/>
      <c r="AQ79" s="214"/>
      <c r="AS79" s="216"/>
    </row>
    <row r="80" spans="1:45" ht="49.5" customHeight="1" x14ac:dyDescent="0.15">
      <c r="A80" s="723" t="str">
        <f>IF(AF77="","",CONCATENATE("(",TEXT(AF77,"aaa"),")"))</f>
        <v/>
      </c>
      <c r="B80" s="724"/>
      <c r="C80" s="747"/>
      <c r="D80" s="758"/>
      <c r="E80" s="759"/>
      <c r="F80" s="759"/>
      <c r="G80" s="759"/>
      <c r="H80" s="759"/>
      <c r="I80" s="759"/>
      <c r="J80" s="759"/>
      <c r="K80" s="759"/>
      <c r="L80" s="759"/>
      <c r="M80" s="759"/>
      <c r="N80" s="759"/>
      <c r="O80" s="759"/>
      <c r="P80" s="759"/>
      <c r="Q80" s="759"/>
      <c r="R80" s="759"/>
      <c r="S80" s="759"/>
      <c r="T80" s="759"/>
      <c r="U80" s="759"/>
      <c r="V80" s="759"/>
      <c r="W80" s="759"/>
      <c r="X80" s="759"/>
      <c r="Y80" s="759"/>
      <c r="Z80" s="759"/>
      <c r="AA80" s="760"/>
      <c r="AE80" s="204"/>
      <c r="AF80" s="211"/>
      <c r="AG80" s="213"/>
      <c r="AH80" s="213"/>
      <c r="AI80" s="213"/>
      <c r="AJ80" s="210"/>
      <c r="AK80" s="456"/>
      <c r="AO80" s="214"/>
      <c r="AP80" s="215"/>
      <c r="AQ80" s="214"/>
      <c r="AS80" s="216"/>
    </row>
    <row r="81" spans="1:45" ht="15.75" customHeight="1" x14ac:dyDescent="0.15">
      <c r="A81" s="725">
        <f>IF($AG$3="",A77+1,AF81)</f>
        <v>19</v>
      </c>
      <c r="B81" s="726"/>
      <c r="C81" s="754" t="s">
        <v>248</v>
      </c>
      <c r="D81" s="457"/>
      <c r="E81" s="756" t="s">
        <v>202</v>
      </c>
      <c r="F81" s="457"/>
      <c r="G81" s="756" t="s">
        <v>251</v>
      </c>
      <c r="H81" s="457"/>
      <c r="I81" s="756" t="s">
        <v>202</v>
      </c>
      <c r="J81" s="457"/>
      <c r="K81" s="752" t="s">
        <v>252</v>
      </c>
      <c r="L81" s="742" t="s">
        <v>203</v>
      </c>
      <c r="M81" s="458"/>
      <c r="N81" s="744" t="s">
        <v>253</v>
      </c>
      <c r="O81" s="457"/>
      <c r="P81" s="744" t="s">
        <v>252</v>
      </c>
      <c r="Q81" s="742" t="s">
        <v>254</v>
      </c>
      <c r="R81" s="469" t="str">
        <f>IF(OR(D81="",A81=""),"",HOUR(AJ81))</f>
        <v/>
      </c>
      <c r="S81" s="744" t="s">
        <v>253</v>
      </c>
      <c r="T81" s="460" t="str">
        <f>IF(OR(D81="",A81=""),"",MINUTE(AJ81))</f>
        <v/>
      </c>
      <c r="U81" s="744" t="s">
        <v>252</v>
      </c>
      <c r="V81" s="734" t="s">
        <v>269</v>
      </c>
      <c r="W81" s="461"/>
      <c r="X81" s="736" t="s">
        <v>143</v>
      </c>
      <c r="Y81" s="732" t="s">
        <v>255</v>
      </c>
      <c r="Z81" s="738"/>
      <c r="AA81" s="739"/>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727"/>
      <c r="B82" s="728"/>
      <c r="C82" s="755"/>
      <c r="D82" s="462"/>
      <c r="E82" s="757"/>
      <c r="F82" s="462"/>
      <c r="G82" s="757"/>
      <c r="H82" s="462"/>
      <c r="I82" s="757"/>
      <c r="J82" s="462"/>
      <c r="K82" s="753"/>
      <c r="L82" s="743"/>
      <c r="M82" s="463"/>
      <c r="N82" s="745"/>
      <c r="O82" s="462"/>
      <c r="P82" s="745"/>
      <c r="Q82" s="743"/>
      <c r="R82" s="468" t="str">
        <f>IF(OR(D82="",A81=""),"",HOUR(AJ82))</f>
        <v/>
      </c>
      <c r="S82" s="745"/>
      <c r="T82" s="464" t="str">
        <f>IF(OR(D82="",A81=""),"",MINUTE(AJ82))</f>
        <v/>
      </c>
      <c r="U82" s="745"/>
      <c r="V82" s="735"/>
      <c r="W82" s="513"/>
      <c r="X82" s="737"/>
      <c r="Y82" s="733"/>
      <c r="Z82" s="740"/>
      <c r="AA82" s="741"/>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727"/>
      <c r="B83" s="728"/>
      <c r="C83" s="746" t="s">
        <v>249</v>
      </c>
      <c r="D83" s="520"/>
      <c r="E83" s="521"/>
      <c r="F83" s="521"/>
      <c r="G83" s="521"/>
      <c r="H83" s="521"/>
      <c r="I83" s="521"/>
      <c r="J83" s="521"/>
      <c r="K83" s="521"/>
      <c r="L83" s="521"/>
      <c r="M83" s="521"/>
      <c r="N83" s="521"/>
      <c r="O83" s="521"/>
      <c r="P83" s="521"/>
      <c r="Q83" s="761" t="str">
        <f>IF(OR(AK81="ERR",AK82="ERR"),"研修時間を確認してください","")</f>
        <v/>
      </c>
      <c r="R83" s="761"/>
      <c r="S83" s="761"/>
      <c r="T83" s="761"/>
      <c r="U83" s="761"/>
      <c r="V83" s="761"/>
      <c r="W83" s="761"/>
      <c r="X83" s="748" t="str">
        <f>IF(ISERROR(OR(AG81,AJ81,AJ82)),"研修人数を入力してください",IF(AG81&lt;&gt;"",IF(OR(AND(AJ81&gt;0,W81=""),AND(AJ82&gt;0,W82="")),"研修人数を入力してください",""),""))</f>
        <v/>
      </c>
      <c r="Y83" s="748"/>
      <c r="Z83" s="748"/>
      <c r="AA83" s="749"/>
      <c r="AE83" s="204"/>
      <c r="AF83" s="211"/>
      <c r="AG83" s="213"/>
      <c r="AH83" s="213"/>
      <c r="AI83" s="213"/>
      <c r="AJ83" s="210"/>
      <c r="AK83" s="456"/>
      <c r="AM83" s="135"/>
      <c r="AO83" s="214"/>
      <c r="AP83" s="215"/>
      <c r="AQ83" s="214"/>
      <c r="AS83" s="216"/>
    </row>
    <row r="84" spans="1:45" ht="49.5" customHeight="1" x14ac:dyDescent="0.15">
      <c r="A84" s="723" t="str">
        <f>IF(AF81="","",CONCATENATE("(",TEXT(AF81,"aaa"),")"))</f>
        <v/>
      </c>
      <c r="B84" s="724"/>
      <c r="C84" s="747"/>
      <c r="D84" s="758"/>
      <c r="E84" s="759"/>
      <c r="F84" s="759"/>
      <c r="G84" s="759"/>
      <c r="H84" s="759"/>
      <c r="I84" s="759"/>
      <c r="J84" s="759"/>
      <c r="K84" s="759"/>
      <c r="L84" s="759"/>
      <c r="M84" s="759"/>
      <c r="N84" s="759"/>
      <c r="O84" s="759"/>
      <c r="P84" s="759"/>
      <c r="Q84" s="759"/>
      <c r="R84" s="759"/>
      <c r="S84" s="759"/>
      <c r="T84" s="759"/>
      <c r="U84" s="759"/>
      <c r="V84" s="759"/>
      <c r="W84" s="759"/>
      <c r="X84" s="759"/>
      <c r="Y84" s="759"/>
      <c r="Z84" s="759"/>
      <c r="AA84" s="760"/>
      <c r="AE84" s="204"/>
      <c r="AF84" s="211"/>
      <c r="AG84" s="213"/>
      <c r="AH84" s="213"/>
      <c r="AI84" s="213"/>
      <c r="AJ84" s="210"/>
      <c r="AK84" s="456"/>
      <c r="AO84" s="214"/>
      <c r="AP84" s="215"/>
      <c r="AQ84" s="214"/>
      <c r="AS84" s="216"/>
    </row>
    <row r="85" spans="1:45" ht="15.75" customHeight="1" x14ac:dyDescent="0.15">
      <c r="A85" s="725">
        <f>IF($AG$3="",A81+1,AF85)</f>
        <v>20</v>
      </c>
      <c r="B85" s="726"/>
      <c r="C85" s="754" t="s">
        <v>248</v>
      </c>
      <c r="D85" s="457"/>
      <c r="E85" s="756" t="s">
        <v>202</v>
      </c>
      <c r="F85" s="457"/>
      <c r="G85" s="756" t="s">
        <v>251</v>
      </c>
      <c r="H85" s="457"/>
      <c r="I85" s="756" t="s">
        <v>202</v>
      </c>
      <c r="J85" s="457"/>
      <c r="K85" s="752" t="s">
        <v>252</v>
      </c>
      <c r="L85" s="742" t="s">
        <v>203</v>
      </c>
      <c r="M85" s="458"/>
      <c r="N85" s="744" t="s">
        <v>253</v>
      </c>
      <c r="O85" s="457"/>
      <c r="P85" s="744" t="s">
        <v>252</v>
      </c>
      <c r="Q85" s="742" t="s">
        <v>254</v>
      </c>
      <c r="R85" s="469" t="str">
        <f>IF(OR(D85="",A85=""),"",HOUR(AJ85))</f>
        <v/>
      </c>
      <c r="S85" s="744" t="s">
        <v>253</v>
      </c>
      <c r="T85" s="460" t="str">
        <f>IF(OR(D85="",A85=""),"",MINUTE(AJ85))</f>
        <v/>
      </c>
      <c r="U85" s="744" t="s">
        <v>252</v>
      </c>
      <c r="V85" s="734" t="s">
        <v>269</v>
      </c>
      <c r="W85" s="461"/>
      <c r="X85" s="736" t="s">
        <v>143</v>
      </c>
      <c r="Y85" s="732" t="s">
        <v>255</v>
      </c>
      <c r="Z85" s="738"/>
      <c r="AA85" s="739"/>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727"/>
      <c r="B86" s="728"/>
      <c r="C86" s="755"/>
      <c r="D86" s="462"/>
      <c r="E86" s="757"/>
      <c r="F86" s="462"/>
      <c r="G86" s="757"/>
      <c r="H86" s="462"/>
      <c r="I86" s="757"/>
      <c r="J86" s="462"/>
      <c r="K86" s="753"/>
      <c r="L86" s="743"/>
      <c r="M86" s="463"/>
      <c r="N86" s="745"/>
      <c r="O86" s="462"/>
      <c r="P86" s="745"/>
      <c r="Q86" s="743"/>
      <c r="R86" s="468" t="str">
        <f>IF(OR(D86="",A85=""),"",HOUR(AJ86))</f>
        <v/>
      </c>
      <c r="S86" s="745"/>
      <c r="T86" s="464" t="str">
        <f>IF(OR(D86="",A85=""),"",MINUTE(AJ86))</f>
        <v/>
      </c>
      <c r="U86" s="745"/>
      <c r="V86" s="735"/>
      <c r="W86" s="513"/>
      <c r="X86" s="737"/>
      <c r="Y86" s="733"/>
      <c r="Z86" s="740"/>
      <c r="AA86" s="741"/>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727"/>
      <c r="B87" s="728"/>
      <c r="C87" s="746" t="s">
        <v>249</v>
      </c>
      <c r="D87" s="520"/>
      <c r="E87" s="521"/>
      <c r="F87" s="521"/>
      <c r="G87" s="521"/>
      <c r="H87" s="521"/>
      <c r="I87" s="521"/>
      <c r="J87" s="521"/>
      <c r="K87" s="521"/>
      <c r="L87" s="521"/>
      <c r="M87" s="521"/>
      <c r="N87" s="521"/>
      <c r="O87" s="521"/>
      <c r="P87" s="521"/>
      <c r="Q87" s="761" t="str">
        <f>IF(OR(AK85="ERR",AK86="ERR"),"研修時間を確認してください","")</f>
        <v/>
      </c>
      <c r="R87" s="761"/>
      <c r="S87" s="761"/>
      <c r="T87" s="761"/>
      <c r="U87" s="761"/>
      <c r="V87" s="761"/>
      <c r="W87" s="761"/>
      <c r="X87" s="748" t="str">
        <f>IF(ISERROR(OR(AG85,AJ85,AJ86)),"研修人数を入力してください",IF(AG85&lt;&gt;"",IF(OR(AND(AJ85&gt;0,W85=""),AND(AJ86&gt;0,W86="")),"研修人数を入力してください",""),""))</f>
        <v/>
      </c>
      <c r="Y87" s="748"/>
      <c r="Z87" s="748"/>
      <c r="AA87" s="749"/>
      <c r="AE87" s="204"/>
      <c r="AF87" s="211"/>
      <c r="AG87" s="213"/>
      <c r="AH87" s="213"/>
      <c r="AI87" s="213"/>
      <c r="AJ87" s="210"/>
      <c r="AK87" s="456"/>
      <c r="AM87" s="135"/>
      <c r="AO87" s="214"/>
      <c r="AP87" s="215"/>
      <c r="AQ87" s="214"/>
      <c r="AS87" s="216"/>
    </row>
    <row r="88" spans="1:45" ht="49.5" customHeight="1" x14ac:dyDescent="0.15">
      <c r="A88" s="723" t="str">
        <f>IF(AF85="","",CONCATENATE("(",TEXT(AF85,"aaa"),")"))</f>
        <v/>
      </c>
      <c r="B88" s="724"/>
      <c r="C88" s="747"/>
      <c r="D88" s="758"/>
      <c r="E88" s="759"/>
      <c r="F88" s="759"/>
      <c r="G88" s="759"/>
      <c r="H88" s="759"/>
      <c r="I88" s="759"/>
      <c r="J88" s="759"/>
      <c r="K88" s="759"/>
      <c r="L88" s="759"/>
      <c r="M88" s="759"/>
      <c r="N88" s="759"/>
      <c r="O88" s="759"/>
      <c r="P88" s="759"/>
      <c r="Q88" s="759"/>
      <c r="R88" s="759"/>
      <c r="S88" s="759"/>
      <c r="T88" s="759"/>
      <c r="U88" s="759"/>
      <c r="V88" s="759"/>
      <c r="W88" s="759"/>
      <c r="X88" s="759"/>
      <c r="Y88" s="759"/>
      <c r="Z88" s="759"/>
      <c r="AA88" s="760"/>
      <c r="AE88" s="204"/>
      <c r="AF88" s="211"/>
      <c r="AG88" s="213"/>
      <c r="AH88" s="213"/>
      <c r="AI88" s="213"/>
      <c r="AJ88" s="210"/>
      <c r="AK88" s="456"/>
      <c r="AO88" s="214"/>
      <c r="AP88" s="215"/>
      <c r="AQ88" s="214"/>
      <c r="AS88" s="216"/>
    </row>
    <row r="89" spans="1:45" ht="14.25" customHeight="1" x14ac:dyDescent="0.15">
      <c r="A89" s="729" t="s">
        <v>274</v>
      </c>
      <c r="B89" s="729"/>
      <c r="C89" s="730">
        <f>IF(SUMIF($W$49:$W$86,1,$AJ$49:$AJ$86)=0,0,SUMIF($W$49:$W$86,1,$AJ$49:$AJ$86))</f>
        <v>0</v>
      </c>
      <c r="D89" s="730"/>
      <c r="E89" s="729" t="s">
        <v>260</v>
      </c>
      <c r="F89" s="729"/>
      <c r="G89" s="730">
        <f>IF(SUMIF($W$49:$W$86,2,$AJ$49:$AJ$86)=0,0,SUMIF($W$49:$W$86,2,$AJ$49:$AJ$86))</f>
        <v>0</v>
      </c>
      <c r="H89" s="730"/>
      <c r="I89" s="729" t="s">
        <v>261</v>
      </c>
      <c r="J89" s="729"/>
      <c r="K89" s="730">
        <f>IF(SUMIF($W$49:$W$86,3,$AJ$49:$AJ$86)=0,0,SUMIF($W$49:$W$86,3,$AJ$49:$AJ$86))</f>
        <v>0</v>
      </c>
      <c r="L89" s="730"/>
      <c r="M89" s="490" t="s">
        <v>31</v>
      </c>
      <c r="N89" s="730">
        <f>SUM($C$89,$G$89,$K$89)</f>
        <v>0</v>
      </c>
      <c r="O89" s="730"/>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750" t="str">
        <f>$L$5</f>
        <v>（ 　　年　　月 ）</v>
      </c>
      <c r="M90" s="750"/>
      <c r="N90" s="750"/>
      <c r="O90" s="750"/>
      <c r="P90" s="750"/>
      <c r="Q90" s="750"/>
      <c r="R90" s="476" t="s">
        <v>265</v>
      </c>
      <c r="S90" s="486"/>
      <c r="T90" s="486"/>
      <c r="U90" s="486"/>
      <c r="V90" s="751" t="str">
        <f>$V$5</f>
        <v/>
      </c>
      <c r="W90" s="751"/>
      <c r="X90" s="751"/>
      <c r="Y90" s="751"/>
      <c r="Z90" s="751"/>
      <c r="AA90" s="751"/>
      <c r="AE90" s="204"/>
      <c r="AF90" s="211"/>
      <c r="AG90" s="213"/>
      <c r="AH90" s="213"/>
      <c r="AI90" s="213"/>
      <c r="AJ90" s="454"/>
      <c r="AK90" s="456"/>
      <c r="AO90" s="214"/>
      <c r="AP90" s="215"/>
      <c r="AQ90" s="214"/>
      <c r="AS90" s="216"/>
    </row>
    <row r="91" spans="1:45" ht="15.75" customHeight="1" x14ac:dyDescent="0.15">
      <c r="A91" s="725">
        <f>IF($AG$3="",A85+1,AF91)</f>
        <v>21</v>
      </c>
      <c r="B91" s="726"/>
      <c r="C91" s="754" t="s">
        <v>248</v>
      </c>
      <c r="D91" s="457"/>
      <c r="E91" s="756" t="s">
        <v>202</v>
      </c>
      <c r="F91" s="457"/>
      <c r="G91" s="756" t="s">
        <v>251</v>
      </c>
      <c r="H91" s="457"/>
      <c r="I91" s="756" t="s">
        <v>202</v>
      </c>
      <c r="J91" s="457"/>
      <c r="K91" s="752" t="s">
        <v>252</v>
      </c>
      <c r="L91" s="742" t="s">
        <v>203</v>
      </c>
      <c r="M91" s="458"/>
      <c r="N91" s="744" t="s">
        <v>253</v>
      </c>
      <c r="O91" s="457"/>
      <c r="P91" s="744" t="s">
        <v>252</v>
      </c>
      <c r="Q91" s="742" t="s">
        <v>254</v>
      </c>
      <c r="R91" s="469" t="str">
        <f>IF(OR(D91="",A91=""),"",HOUR(AJ91))</f>
        <v/>
      </c>
      <c r="S91" s="744" t="s">
        <v>253</v>
      </c>
      <c r="T91" s="460" t="str">
        <f>IF(OR(D91="",A91=""),"",MINUTE(AJ91))</f>
        <v/>
      </c>
      <c r="U91" s="744" t="s">
        <v>252</v>
      </c>
      <c r="V91" s="734" t="s">
        <v>269</v>
      </c>
      <c r="W91" s="461"/>
      <c r="X91" s="736" t="s">
        <v>143</v>
      </c>
      <c r="Y91" s="732" t="s">
        <v>255</v>
      </c>
      <c r="Z91" s="738"/>
      <c r="AA91" s="739"/>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727"/>
      <c r="B92" s="728"/>
      <c r="C92" s="755"/>
      <c r="D92" s="462"/>
      <c r="E92" s="757"/>
      <c r="F92" s="462"/>
      <c r="G92" s="757"/>
      <c r="H92" s="462"/>
      <c r="I92" s="757"/>
      <c r="J92" s="462"/>
      <c r="K92" s="753"/>
      <c r="L92" s="743"/>
      <c r="M92" s="463"/>
      <c r="N92" s="745"/>
      <c r="O92" s="462"/>
      <c r="P92" s="745"/>
      <c r="Q92" s="743"/>
      <c r="R92" s="468" t="str">
        <f>IF(OR(D92="",A91=""),"",HOUR(AJ92))</f>
        <v/>
      </c>
      <c r="S92" s="745"/>
      <c r="T92" s="464" t="str">
        <f>IF(OR(D92="",A91=""),"",MINUTE(AJ92))</f>
        <v/>
      </c>
      <c r="U92" s="745"/>
      <c r="V92" s="735"/>
      <c r="W92" s="513"/>
      <c r="X92" s="737"/>
      <c r="Y92" s="733"/>
      <c r="Z92" s="740"/>
      <c r="AA92" s="741"/>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727"/>
      <c r="B93" s="728"/>
      <c r="C93" s="746" t="s">
        <v>249</v>
      </c>
      <c r="D93" s="520"/>
      <c r="E93" s="521"/>
      <c r="F93" s="521"/>
      <c r="G93" s="521"/>
      <c r="H93" s="521"/>
      <c r="I93" s="521"/>
      <c r="J93" s="521"/>
      <c r="K93" s="521"/>
      <c r="L93" s="521"/>
      <c r="M93" s="521"/>
      <c r="N93" s="521"/>
      <c r="O93" s="521"/>
      <c r="P93" s="521"/>
      <c r="Q93" s="761" t="str">
        <f>IF(OR(AK91="ERR",AK92="ERR"),"研修時間を確認してください","")</f>
        <v/>
      </c>
      <c r="R93" s="761"/>
      <c r="S93" s="761"/>
      <c r="T93" s="761"/>
      <c r="U93" s="761"/>
      <c r="V93" s="761"/>
      <c r="W93" s="761"/>
      <c r="X93" s="748" t="str">
        <f>IF(ISERROR(OR(AG91,AJ91,AJ92)),"研修人数を入力してください",IF(AG91&lt;&gt;"",IF(OR(AND(AJ91&gt;0,W91=""),AND(AJ92&gt;0,W92="")),"研修人数を入力してください",""),""))</f>
        <v/>
      </c>
      <c r="Y93" s="748"/>
      <c r="Z93" s="748"/>
      <c r="AA93" s="749"/>
      <c r="AE93" s="204"/>
      <c r="AF93" s="211"/>
      <c r="AG93" s="213"/>
      <c r="AH93" s="213"/>
      <c r="AI93" s="213"/>
      <c r="AJ93" s="210"/>
      <c r="AK93" s="456"/>
      <c r="AM93" s="135"/>
      <c r="AO93" s="214"/>
      <c r="AP93" s="215"/>
      <c r="AQ93" s="214"/>
      <c r="AS93" s="216"/>
    </row>
    <row r="94" spans="1:45" ht="48.75" customHeight="1" x14ac:dyDescent="0.15">
      <c r="A94" s="723" t="str">
        <f>IF(AF91="","",CONCATENATE("(",TEXT(AF91,"aaa"),")"))</f>
        <v/>
      </c>
      <c r="B94" s="724"/>
      <c r="C94" s="747"/>
      <c r="D94" s="758"/>
      <c r="E94" s="759"/>
      <c r="F94" s="759"/>
      <c r="G94" s="759"/>
      <c r="H94" s="759"/>
      <c r="I94" s="759"/>
      <c r="J94" s="759"/>
      <c r="K94" s="759"/>
      <c r="L94" s="759"/>
      <c r="M94" s="759"/>
      <c r="N94" s="759"/>
      <c r="O94" s="759"/>
      <c r="P94" s="759"/>
      <c r="Q94" s="759"/>
      <c r="R94" s="759"/>
      <c r="S94" s="759"/>
      <c r="T94" s="759"/>
      <c r="U94" s="759"/>
      <c r="V94" s="759"/>
      <c r="W94" s="759"/>
      <c r="X94" s="759"/>
      <c r="Y94" s="759"/>
      <c r="Z94" s="759"/>
      <c r="AA94" s="760"/>
      <c r="AE94" s="204"/>
      <c r="AF94" s="211"/>
      <c r="AG94" s="213"/>
      <c r="AH94" s="213"/>
      <c r="AI94" s="213"/>
      <c r="AJ94" s="210"/>
      <c r="AK94" s="456"/>
      <c r="AO94" s="214"/>
      <c r="AP94" s="215"/>
      <c r="AQ94" s="214"/>
      <c r="AS94" s="216"/>
    </row>
    <row r="95" spans="1:45" ht="15.75" customHeight="1" x14ac:dyDescent="0.15">
      <c r="A95" s="725">
        <f>IF($AG$3="",A91+1,AF95)</f>
        <v>22</v>
      </c>
      <c r="B95" s="726"/>
      <c r="C95" s="754" t="s">
        <v>248</v>
      </c>
      <c r="D95" s="457"/>
      <c r="E95" s="756" t="s">
        <v>202</v>
      </c>
      <c r="F95" s="457"/>
      <c r="G95" s="756" t="s">
        <v>251</v>
      </c>
      <c r="H95" s="457"/>
      <c r="I95" s="756" t="s">
        <v>202</v>
      </c>
      <c r="J95" s="457"/>
      <c r="K95" s="752" t="s">
        <v>252</v>
      </c>
      <c r="L95" s="742" t="s">
        <v>203</v>
      </c>
      <c r="M95" s="458"/>
      <c r="N95" s="744" t="s">
        <v>253</v>
      </c>
      <c r="O95" s="457"/>
      <c r="P95" s="744" t="s">
        <v>252</v>
      </c>
      <c r="Q95" s="742" t="s">
        <v>254</v>
      </c>
      <c r="R95" s="469" t="str">
        <f>IF(OR(D95="",A95=""),"",HOUR(AJ95))</f>
        <v/>
      </c>
      <c r="S95" s="744" t="s">
        <v>253</v>
      </c>
      <c r="T95" s="460" t="str">
        <f>IF(OR(D95="",A95=""),"",MINUTE(AJ95))</f>
        <v/>
      </c>
      <c r="U95" s="744" t="s">
        <v>252</v>
      </c>
      <c r="V95" s="734" t="s">
        <v>269</v>
      </c>
      <c r="W95" s="461"/>
      <c r="X95" s="736" t="s">
        <v>143</v>
      </c>
      <c r="Y95" s="732" t="s">
        <v>255</v>
      </c>
      <c r="Z95" s="738"/>
      <c r="AA95" s="739"/>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727"/>
      <c r="B96" s="728"/>
      <c r="C96" s="755"/>
      <c r="D96" s="462"/>
      <c r="E96" s="757"/>
      <c r="F96" s="462"/>
      <c r="G96" s="757"/>
      <c r="H96" s="462"/>
      <c r="I96" s="757"/>
      <c r="J96" s="462"/>
      <c r="K96" s="753"/>
      <c r="L96" s="743"/>
      <c r="M96" s="463"/>
      <c r="N96" s="745"/>
      <c r="O96" s="462"/>
      <c r="P96" s="745"/>
      <c r="Q96" s="743"/>
      <c r="R96" s="468" t="str">
        <f>IF(OR(D96="",A95=""),"",HOUR(AJ96))</f>
        <v/>
      </c>
      <c r="S96" s="745"/>
      <c r="T96" s="464" t="str">
        <f>IF(OR(D96="",A95=""),"",MINUTE(AJ96))</f>
        <v/>
      </c>
      <c r="U96" s="745"/>
      <c r="V96" s="735"/>
      <c r="W96" s="513"/>
      <c r="X96" s="737"/>
      <c r="Y96" s="733"/>
      <c r="Z96" s="740"/>
      <c r="AA96" s="741"/>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727"/>
      <c r="B97" s="728"/>
      <c r="C97" s="746" t="s">
        <v>249</v>
      </c>
      <c r="D97" s="520"/>
      <c r="E97" s="521"/>
      <c r="F97" s="521"/>
      <c r="G97" s="521"/>
      <c r="H97" s="521"/>
      <c r="I97" s="521"/>
      <c r="J97" s="521"/>
      <c r="K97" s="521"/>
      <c r="L97" s="521"/>
      <c r="M97" s="521"/>
      <c r="N97" s="521"/>
      <c r="O97" s="521"/>
      <c r="P97" s="521"/>
      <c r="Q97" s="761" t="str">
        <f>IF(OR(AK95="ERR",AK96="ERR"),"研修時間を確認してください","")</f>
        <v/>
      </c>
      <c r="R97" s="761"/>
      <c r="S97" s="761"/>
      <c r="T97" s="761"/>
      <c r="U97" s="761"/>
      <c r="V97" s="761"/>
      <c r="W97" s="761"/>
      <c r="X97" s="748" t="str">
        <f>IF(ISERROR(OR(AG95,AJ95,AJ96)),"研修人数を入力してください",IF(AG95&lt;&gt;"",IF(OR(AND(AJ95&gt;0,W95=""),AND(AJ96&gt;0,W96="")),"研修人数を入力してください",""),""))</f>
        <v/>
      </c>
      <c r="Y97" s="748"/>
      <c r="Z97" s="748"/>
      <c r="AA97" s="749"/>
      <c r="AE97" s="204"/>
      <c r="AF97" s="211"/>
      <c r="AG97" s="213"/>
      <c r="AH97" s="213"/>
      <c r="AI97" s="213"/>
      <c r="AJ97" s="210"/>
      <c r="AK97" s="456"/>
      <c r="AM97" s="135"/>
      <c r="AO97" s="214"/>
      <c r="AP97" s="215"/>
      <c r="AQ97" s="214"/>
      <c r="AS97" s="216"/>
    </row>
    <row r="98" spans="1:45" ht="48.75" customHeight="1" x14ac:dyDescent="0.15">
      <c r="A98" s="723" t="str">
        <f>IF(AF95="","",CONCATENATE("(",TEXT(AF95,"aaa"),")"))</f>
        <v/>
      </c>
      <c r="B98" s="724"/>
      <c r="C98" s="747"/>
      <c r="D98" s="758"/>
      <c r="E98" s="759"/>
      <c r="F98" s="759"/>
      <c r="G98" s="759"/>
      <c r="H98" s="759"/>
      <c r="I98" s="759"/>
      <c r="J98" s="759"/>
      <c r="K98" s="759"/>
      <c r="L98" s="759"/>
      <c r="M98" s="759"/>
      <c r="N98" s="759"/>
      <c r="O98" s="759"/>
      <c r="P98" s="759"/>
      <c r="Q98" s="759"/>
      <c r="R98" s="759"/>
      <c r="S98" s="759"/>
      <c r="T98" s="759"/>
      <c r="U98" s="759"/>
      <c r="V98" s="759"/>
      <c r="W98" s="759"/>
      <c r="X98" s="759"/>
      <c r="Y98" s="759"/>
      <c r="Z98" s="759"/>
      <c r="AA98" s="760"/>
      <c r="AE98" s="204"/>
      <c r="AF98" s="211"/>
      <c r="AG98" s="213"/>
      <c r="AH98" s="213"/>
      <c r="AI98" s="213"/>
      <c r="AJ98" s="210"/>
      <c r="AK98" s="456"/>
      <c r="AO98" s="214"/>
      <c r="AP98" s="215"/>
      <c r="AQ98" s="214"/>
      <c r="AS98" s="216"/>
    </row>
    <row r="99" spans="1:45" ht="15.75" customHeight="1" x14ac:dyDescent="0.15">
      <c r="A99" s="725">
        <f>IF($AG$3="",A95+1,AF99)</f>
        <v>23</v>
      </c>
      <c r="B99" s="726"/>
      <c r="C99" s="754" t="s">
        <v>248</v>
      </c>
      <c r="D99" s="457"/>
      <c r="E99" s="756" t="s">
        <v>202</v>
      </c>
      <c r="F99" s="457"/>
      <c r="G99" s="756" t="s">
        <v>251</v>
      </c>
      <c r="H99" s="457"/>
      <c r="I99" s="756" t="s">
        <v>202</v>
      </c>
      <c r="J99" s="457"/>
      <c r="K99" s="752" t="s">
        <v>252</v>
      </c>
      <c r="L99" s="742" t="s">
        <v>203</v>
      </c>
      <c r="M99" s="458"/>
      <c r="N99" s="744" t="s">
        <v>253</v>
      </c>
      <c r="O99" s="457"/>
      <c r="P99" s="744" t="s">
        <v>252</v>
      </c>
      <c r="Q99" s="742" t="s">
        <v>254</v>
      </c>
      <c r="R99" s="469" t="str">
        <f>IF(OR(D99="",A99=""),"",HOUR(AJ99))</f>
        <v/>
      </c>
      <c r="S99" s="744" t="s">
        <v>253</v>
      </c>
      <c r="T99" s="460" t="str">
        <f>IF(OR(D99="",A99=""),"",MINUTE(AJ99))</f>
        <v/>
      </c>
      <c r="U99" s="744" t="s">
        <v>252</v>
      </c>
      <c r="V99" s="734" t="s">
        <v>269</v>
      </c>
      <c r="W99" s="461"/>
      <c r="X99" s="736" t="s">
        <v>143</v>
      </c>
      <c r="Y99" s="732" t="s">
        <v>255</v>
      </c>
      <c r="Z99" s="738"/>
      <c r="AA99" s="739"/>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727"/>
      <c r="B100" s="728"/>
      <c r="C100" s="755"/>
      <c r="D100" s="462"/>
      <c r="E100" s="757"/>
      <c r="F100" s="462"/>
      <c r="G100" s="757"/>
      <c r="H100" s="462"/>
      <c r="I100" s="757"/>
      <c r="J100" s="462"/>
      <c r="K100" s="753"/>
      <c r="L100" s="743"/>
      <c r="M100" s="463"/>
      <c r="N100" s="745"/>
      <c r="O100" s="462"/>
      <c r="P100" s="745"/>
      <c r="Q100" s="743"/>
      <c r="R100" s="468" t="str">
        <f>IF(OR(D100="",A99=""),"",HOUR(AJ100))</f>
        <v/>
      </c>
      <c r="S100" s="745"/>
      <c r="T100" s="464" t="str">
        <f>IF(OR(D100="",A99=""),"",MINUTE(AJ100))</f>
        <v/>
      </c>
      <c r="U100" s="745"/>
      <c r="V100" s="735"/>
      <c r="W100" s="513"/>
      <c r="X100" s="737"/>
      <c r="Y100" s="733"/>
      <c r="Z100" s="740"/>
      <c r="AA100" s="741"/>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727"/>
      <c r="B101" s="728"/>
      <c r="C101" s="746" t="s">
        <v>249</v>
      </c>
      <c r="D101" s="520"/>
      <c r="E101" s="521"/>
      <c r="F101" s="521"/>
      <c r="G101" s="521"/>
      <c r="H101" s="521"/>
      <c r="I101" s="521"/>
      <c r="J101" s="521"/>
      <c r="K101" s="521"/>
      <c r="L101" s="521"/>
      <c r="M101" s="521"/>
      <c r="N101" s="521"/>
      <c r="O101" s="521"/>
      <c r="P101" s="521"/>
      <c r="Q101" s="761" t="str">
        <f>IF(OR(AK99="ERR",AK100="ERR"),"研修時間を確認してください","")</f>
        <v/>
      </c>
      <c r="R101" s="761"/>
      <c r="S101" s="761"/>
      <c r="T101" s="761"/>
      <c r="U101" s="761"/>
      <c r="V101" s="761"/>
      <c r="W101" s="761"/>
      <c r="X101" s="748" t="str">
        <f>IF(ISERROR(OR(AG99,AJ99,AJ100)),"研修人数を入力してください",IF(AG99&lt;&gt;"",IF(OR(AND(AJ99&gt;0,W99=""),AND(AJ100&gt;0,W100="")),"研修人数を入力してください",""),""))</f>
        <v/>
      </c>
      <c r="Y101" s="748"/>
      <c r="Z101" s="748"/>
      <c r="AA101" s="749"/>
      <c r="AE101" s="204"/>
      <c r="AF101" s="211"/>
      <c r="AG101" s="213"/>
      <c r="AH101" s="213"/>
      <c r="AI101" s="213"/>
      <c r="AJ101" s="210"/>
      <c r="AK101" s="456"/>
      <c r="AM101" s="135"/>
      <c r="AO101" s="214"/>
      <c r="AP101" s="215"/>
      <c r="AQ101" s="214"/>
      <c r="AS101" s="216"/>
    </row>
    <row r="102" spans="1:45" ht="48.75" customHeight="1" x14ac:dyDescent="0.15">
      <c r="A102" s="723" t="str">
        <f>IF(AF99="","",CONCATENATE("(",TEXT(AF99,"aaa"),")"))</f>
        <v/>
      </c>
      <c r="B102" s="724"/>
      <c r="C102" s="747"/>
      <c r="D102" s="758"/>
      <c r="E102" s="759"/>
      <c r="F102" s="759"/>
      <c r="G102" s="759"/>
      <c r="H102" s="759"/>
      <c r="I102" s="759"/>
      <c r="J102" s="759"/>
      <c r="K102" s="759"/>
      <c r="L102" s="759"/>
      <c r="M102" s="759"/>
      <c r="N102" s="759"/>
      <c r="O102" s="759"/>
      <c r="P102" s="759"/>
      <c r="Q102" s="759"/>
      <c r="R102" s="759"/>
      <c r="S102" s="759"/>
      <c r="T102" s="759"/>
      <c r="U102" s="759"/>
      <c r="V102" s="759"/>
      <c r="W102" s="759"/>
      <c r="X102" s="759"/>
      <c r="Y102" s="759"/>
      <c r="Z102" s="759"/>
      <c r="AA102" s="760"/>
      <c r="AE102" s="204"/>
      <c r="AF102" s="211"/>
      <c r="AG102" s="213"/>
      <c r="AH102" s="213"/>
      <c r="AI102" s="213"/>
      <c r="AJ102" s="210"/>
      <c r="AK102" s="456"/>
      <c r="AO102" s="214"/>
      <c r="AP102" s="215"/>
      <c r="AQ102" s="214"/>
      <c r="AS102" s="216"/>
    </row>
    <row r="103" spans="1:45" ht="15.75" customHeight="1" x14ac:dyDescent="0.15">
      <c r="A103" s="725">
        <f>IF($AG$3="",A99+1,AF103)</f>
        <v>24</v>
      </c>
      <c r="B103" s="726"/>
      <c r="C103" s="754" t="s">
        <v>248</v>
      </c>
      <c r="D103" s="457"/>
      <c r="E103" s="756" t="s">
        <v>202</v>
      </c>
      <c r="F103" s="457"/>
      <c r="G103" s="756" t="s">
        <v>251</v>
      </c>
      <c r="H103" s="457"/>
      <c r="I103" s="756" t="s">
        <v>202</v>
      </c>
      <c r="J103" s="457"/>
      <c r="K103" s="752" t="s">
        <v>252</v>
      </c>
      <c r="L103" s="742" t="s">
        <v>203</v>
      </c>
      <c r="M103" s="458"/>
      <c r="N103" s="744" t="s">
        <v>253</v>
      </c>
      <c r="O103" s="457"/>
      <c r="P103" s="744" t="s">
        <v>252</v>
      </c>
      <c r="Q103" s="742" t="s">
        <v>254</v>
      </c>
      <c r="R103" s="469" t="str">
        <f>IF(OR(D103="",A103=""),"",HOUR(AJ103))</f>
        <v/>
      </c>
      <c r="S103" s="744" t="s">
        <v>253</v>
      </c>
      <c r="T103" s="460" t="str">
        <f>IF(OR(D103="",A103=""),"",MINUTE(AJ103))</f>
        <v/>
      </c>
      <c r="U103" s="744" t="s">
        <v>252</v>
      </c>
      <c r="V103" s="734" t="s">
        <v>269</v>
      </c>
      <c r="W103" s="461"/>
      <c r="X103" s="736" t="s">
        <v>143</v>
      </c>
      <c r="Y103" s="732" t="s">
        <v>255</v>
      </c>
      <c r="Z103" s="738"/>
      <c r="AA103" s="739"/>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727"/>
      <c r="B104" s="728"/>
      <c r="C104" s="755"/>
      <c r="D104" s="462"/>
      <c r="E104" s="757"/>
      <c r="F104" s="462"/>
      <c r="G104" s="757"/>
      <c r="H104" s="462"/>
      <c r="I104" s="757"/>
      <c r="J104" s="462"/>
      <c r="K104" s="753"/>
      <c r="L104" s="743"/>
      <c r="M104" s="463"/>
      <c r="N104" s="745"/>
      <c r="O104" s="462"/>
      <c r="P104" s="745"/>
      <c r="Q104" s="743"/>
      <c r="R104" s="468" t="str">
        <f>IF(OR(D104="",A103=""),"",HOUR(AJ104))</f>
        <v/>
      </c>
      <c r="S104" s="745"/>
      <c r="T104" s="464" t="str">
        <f>IF(OR(D104="",A103=""),"",MINUTE(AJ104))</f>
        <v/>
      </c>
      <c r="U104" s="745"/>
      <c r="V104" s="735"/>
      <c r="W104" s="513"/>
      <c r="X104" s="737"/>
      <c r="Y104" s="733"/>
      <c r="Z104" s="740"/>
      <c r="AA104" s="741"/>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727"/>
      <c r="B105" s="728"/>
      <c r="C105" s="746" t="s">
        <v>249</v>
      </c>
      <c r="D105" s="520"/>
      <c r="E105" s="521"/>
      <c r="F105" s="521"/>
      <c r="G105" s="521"/>
      <c r="H105" s="521"/>
      <c r="I105" s="521"/>
      <c r="J105" s="521"/>
      <c r="K105" s="521"/>
      <c r="L105" s="521"/>
      <c r="M105" s="521"/>
      <c r="N105" s="521"/>
      <c r="O105" s="521"/>
      <c r="P105" s="521"/>
      <c r="Q105" s="761" t="str">
        <f>IF(OR(AK103="ERR",AK104="ERR"),"研修時間を確認してください","")</f>
        <v/>
      </c>
      <c r="R105" s="761"/>
      <c r="S105" s="761"/>
      <c r="T105" s="761"/>
      <c r="U105" s="761"/>
      <c r="V105" s="761"/>
      <c r="W105" s="761"/>
      <c r="X105" s="748" t="str">
        <f>IF(ISERROR(OR(AG103,AJ103,AJ104)),"研修人数を入力してください",IF(AG103&lt;&gt;"",IF(OR(AND(AJ103&gt;0,W103=""),AND(AJ104&gt;0,W104="")),"研修人数を入力してください",""),""))</f>
        <v/>
      </c>
      <c r="Y105" s="748"/>
      <c r="Z105" s="748"/>
      <c r="AA105" s="749"/>
      <c r="AE105" s="204"/>
      <c r="AF105" s="211"/>
      <c r="AG105" s="213"/>
      <c r="AH105" s="213"/>
      <c r="AI105" s="213"/>
      <c r="AJ105" s="210"/>
      <c r="AK105" s="456"/>
      <c r="AM105" s="135"/>
      <c r="AO105" s="214"/>
      <c r="AP105" s="215"/>
      <c r="AQ105" s="214"/>
      <c r="AS105" s="216"/>
    </row>
    <row r="106" spans="1:45" ht="48.75" customHeight="1" x14ac:dyDescent="0.15">
      <c r="A106" s="723" t="str">
        <f>IF(AF103="","",CONCATENATE("(",TEXT(AF103,"aaa"),")"))</f>
        <v/>
      </c>
      <c r="B106" s="724"/>
      <c r="C106" s="747"/>
      <c r="D106" s="758"/>
      <c r="E106" s="759"/>
      <c r="F106" s="759"/>
      <c r="G106" s="759"/>
      <c r="H106" s="759"/>
      <c r="I106" s="759"/>
      <c r="J106" s="759"/>
      <c r="K106" s="759"/>
      <c r="L106" s="759"/>
      <c r="M106" s="759"/>
      <c r="N106" s="759"/>
      <c r="O106" s="759"/>
      <c r="P106" s="759"/>
      <c r="Q106" s="759"/>
      <c r="R106" s="759"/>
      <c r="S106" s="759"/>
      <c r="T106" s="759"/>
      <c r="U106" s="759"/>
      <c r="V106" s="759"/>
      <c r="W106" s="759"/>
      <c r="X106" s="759"/>
      <c r="Y106" s="759"/>
      <c r="Z106" s="759"/>
      <c r="AA106" s="760"/>
      <c r="AE106" s="204"/>
      <c r="AF106" s="211"/>
      <c r="AG106" s="213"/>
      <c r="AH106" s="213"/>
      <c r="AI106" s="213"/>
      <c r="AJ106" s="210"/>
      <c r="AK106" s="456"/>
      <c r="AO106" s="214"/>
      <c r="AP106" s="215"/>
      <c r="AQ106" s="214"/>
      <c r="AS106" s="216"/>
    </row>
    <row r="107" spans="1:45" ht="15.75" customHeight="1" x14ac:dyDescent="0.15">
      <c r="A107" s="725">
        <f>IF($AG$3="",A103+1,AF107)</f>
        <v>25</v>
      </c>
      <c r="B107" s="726"/>
      <c r="C107" s="754" t="s">
        <v>248</v>
      </c>
      <c r="D107" s="457"/>
      <c r="E107" s="756" t="s">
        <v>202</v>
      </c>
      <c r="F107" s="457"/>
      <c r="G107" s="756" t="s">
        <v>251</v>
      </c>
      <c r="H107" s="457"/>
      <c r="I107" s="756" t="s">
        <v>202</v>
      </c>
      <c r="J107" s="457"/>
      <c r="K107" s="752" t="s">
        <v>252</v>
      </c>
      <c r="L107" s="742" t="s">
        <v>203</v>
      </c>
      <c r="M107" s="458"/>
      <c r="N107" s="744" t="s">
        <v>253</v>
      </c>
      <c r="O107" s="457"/>
      <c r="P107" s="744" t="s">
        <v>252</v>
      </c>
      <c r="Q107" s="742" t="s">
        <v>254</v>
      </c>
      <c r="R107" s="469" t="str">
        <f>IF(OR(D107="",A107=""),"",HOUR(AJ107))</f>
        <v/>
      </c>
      <c r="S107" s="744" t="s">
        <v>253</v>
      </c>
      <c r="T107" s="460" t="str">
        <f>IF(OR(D107="",A107=""),"",MINUTE(AJ107))</f>
        <v/>
      </c>
      <c r="U107" s="744" t="s">
        <v>252</v>
      </c>
      <c r="V107" s="734" t="s">
        <v>269</v>
      </c>
      <c r="W107" s="461"/>
      <c r="X107" s="736" t="s">
        <v>143</v>
      </c>
      <c r="Y107" s="732" t="s">
        <v>255</v>
      </c>
      <c r="Z107" s="738"/>
      <c r="AA107" s="739"/>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727"/>
      <c r="B108" s="728"/>
      <c r="C108" s="755"/>
      <c r="D108" s="462"/>
      <c r="E108" s="757"/>
      <c r="F108" s="462"/>
      <c r="G108" s="757"/>
      <c r="H108" s="462"/>
      <c r="I108" s="757"/>
      <c r="J108" s="462"/>
      <c r="K108" s="753"/>
      <c r="L108" s="743"/>
      <c r="M108" s="463"/>
      <c r="N108" s="745"/>
      <c r="O108" s="462"/>
      <c r="P108" s="745"/>
      <c r="Q108" s="743"/>
      <c r="R108" s="468" t="str">
        <f>IF(OR(D108="",A107=""),"",HOUR(AJ108))</f>
        <v/>
      </c>
      <c r="S108" s="745"/>
      <c r="T108" s="464" t="str">
        <f>IF(OR(D108="",A107=""),"",MINUTE(AJ108))</f>
        <v/>
      </c>
      <c r="U108" s="745"/>
      <c r="V108" s="735"/>
      <c r="W108" s="513"/>
      <c r="X108" s="737"/>
      <c r="Y108" s="733"/>
      <c r="Z108" s="740"/>
      <c r="AA108" s="741"/>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727"/>
      <c r="B109" s="728"/>
      <c r="C109" s="746" t="s">
        <v>249</v>
      </c>
      <c r="D109" s="520"/>
      <c r="E109" s="521"/>
      <c r="F109" s="521"/>
      <c r="G109" s="521"/>
      <c r="H109" s="521"/>
      <c r="I109" s="521"/>
      <c r="J109" s="521"/>
      <c r="K109" s="521"/>
      <c r="L109" s="521"/>
      <c r="M109" s="521"/>
      <c r="N109" s="521"/>
      <c r="O109" s="521"/>
      <c r="P109" s="521"/>
      <c r="Q109" s="761" t="str">
        <f>IF(OR(AK107="ERR",AK108="ERR"),"研修時間を確認してください","")</f>
        <v/>
      </c>
      <c r="R109" s="761"/>
      <c r="S109" s="761"/>
      <c r="T109" s="761"/>
      <c r="U109" s="761"/>
      <c r="V109" s="761"/>
      <c r="W109" s="761"/>
      <c r="X109" s="748" t="str">
        <f>IF(ISERROR(OR(AG107,AJ107,AJ108)),"研修人数を入力してください",IF(AG107&lt;&gt;"",IF(OR(AND(AJ107&gt;0,W107=""),AND(AJ108&gt;0,W108="")),"研修人数を入力してください",""),""))</f>
        <v/>
      </c>
      <c r="Y109" s="748"/>
      <c r="Z109" s="748"/>
      <c r="AA109" s="749"/>
      <c r="AE109" s="204"/>
      <c r="AF109" s="211"/>
      <c r="AG109" s="213"/>
      <c r="AH109" s="213"/>
      <c r="AI109" s="213"/>
      <c r="AJ109" s="210"/>
      <c r="AK109" s="456"/>
      <c r="AM109" s="135"/>
      <c r="AO109" s="214"/>
      <c r="AP109" s="215"/>
      <c r="AQ109" s="214"/>
      <c r="AS109" s="216"/>
    </row>
    <row r="110" spans="1:45" ht="48.75" customHeight="1" x14ac:dyDescent="0.15">
      <c r="A110" s="723" t="str">
        <f>IF(AF107="","",CONCATENATE("(",TEXT(AF107,"aaa"),")"))</f>
        <v/>
      </c>
      <c r="B110" s="724"/>
      <c r="C110" s="747"/>
      <c r="D110" s="758"/>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59"/>
      <c r="AA110" s="760"/>
      <c r="AE110" s="204"/>
      <c r="AF110" s="211"/>
      <c r="AG110" s="213"/>
      <c r="AH110" s="213"/>
      <c r="AI110" s="213"/>
      <c r="AJ110" s="210"/>
      <c r="AK110" s="456"/>
      <c r="AO110" s="214"/>
      <c r="AP110" s="215"/>
      <c r="AQ110" s="214"/>
      <c r="AS110" s="216"/>
    </row>
    <row r="111" spans="1:45" ht="15.75" customHeight="1" x14ac:dyDescent="0.15">
      <c r="A111" s="725">
        <f>IF($AG$3="",A107+1,AF111)</f>
        <v>26</v>
      </c>
      <c r="B111" s="726"/>
      <c r="C111" s="754" t="s">
        <v>248</v>
      </c>
      <c r="D111" s="457"/>
      <c r="E111" s="756" t="s">
        <v>202</v>
      </c>
      <c r="F111" s="457"/>
      <c r="G111" s="756" t="s">
        <v>251</v>
      </c>
      <c r="H111" s="457"/>
      <c r="I111" s="756" t="s">
        <v>202</v>
      </c>
      <c r="J111" s="457"/>
      <c r="K111" s="752" t="s">
        <v>252</v>
      </c>
      <c r="L111" s="742" t="s">
        <v>203</v>
      </c>
      <c r="M111" s="458"/>
      <c r="N111" s="744" t="s">
        <v>253</v>
      </c>
      <c r="O111" s="457"/>
      <c r="P111" s="744" t="s">
        <v>252</v>
      </c>
      <c r="Q111" s="742" t="s">
        <v>254</v>
      </c>
      <c r="R111" s="469" t="str">
        <f>IF(OR(D111="",A111=""),"",HOUR(AJ111))</f>
        <v/>
      </c>
      <c r="S111" s="744" t="s">
        <v>253</v>
      </c>
      <c r="T111" s="460" t="str">
        <f>IF(OR(D111="",A111=""),"",MINUTE(AJ111))</f>
        <v/>
      </c>
      <c r="U111" s="744" t="s">
        <v>252</v>
      </c>
      <c r="V111" s="734" t="s">
        <v>269</v>
      </c>
      <c r="W111" s="461"/>
      <c r="X111" s="736" t="s">
        <v>143</v>
      </c>
      <c r="Y111" s="732" t="s">
        <v>255</v>
      </c>
      <c r="Z111" s="738"/>
      <c r="AA111" s="739"/>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727"/>
      <c r="B112" s="728"/>
      <c r="C112" s="755"/>
      <c r="D112" s="462"/>
      <c r="E112" s="757"/>
      <c r="F112" s="462"/>
      <c r="G112" s="757"/>
      <c r="H112" s="462"/>
      <c r="I112" s="757"/>
      <c r="J112" s="462"/>
      <c r="K112" s="753"/>
      <c r="L112" s="743"/>
      <c r="M112" s="463"/>
      <c r="N112" s="745"/>
      <c r="O112" s="462"/>
      <c r="P112" s="745"/>
      <c r="Q112" s="743"/>
      <c r="R112" s="468" t="str">
        <f>IF(OR(D112="",A111=""),"",HOUR(AJ112))</f>
        <v/>
      </c>
      <c r="S112" s="745"/>
      <c r="T112" s="464" t="str">
        <f>IF(OR(D112="",A111=""),"",MINUTE(AJ112))</f>
        <v/>
      </c>
      <c r="U112" s="745"/>
      <c r="V112" s="735"/>
      <c r="W112" s="513"/>
      <c r="X112" s="737"/>
      <c r="Y112" s="733"/>
      <c r="Z112" s="740"/>
      <c r="AA112" s="741"/>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727"/>
      <c r="B113" s="728"/>
      <c r="C113" s="746" t="s">
        <v>249</v>
      </c>
      <c r="D113" s="520"/>
      <c r="E113" s="521"/>
      <c r="F113" s="521"/>
      <c r="G113" s="521"/>
      <c r="H113" s="521"/>
      <c r="I113" s="521"/>
      <c r="J113" s="521"/>
      <c r="K113" s="521"/>
      <c r="L113" s="521"/>
      <c r="M113" s="521"/>
      <c r="N113" s="521"/>
      <c r="O113" s="521"/>
      <c r="P113" s="521"/>
      <c r="Q113" s="761" t="str">
        <f>IF(OR(AK111="ERR",AK112="ERR"),"研修時間を確認してください","")</f>
        <v/>
      </c>
      <c r="R113" s="761"/>
      <c r="S113" s="761"/>
      <c r="T113" s="761"/>
      <c r="U113" s="761"/>
      <c r="V113" s="761"/>
      <c r="W113" s="761"/>
      <c r="X113" s="748" t="str">
        <f>IF(ISERROR(OR(AG111,AJ111,AJ112)),"研修人数を入力してください",IF(AG111&lt;&gt;"",IF(OR(AND(AJ111&gt;0,W111=""),AND(AJ112&gt;0,W112="")),"研修人数を入力してください",""),""))</f>
        <v/>
      </c>
      <c r="Y113" s="748"/>
      <c r="Z113" s="748"/>
      <c r="AA113" s="749"/>
      <c r="AE113" s="204"/>
      <c r="AF113" s="211"/>
      <c r="AG113" s="213"/>
      <c r="AH113" s="213"/>
      <c r="AI113" s="213"/>
      <c r="AJ113" s="210"/>
      <c r="AK113" s="456"/>
      <c r="AM113" s="135"/>
      <c r="AO113" s="214"/>
      <c r="AP113" s="215"/>
      <c r="AQ113" s="214"/>
      <c r="AS113" s="216"/>
    </row>
    <row r="114" spans="1:45" ht="48.75" customHeight="1" x14ac:dyDescent="0.15">
      <c r="A114" s="723" t="str">
        <f>IF(AF111="","",CONCATENATE("(",TEXT(AF111,"aaa"),")"))</f>
        <v/>
      </c>
      <c r="B114" s="724"/>
      <c r="C114" s="747"/>
      <c r="D114" s="758"/>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59"/>
      <c r="AA114" s="760"/>
      <c r="AE114" s="204"/>
      <c r="AF114" s="211"/>
      <c r="AG114" s="213"/>
      <c r="AH114" s="213"/>
      <c r="AI114" s="213"/>
      <c r="AJ114" s="210"/>
      <c r="AK114" s="456"/>
      <c r="AO114" s="214"/>
      <c r="AP114" s="215"/>
      <c r="AQ114" s="214"/>
      <c r="AS114" s="216"/>
    </row>
    <row r="115" spans="1:45" ht="15.75" customHeight="1" x14ac:dyDescent="0.15">
      <c r="A115" s="725">
        <f>IF($AG$3="",A111+1,AF115)</f>
        <v>27</v>
      </c>
      <c r="B115" s="726"/>
      <c r="C115" s="754" t="s">
        <v>248</v>
      </c>
      <c r="D115" s="457"/>
      <c r="E115" s="756" t="s">
        <v>202</v>
      </c>
      <c r="F115" s="457"/>
      <c r="G115" s="756" t="s">
        <v>251</v>
      </c>
      <c r="H115" s="457"/>
      <c r="I115" s="756" t="s">
        <v>202</v>
      </c>
      <c r="J115" s="457"/>
      <c r="K115" s="752" t="s">
        <v>252</v>
      </c>
      <c r="L115" s="742" t="s">
        <v>203</v>
      </c>
      <c r="M115" s="458"/>
      <c r="N115" s="744" t="s">
        <v>253</v>
      </c>
      <c r="O115" s="457"/>
      <c r="P115" s="744" t="s">
        <v>252</v>
      </c>
      <c r="Q115" s="742" t="s">
        <v>254</v>
      </c>
      <c r="R115" s="469" t="str">
        <f>IF(OR(D115="",A115=""),"",HOUR(AJ115))</f>
        <v/>
      </c>
      <c r="S115" s="744" t="s">
        <v>253</v>
      </c>
      <c r="T115" s="460" t="str">
        <f>IF(OR(D115="",A115=""),"",MINUTE(AJ115))</f>
        <v/>
      </c>
      <c r="U115" s="744" t="s">
        <v>252</v>
      </c>
      <c r="V115" s="734" t="s">
        <v>269</v>
      </c>
      <c r="W115" s="461"/>
      <c r="X115" s="736" t="s">
        <v>143</v>
      </c>
      <c r="Y115" s="732" t="s">
        <v>255</v>
      </c>
      <c r="Z115" s="738"/>
      <c r="AA115" s="739"/>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727"/>
      <c r="B116" s="728"/>
      <c r="C116" s="755"/>
      <c r="D116" s="462"/>
      <c r="E116" s="757"/>
      <c r="F116" s="462"/>
      <c r="G116" s="757"/>
      <c r="H116" s="462"/>
      <c r="I116" s="757"/>
      <c r="J116" s="462"/>
      <c r="K116" s="753"/>
      <c r="L116" s="743"/>
      <c r="M116" s="463"/>
      <c r="N116" s="745"/>
      <c r="O116" s="462"/>
      <c r="P116" s="745"/>
      <c r="Q116" s="743"/>
      <c r="R116" s="468" t="str">
        <f>IF(OR(D116="",A115=""),"",HOUR(AJ116))</f>
        <v/>
      </c>
      <c r="S116" s="745"/>
      <c r="T116" s="464" t="str">
        <f>IF(OR(D116="",A115=""),"",MINUTE(AJ116))</f>
        <v/>
      </c>
      <c r="U116" s="745"/>
      <c r="V116" s="735"/>
      <c r="W116" s="513"/>
      <c r="X116" s="737"/>
      <c r="Y116" s="733"/>
      <c r="Z116" s="740"/>
      <c r="AA116" s="741"/>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727"/>
      <c r="B117" s="728"/>
      <c r="C117" s="746" t="s">
        <v>249</v>
      </c>
      <c r="D117" s="520"/>
      <c r="E117" s="521"/>
      <c r="F117" s="521"/>
      <c r="G117" s="521"/>
      <c r="H117" s="521"/>
      <c r="I117" s="521"/>
      <c r="J117" s="521"/>
      <c r="K117" s="521"/>
      <c r="L117" s="521"/>
      <c r="M117" s="521"/>
      <c r="N117" s="521"/>
      <c r="O117" s="521"/>
      <c r="P117" s="521"/>
      <c r="Q117" s="761" t="str">
        <f>IF(OR(AK115="ERR",AK116="ERR"),"研修時間を確認してください","")</f>
        <v/>
      </c>
      <c r="R117" s="761"/>
      <c r="S117" s="761"/>
      <c r="T117" s="761"/>
      <c r="U117" s="761"/>
      <c r="V117" s="761"/>
      <c r="W117" s="761"/>
      <c r="X117" s="748" t="str">
        <f>IF(ISERROR(OR(AG115,AJ115,AJ116)),"研修人数を入力してください",IF(AG115&lt;&gt;"",IF(OR(AND(AJ115&gt;0,W115=""),AND(AJ116&gt;0,W116="")),"研修人数を入力してください",""),""))</f>
        <v/>
      </c>
      <c r="Y117" s="748"/>
      <c r="Z117" s="748"/>
      <c r="AA117" s="749"/>
      <c r="AE117" s="204"/>
      <c r="AF117" s="211"/>
      <c r="AG117" s="213"/>
      <c r="AH117" s="213"/>
      <c r="AI117" s="213"/>
      <c r="AJ117" s="210"/>
      <c r="AK117" s="456"/>
      <c r="AM117" s="135"/>
      <c r="AO117" s="214"/>
      <c r="AP117" s="215"/>
      <c r="AQ117" s="214"/>
      <c r="AS117" s="216"/>
    </row>
    <row r="118" spans="1:45" ht="48.75" customHeight="1" x14ac:dyDescent="0.15">
      <c r="A118" s="723" t="str">
        <f>IF(AF115="","",CONCATENATE("(",TEXT(AF115,"aaa"),")"))</f>
        <v/>
      </c>
      <c r="B118" s="724"/>
      <c r="C118" s="747"/>
      <c r="D118" s="758"/>
      <c r="E118" s="759"/>
      <c r="F118" s="759"/>
      <c r="G118" s="759"/>
      <c r="H118" s="759"/>
      <c r="I118" s="759"/>
      <c r="J118" s="759"/>
      <c r="K118" s="759"/>
      <c r="L118" s="759"/>
      <c r="M118" s="759"/>
      <c r="N118" s="759"/>
      <c r="O118" s="759"/>
      <c r="P118" s="759"/>
      <c r="Q118" s="759"/>
      <c r="R118" s="759"/>
      <c r="S118" s="759"/>
      <c r="T118" s="759"/>
      <c r="U118" s="759"/>
      <c r="V118" s="759"/>
      <c r="W118" s="759"/>
      <c r="X118" s="759"/>
      <c r="Y118" s="759"/>
      <c r="Z118" s="759"/>
      <c r="AA118" s="760"/>
      <c r="AC118" s="483"/>
      <c r="AE118" s="204"/>
      <c r="AF118" s="211"/>
      <c r="AG118" s="213"/>
      <c r="AH118" s="213"/>
      <c r="AI118" s="213"/>
      <c r="AJ118" s="210"/>
      <c r="AK118" s="456"/>
      <c r="AO118" s="214"/>
      <c r="AP118" s="215"/>
      <c r="AQ118" s="214"/>
      <c r="AS118" s="216"/>
    </row>
    <row r="119" spans="1:45" ht="15.75" customHeight="1" x14ac:dyDescent="0.15">
      <c r="A119" s="725">
        <f>IF($AG$3="",A115+1,AF119)</f>
        <v>28</v>
      </c>
      <c r="B119" s="726"/>
      <c r="C119" s="754" t="s">
        <v>248</v>
      </c>
      <c r="D119" s="457"/>
      <c r="E119" s="756" t="s">
        <v>202</v>
      </c>
      <c r="F119" s="457"/>
      <c r="G119" s="756" t="s">
        <v>251</v>
      </c>
      <c r="H119" s="457"/>
      <c r="I119" s="756" t="s">
        <v>202</v>
      </c>
      <c r="J119" s="457"/>
      <c r="K119" s="752" t="s">
        <v>252</v>
      </c>
      <c r="L119" s="742" t="s">
        <v>203</v>
      </c>
      <c r="M119" s="458"/>
      <c r="N119" s="744" t="s">
        <v>253</v>
      </c>
      <c r="O119" s="457"/>
      <c r="P119" s="744" t="s">
        <v>252</v>
      </c>
      <c r="Q119" s="742" t="s">
        <v>254</v>
      </c>
      <c r="R119" s="469" t="str">
        <f>IF(OR(D119="",A119=""),"",HOUR(AJ119))</f>
        <v/>
      </c>
      <c r="S119" s="744" t="s">
        <v>253</v>
      </c>
      <c r="T119" s="460" t="str">
        <f>IF(OR(D119="",A119=""),"",MINUTE(AJ119))</f>
        <v/>
      </c>
      <c r="U119" s="744" t="s">
        <v>252</v>
      </c>
      <c r="V119" s="734" t="s">
        <v>269</v>
      </c>
      <c r="W119" s="461"/>
      <c r="X119" s="736" t="s">
        <v>143</v>
      </c>
      <c r="Y119" s="732" t="s">
        <v>255</v>
      </c>
      <c r="Z119" s="738"/>
      <c r="AA119" s="739"/>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727"/>
      <c r="B120" s="728"/>
      <c r="C120" s="755"/>
      <c r="D120" s="462"/>
      <c r="E120" s="757"/>
      <c r="F120" s="462"/>
      <c r="G120" s="757"/>
      <c r="H120" s="462"/>
      <c r="I120" s="757"/>
      <c r="J120" s="462"/>
      <c r="K120" s="753"/>
      <c r="L120" s="743"/>
      <c r="M120" s="463"/>
      <c r="N120" s="745"/>
      <c r="O120" s="462"/>
      <c r="P120" s="745"/>
      <c r="Q120" s="743"/>
      <c r="R120" s="468" t="str">
        <f>IF(OR(D120="",A119=""),"",HOUR(AJ120))</f>
        <v/>
      </c>
      <c r="S120" s="745"/>
      <c r="T120" s="464" t="str">
        <f>IF(OR(D120="",A119=""),"",MINUTE(AJ120))</f>
        <v/>
      </c>
      <c r="U120" s="745"/>
      <c r="V120" s="735"/>
      <c r="W120" s="513"/>
      <c r="X120" s="737"/>
      <c r="Y120" s="733"/>
      <c r="Z120" s="740"/>
      <c r="AA120" s="741"/>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727"/>
      <c r="B121" s="728"/>
      <c r="C121" s="746" t="s">
        <v>249</v>
      </c>
      <c r="D121" s="520"/>
      <c r="E121" s="521"/>
      <c r="F121" s="521"/>
      <c r="G121" s="521"/>
      <c r="H121" s="521"/>
      <c r="I121" s="521"/>
      <c r="J121" s="521"/>
      <c r="K121" s="521"/>
      <c r="L121" s="521"/>
      <c r="M121" s="521"/>
      <c r="N121" s="521"/>
      <c r="O121" s="521"/>
      <c r="P121" s="521"/>
      <c r="Q121" s="761" t="str">
        <f>IF(OR(AK119="ERR",AK120="ERR"),"研修時間を確認してください","")</f>
        <v/>
      </c>
      <c r="R121" s="761"/>
      <c r="S121" s="761"/>
      <c r="T121" s="761"/>
      <c r="U121" s="761"/>
      <c r="V121" s="761"/>
      <c r="W121" s="761"/>
      <c r="X121" s="748" t="str">
        <f>IF(ISERROR(OR(AG119,AJ119,AJ120)),"研修人数を入力してください",IF(AG119&lt;&gt;"",IF(OR(AND(AJ119&gt;0,W119=""),AND(AJ120&gt;0,W120="")),"研修人数を入力してください",""),""))</f>
        <v/>
      </c>
      <c r="Y121" s="748"/>
      <c r="Z121" s="748"/>
      <c r="AA121" s="749"/>
      <c r="AE121" s="204"/>
      <c r="AF121" s="211"/>
      <c r="AG121" s="213"/>
      <c r="AH121" s="213"/>
      <c r="AI121" s="213"/>
      <c r="AJ121" s="210"/>
      <c r="AK121" s="456"/>
      <c r="AM121" s="135"/>
      <c r="AO121" s="214"/>
      <c r="AP121" s="215"/>
      <c r="AQ121" s="214"/>
      <c r="AS121" s="216"/>
    </row>
    <row r="122" spans="1:45" ht="48.75" customHeight="1" x14ac:dyDescent="0.15">
      <c r="A122" s="723" t="str">
        <f>IF(AF119="","",CONCATENATE("(",TEXT(AF119,"aaa"),")"))</f>
        <v/>
      </c>
      <c r="B122" s="724"/>
      <c r="C122" s="747"/>
      <c r="D122" s="758"/>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59"/>
      <c r="AA122" s="760"/>
      <c r="AC122" s="483"/>
      <c r="AE122" s="204"/>
      <c r="AF122" s="211"/>
      <c r="AG122" s="213"/>
      <c r="AH122" s="213"/>
      <c r="AI122" s="213"/>
      <c r="AJ122" s="210"/>
      <c r="AK122" s="456"/>
      <c r="AO122" s="214"/>
      <c r="AP122" s="215"/>
      <c r="AQ122" s="214"/>
      <c r="AS122" s="216"/>
    </row>
    <row r="123" spans="1:45" ht="15.75" customHeight="1" x14ac:dyDescent="0.15">
      <c r="A123" s="725">
        <f>IF(AG3="",29,IF(DAY(DATE(AH$3,AJ$3,29))=29,29,""))</f>
        <v>29</v>
      </c>
      <c r="B123" s="726"/>
      <c r="C123" s="754" t="s">
        <v>248</v>
      </c>
      <c r="D123" s="457"/>
      <c r="E123" s="756" t="s">
        <v>202</v>
      </c>
      <c r="F123" s="457"/>
      <c r="G123" s="756" t="s">
        <v>251</v>
      </c>
      <c r="H123" s="457"/>
      <c r="I123" s="756" t="s">
        <v>202</v>
      </c>
      <c r="J123" s="457"/>
      <c r="K123" s="752" t="s">
        <v>252</v>
      </c>
      <c r="L123" s="742" t="s">
        <v>203</v>
      </c>
      <c r="M123" s="458"/>
      <c r="N123" s="744" t="s">
        <v>253</v>
      </c>
      <c r="O123" s="457"/>
      <c r="P123" s="744" t="s">
        <v>252</v>
      </c>
      <c r="Q123" s="742" t="s">
        <v>254</v>
      </c>
      <c r="R123" s="459" t="str">
        <f>IF(OR(D123="",A123=""),"",HOUR(AJ123))</f>
        <v/>
      </c>
      <c r="S123" s="744" t="s">
        <v>253</v>
      </c>
      <c r="T123" s="460" t="str">
        <f>IF(OR(D123="",A123=""),"",MINUTE(AJ123))</f>
        <v/>
      </c>
      <c r="U123" s="744" t="s">
        <v>252</v>
      </c>
      <c r="V123" s="734" t="s">
        <v>269</v>
      </c>
      <c r="W123" s="461"/>
      <c r="X123" s="736" t="s">
        <v>143</v>
      </c>
      <c r="Y123" s="732" t="s">
        <v>255</v>
      </c>
      <c r="Z123" s="738"/>
      <c r="AA123" s="739"/>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727"/>
      <c r="B124" s="728"/>
      <c r="C124" s="755"/>
      <c r="D124" s="462"/>
      <c r="E124" s="757"/>
      <c r="F124" s="462"/>
      <c r="G124" s="757"/>
      <c r="H124" s="462"/>
      <c r="I124" s="757"/>
      <c r="J124" s="462"/>
      <c r="K124" s="753"/>
      <c r="L124" s="743"/>
      <c r="M124" s="463"/>
      <c r="N124" s="745"/>
      <c r="O124" s="462"/>
      <c r="P124" s="745"/>
      <c r="Q124" s="743"/>
      <c r="R124" s="514" t="str">
        <f>IF(OR(D124="",A123=""),"",HOUR(AJ124))</f>
        <v/>
      </c>
      <c r="S124" s="745"/>
      <c r="T124" s="464" t="str">
        <f>IF(OR(D124="",A123=""),"",MINUTE(AJ124))</f>
        <v/>
      </c>
      <c r="U124" s="745"/>
      <c r="V124" s="735"/>
      <c r="W124" s="513"/>
      <c r="X124" s="737"/>
      <c r="Y124" s="733"/>
      <c r="Z124" s="740"/>
      <c r="AA124" s="741"/>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727"/>
      <c r="B125" s="728"/>
      <c r="C125" s="746" t="s">
        <v>249</v>
      </c>
      <c r="D125" s="520"/>
      <c r="E125" s="521"/>
      <c r="F125" s="521"/>
      <c r="G125" s="521"/>
      <c r="H125" s="521"/>
      <c r="I125" s="521"/>
      <c r="J125" s="521"/>
      <c r="K125" s="521"/>
      <c r="L125" s="521"/>
      <c r="M125" s="521"/>
      <c r="N125" s="521"/>
      <c r="O125" s="521"/>
      <c r="P125" s="521"/>
      <c r="Q125" s="761" t="str">
        <f>IF(OR(AK123="ERR",AK124="ERR"),"研修時間を確認してください","")</f>
        <v/>
      </c>
      <c r="R125" s="761"/>
      <c r="S125" s="761"/>
      <c r="T125" s="761"/>
      <c r="U125" s="761"/>
      <c r="V125" s="761"/>
      <c r="W125" s="761"/>
      <c r="X125" s="748" t="str">
        <f>IF(ISERROR(OR(AG123,AJ123,AJ124)),"研修人数を入力してください",IF(AG123&lt;&gt;"",IF(OR(AND(AJ123&gt;0,W123=""),AND(AJ124&gt;0,W124="")),"研修人数を入力してください",""),""))</f>
        <v/>
      </c>
      <c r="Y125" s="748"/>
      <c r="Z125" s="748"/>
      <c r="AA125" s="749"/>
      <c r="AC125" s="219"/>
      <c r="AF125" s="211"/>
      <c r="AG125" s="213"/>
      <c r="AH125" s="213"/>
      <c r="AI125" s="213"/>
      <c r="AJ125" s="210"/>
      <c r="AK125" s="456"/>
      <c r="AM125" s="135"/>
      <c r="AO125" s="214"/>
      <c r="AP125" s="215"/>
      <c r="AQ125" s="214"/>
      <c r="AS125" s="216"/>
    </row>
    <row r="126" spans="1:45" ht="48.75" customHeight="1" x14ac:dyDescent="0.15">
      <c r="A126" s="723" t="str">
        <f>IF(A123="","",CONCATENATE("(",TEXT(AF123,"aaa"),")"))</f>
        <v>()</v>
      </c>
      <c r="B126" s="724"/>
      <c r="C126" s="747"/>
      <c r="D126" s="758"/>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59"/>
      <c r="AA126" s="760"/>
      <c r="AC126" s="483"/>
      <c r="AF126" s="211"/>
      <c r="AG126" s="213"/>
      <c r="AH126" s="213"/>
      <c r="AI126" s="213"/>
      <c r="AJ126" s="210"/>
      <c r="AK126" s="456"/>
      <c r="AO126" s="214"/>
      <c r="AP126" s="215"/>
      <c r="AQ126" s="214"/>
      <c r="AS126" s="216"/>
    </row>
    <row r="127" spans="1:45" ht="15.75" customHeight="1" x14ac:dyDescent="0.15">
      <c r="A127" s="725">
        <f>IF(AG3="",30,IF(DAY(DATE(AH$3,AJ$3,30))=30,30,""))</f>
        <v>30</v>
      </c>
      <c r="B127" s="726"/>
      <c r="C127" s="859" t="s">
        <v>248</v>
      </c>
      <c r="D127" s="457"/>
      <c r="E127" s="752" t="s">
        <v>202</v>
      </c>
      <c r="F127" s="457"/>
      <c r="G127" s="752" t="s">
        <v>251</v>
      </c>
      <c r="H127" s="457"/>
      <c r="I127" s="752" t="s">
        <v>202</v>
      </c>
      <c r="J127" s="457"/>
      <c r="K127" s="752" t="s">
        <v>252</v>
      </c>
      <c r="L127" s="861" t="s">
        <v>203</v>
      </c>
      <c r="M127" s="458"/>
      <c r="N127" s="857" t="s">
        <v>253</v>
      </c>
      <c r="O127" s="457"/>
      <c r="P127" s="857" t="s">
        <v>252</v>
      </c>
      <c r="Q127" s="861" t="s">
        <v>254</v>
      </c>
      <c r="R127" s="469" t="str">
        <f>IF(OR(D127="",A127=""),"",HOUR(AJ127))</f>
        <v/>
      </c>
      <c r="S127" s="857" t="s">
        <v>253</v>
      </c>
      <c r="T127" s="460" t="str">
        <f>IF(OR(D127="",A127=""),"",MINUTE(AJ127))</f>
        <v/>
      </c>
      <c r="U127" s="857" t="s">
        <v>252</v>
      </c>
      <c r="V127" s="855" t="s">
        <v>269</v>
      </c>
      <c r="W127" s="461"/>
      <c r="X127" s="736" t="s">
        <v>143</v>
      </c>
      <c r="Y127" s="732" t="s">
        <v>255</v>
      </c>
      <c r="Z127" s="738"/>
      <c r="AA127" s="739"/>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727"/>
      <c r="B128" s="728"/>
      <c r="C128" s="860"/>
      <c r="D128" s="462"/>
      <c r="E128" s="753"/>
      <c r="F128" s="462"/>
      <c r="G128" s="753"/>
      <c r="H128" s="462"/>
      <c r="I128" s="753"/>
      <c r="J128" s="462"/>
      <c r="K128" s="753"/>
      <c r="L128" s="862"/>
      <c r="M128" s="463"/>
      <c r="N128" s="858"/>
      <c r="O128" s="462"/>
      <c r="P128" s="858"/>
      <c r="Q128" s="862"/>
      <c r="R128" s="468" t="str">
        <f>IF(OR(D128="",A127=""),"",HOUR(AJ128))</f>
        <v/>
      </c>
      <c r="S128" s="858"/>
      <c r="T128" s="464" t="str">
        <f>IF(OR(D128="",A127=""),"",MINUTE(AJ128))</f>
        <v/>
      </c>
      <c r="U128" s="858"/>
      <c r="V128" s="856"/>
      <c r="W128" s="513"/>
      <c r="X128" s="737"/>
      <c r="Y128" s="733"/>
      <c r="Z128" s="740"/>
      <c r="AA128" s="741"/>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727"/>
      <c r="B129" s="728"/>
      <c r="C129" s="746"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61" t="str">
        <f>IF(A127="","",IF(OR(AK127="ERR",AK128="ERR"),"研修時間を確認してください",""))</f>
        <v/>
      </c>
      <c r="R129" s="761"/>
      <c r="S129" s="761"/>
      <c r="T129" s="761"/>
      <c r="U129" s="761"/>
      <c r="V129" s="761"/>
      <c r="W129" s="761"/>
      <c r="X129" s="748" t="str">
        <f>IF(ISERROR(OR(AG127,AJ127,AJ128)),"研修人数を入力してください",IF(AG127&lt;&gt;"",IF(OR(AND(AJ127&gt;0,W127=""),AND(AJ128&gt;0,W128="")),"研修人数を入力してください",""),""))</f>
        <v/>
      </c>
      <c r="Y129" s="748"/>
      <c r="Z129" s="748"/>
      <c r="AA129" s="749"/>
      <c r="AC129" s="219"/>
      <c r="AF129" s="211"/>
      <c r="AG129" s="213"/>
      <c r="AH129" s="213"/>
      <c r="AI129" s="213"/>
      <c r="AJ129" s="210"/>
      <c r="AK129" s="456"/>
      <c r="AM129" s="135"/>
      <c r="AO129" s="214"/>
      <c r="AP129" s="215"/>
      <c r="AQ129" s="214"/>
      <c r="AS129" s="216"/>
    </row>
    <row r="130" spans="1:47" ht="48.75" customHeight="1" x14ac:dyDescent="0.15">
      <c r="A130" s="723" t="str">
        <f>IF(A127="","入力"&amp;CHAR(10)&amp;"不要",CONCATENATE("(",TEXT(AF127,"aaa"),")"))</f>
        <v>()</v>
      </c>
      <c r="B130" s="724"/>
      <c r="C130" s="747"/>
      <c r="D130" s="758"/>
      <c r="E130" s="759"/>
      <c r="F130" s="759"/>
      <c r="G130" s="759"/>
      <c r="H130" s="759"/>
      <c r="I130" s="759"/>
      <c r="J130" s="759"/>
      <c r="K130" s="759"/>
      <c r="L130" s="759"/>
      <c r="M130" s="759"/>
      <c r="N130" s="759"/>
      <c r="O130" s="759"/>
      <c r="P130" s="759"/>
      <c r="Q130" s="759"/>
      <c r="R130" s="759"/>
      <c r="S130" s="759"/>
      <c r="T130" s="759"/>
      <c r="U130" s="759"/>
      <c r="V130" s="759"/>
      <c r="W130" s="759"/>
      <c r="X130" s="759"/>
      <c r="Y130" s="759"/>
      <c r="Z130" s="759"/>
      <c r="AA130" s="760"/>
      <c r="AC130" s="483"/>
      <c r="AF130" s="211"/>
      <c r="AG130" s="213"/>
      <c r="AH130" s="213"/>
      <c r="AI130" s="213"/>
      <c r="AJ130" s="210"/>
      <c r="AK130" s="456"/>
      <c r="AO130" s="214"/>
      <c r="AP130" s="215"/>
      <c r="AQ130" s="214"/>
      <c r="AS130" s="216"/>
    </row>
    <row r="131" spans="1:47" ht="15.75" customHeight="1" x14ac:dyDescent="0.15">
      <c r="A131" s="725">
        <f>IF(AG3="",31,IF(DAY(DATE(AH$3,AJ$3,31))=31,31,""))</f>
        <v>31</v>
      </c>
      <c r="B131" s="726"/>
      <c r="C131" s="859" t="s">
        <v>248</v>
      </c>
      <c r="D131" s="457"/>
      <c r="E131" s="752" t="s">
        <v>202</v>
      </c>
      <c r="F131" s="457"/>
      <c r="G131" s="752" t="s">
        <v>251</v>
      </c>
      <c r="H131" s="457"/>
      <c r="I131" s="752" t="s">
        <v>202</v>
      </c>
      <c r="J131" s="457"/>
      <c r="K131" s="752" t="s">
        <v>252</v>
      </c>
      <c r="L131" s="855" t="s">
        <v>203</v>
      </c>
      <c r="M131" s="458"/>
      <c r="N131" s="857" t="s">
        <v>253</v>
      </c>
      <c r="O131" s="457"/>
      <c r="P131" s="857" t="s">
        <v>252</v>
      </c>
      <c r="Q131" s="855" t="s">
        <v>254</v>
      </c>
      <c r="R131" s="469" t="str">
        <f>IF(OR(D131="",A131=""),"",HOUR(AJ131))</f>
        <v/>
      </c>
      <c r="S131" s="857" t="s">
        <v>253</v>
      </c>
      <c r="T131" s="460" t="str">
        <f>IF(OR(D131="",A131=""),"",MINUTE(AJ131))</f>
        <v/>
      </c>
      <c r="U131" s="857" t="s">
        <v>252</v>
      </c>
      <c r="V131" s="855" t="s">
        <v>269</v>
      </c>
      <c r="W131" s="461"/>
      <c r="X131" s="736" t="s">
        <v>143</v>
      </c>
      <c r="Y131" s="732" t="s">
        <v>255</v>
      </c>
      <c r="Z131" s="738"/>
      <c r="AA131" s="739"/>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727"/>
      <c r="B132" s="728"/>
      <c r="C132" s="860"/>
      <c r="D132" s="462"/>
      <c r="E132" s="753"/>
      <c r="F132" s="462"/>
      <c r="G132" s="753"/>
      <c r="H132" s="462"/>
      <c r="I132" s="753"/>
      <c r="J132" s="462"/>
      <c r="K132" s="753"/>
      <c r="L132" s="856"/>
      <c r="M132" s="463"/>
      <c r="N132" s="858"/>
      <c r="O132" s="462"/>
      <c r="P132" s="858"/>
      <c r="Q132" s="856"/>
      <c r="R132" s="468" t="str">
        <f>IF(OR(D132="",A131=""),"",HOUR(AJ132))</f>
        <v/>
      </c>
      <c r="S132" s="858"/>
      <c r="T132" s="464" t="str">
        <f>IF(OR(D132="",A131=""),"",MINUTE(AJ132))</f>
        <v/>
      </c>
      <c r="U132" s="858"/>
      <c r="V132" s="856"/>
      <c r="W132" s="513"/>
      <c r="X132" s="737"/>
      <c r="Y132" s="733"/>
      <c r="Z132" s="740"/>
      <c r="AA132" s="741"/>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727"/>
      <c r="B133" s="728"/>
      <c r="C133" s="746"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61" t="str">
        <f>IF(A131="","",IF(OR(AK131="ERR",AK132="ERR"),"研修時間を確認してください",""))</f>
        <v/>
      </c>
      <c r="R133" s="761"/>
      <c r="S133" s="761"/>
      <c r="T133" s="761"/>
      <c r="U133" s="761"/>
      <c r="V133" s="761"/>
      <c r="W133" s="761"/>
      <c r="X133" s="748" t="str">
        <f>IF(ISERROR(OR(AG131,AJ131,AJ132)),"研修人数を入力してください",IF(AG131&lt;&gt;"",IF(OR(AND(AJ131&gt;0,W131=""),AND(AJ132&gt;0,W132="")),"研修人数を入力してください",""),""))</f>
        <v/>
      </c>
      <c r="Y133" s="748"/>
      <c r="Z133" s="748"/>
      <c r="AA133" s="749"/>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723" t="str">
        <f>IF(A131="","入力"&amp;CHAR(10)&amp;"不要",CONCATENATE("(",TEXT(AF131,"aaa"),")"))</f>
        <v>()</v>
      </c>
      <c r="B134" s="724"/>
      <c r="C134" s="747"/>
      <c r="D134" s="758"/>
      <c r="E134" s="759"/>
      <c r="F134" s="759"/>
      <c r="G134" s="759"/>
      <c r="H134" s="759"/>
      <c r="I134" s="759"/>
      <c r="J134" s="759"/>
      <c r="K134" s="759"/>
      <c r="L134" s="759"/>
      <c r="M134" s="759"/>
      <c r="N134" s="759"/>
      <c r="O134" s="759"/>
      <c r="P134" s="759"/>
      <c r="Q134" s="759"/>
      <c r="R134" s="759"/>
      <c r="S134" s="759"/>
      <c r="T134" s="759"/>
      <c r="U134" s="759"/>
      <c r="V134" s="759"/>
      <c r="W134" s="759"/>
      <c r="X134" s="759"/>
      <c r="Y134" s="759"/>
      <c r="Z134" s="759"/>
      <c r="AA134" s="76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29" t="s">
        <v>274</v>
      </c>
      <c r="B135" s="729"/>
      <c r="C135" s="491">
        <f>IF(SUMIF($W91:$W$132,1,$AJ$91:$AJ$132)=0,0,SUMIF($W91:$W132,1,$AJ$91:$AJ$132))</f>
        <v>0</v>
      </c>
      <c r="D135" s="491"/>
      <c r="E135" s="729" t="s">
        <v>260</v>
      </c>
      <c r="F135" s="729"/>
      <c r="G135" s="730">
        <f>IF(SUMIF($W91:$W$132,2,$AJ$91:$AJ$132)=0,0,SUMIF($W91:$W132,2,$AJ$91:$AJ$132))</f>
        <v>0</v>
      </c>
      <c r="H135" s="730"/>
      <c r="I135" s="729" t="s">
        <v>261</v>
      </c>
      <c r="J135" s="729"/>
      <c r="K135" s="730">
        <f>IF(SUMIF($W91:$W$132,3,$AJ$91:$AJ$132)=0,0,SUMIF($W91:$W132,3,$AJ$91:$AJ$132))</f>
        <v>0</v>
      </c>
      <c r="L135" s="730"/>
      <c r="M135" s="490" t="s">
        <v>31</v>
      </c>
      <c r="N135" s="730">
        <f>SUM($C$135,$G$135,$K$135)</f>
        <v>0</v>
      </c>
      <c r="O135" s="730"/>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731" t="str">
        <f>$L$5</f>
        <v>（ 　　年　　月 ）</v>
      </c>
      <c r="M136" s="731"/>
      <c r="N136" s="731"/>
      <c r="O136" s="731"/>
      <c r="P136" s="731"/>
      <c r="Q136" s="731"/>
      <c r="R136" s="484" t="s">
        <v>265</v>
      </c>
      <c r="S136" s="488"/>
      <c r="T136" s="488"/>
      <c r="U136" s="488"/>
      <c r="V136" s="766" t="str">
        <f>$V$5</f>
        <v/>
      </c>
      <c r="W136" s="766"/>
      <c r="X136" s="766"/>
      <c r="Y136" s="766"/>
      <c r="Z136" s="766"/>
      <c r="AA136" s="766"/>
    </row>
    <row r="137" spans="1:47" ht="87.75" customHeight="1" x14ac:dyDescent="0.15">
      <c r="A137" s="762"/>
      <c r="B137" s="763"/>
      <c r="C137" s="763"/>
      <c r="D137" s="763"/>
      <c r="E137" s="763"/>
      <c r="F137" s="763"/>
      <c r="G137" s="763"/>
      <c r="H137" s="763"/>
      <c r="I137" s="763"/>
      <c r="J137" s="763"/>
      <c r="K137" s="763"/>
      <c r="L137" s="763"/>
      <c r="M137" s="763"/>
      <c r="N137" s="763"/>
      <c r="O137" s="763"/>
      <c r="P137" s="763"/>
      <c r="Q137" s="763"/>
      <c r="R137" s="763"/>
      <c r="S137" s="763"/>
      <c r="T137" s="763"/>
      <c r="U137" s="763"/>
      <c r="V137" s="763"/>
      <c r="W137" s="763"/>
      <c r="X137" s="763"/>
      <c r="Y137" s="763"/>
      <c r="Z137" s="763"/>
      <c r="AA137" s="76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762"/>
      <c r="B139" s="763"/>
      <c r="C139" s="763"/>
      <c r="D139" s="763"/>
      <c r="E139" s="763"/>
      <c r="F139" s="763"/>
      <c r="G139" s="763"/>
      <c r="H139" s="763"/>
      <c r="I139" s="763"/>
      <c r="J139" s="763"/>
      <c r="K139" s="763"/>
      <c r="L139" s="763"/>
      <c r="M139" s="763"/>
      <c r="N139" s="763"/>
      <c r="O139" s="763"/>
      <c r="P139" s="763"/>
      <c r="Q139" s="763"/>
      <c r="R139" s="763"/>
      <c r="S139" s="763"/>
      <c r="T139" s="763"/>
      <c r="U139" s="763"/>
      <c r="V139" s="763"/>
      <c r="W139" s="763"/>
      <c r="X139" s="763"/>
      <c r="Y139" s="763"/>
      <c r="Z139" s="763"/>
      <c r="AA139" s="764"/>
    </row>
    <row r="140" spans="1:47" ht="18" customHeight="1" x14ac:dyDescent="0.15">
      <c r="A140" s="160"/>
      <c r="B140" s="432"/>
      <c r="C140" s="146"/>
      <c r="D140" s="781"/>
      <c r="E140" s="781"/>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782"/>
      <c r="E142" s="782"/>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783" t="s">
        <v>205</v>
      </c>
      <c r="B149" s="784"/>
      <c r="C149" s="784"/>
      <c r="D149" s="785"/>
      <c r="E149" s="783" t="s">
        <v>256</v>
      </c>
      <c r="F149" s="784"/>
      <c r="G149" s="784"/>
      <c r="H149" s="784"/>
      <c r="I149" s="784"/>
      <c r="J149" s="784"/>
      <c r="K149" s="784"/>
      <c r="L149" s="784"/>
      <c r="M149" s="784"/>
      <c r="N149" s="785"/>
      <c r="O149" s="807" t="s">
        <v>206</v>
      </c>
      <c r="P149" s="789"/>
      <c r="Q149" s="789"/>
      <c r="R149" s="789"/>
      <c r="S149" s="790"/>
      <c r="T149" s="789" t="s">
        <v>281</v>
      </c>
      <c r="U149" s="789"/>
      <c r="V149" s="789"/>
      <c r="W149" s="789"/>
      <c r="X149" s="789"/>
      <c r="Y149" s="789"/>
      <c r="Z149" s="789"/>
      <c r="AA149" s="790"/>
    </row>
    <row r="150" spans="1:37" ht="24.95" customHeight="1" x14ac:dyDescent="0.15">
      <c r="A150" s="786"/>
      <c r="B150" s="787"/>
      <c r="C150" s="787"/>
      <c r="D150" s="788"/>
      <c r="E150" s="786"/>
      <c r="F150" s="787"/>
      <c r="G150" s="787"/>
      <c r="H150" s="787"/>
      <c r="I150" s="787"/>
      <c r="J150" s="787"/>
      <c r="K150" s="787"/>
      <c r="L150" s="787"/>
      <c r="M150" s="787"/>
      <c r="N150" s="788"/>
      <c r="O150" s="808"/>
      <c r="P150" s="791"/>
      <c r="Q150" s="791"/>
      <c r="R150" s="791"/>
      <c r="S150" s="792"/>
      <c r="T150" s="791"/>
      <c r="U150" s="791"/>
      <c r="V150" s="791"/>
      <c r="W150" s="791"/>
      <c r="X150" s="791"/>
      <c r="Y150" s="791"/>
      <c r="Z150" s="791"/>
      <c r="AA150" s="792"/>
    </row>
    <row r="151" spans="1:37" ht="45" customHeight="1" x14ac:dyDescent="0.2">
      <c r="A151" s="775" t="s">
        <v>207</v>
      </c>
      <c r="B151" s="776"/>
      <c r="C151" s="776"/>
      <c r="D151" s="777"/>
      <c r="E151" s="818">
        <f>SUMIF($W$7:$W$132,1,$AJ7:$AJ132)</f>
        <v>0</v>
      </c>
      <c r="F151" s="819"/>
      <c r="G151" s="819"/>
      <c r="H151" s="819"/>
      <c r="I151" s="819"/>
      <c r="J151" s="819"/>
      <c r="K151" s="819"/>
      <c r="L151" s="819"/>
      <c r="M151" s="819"/>
      <c r="N151" s="820"/>
      <c r="O151" s="804" t="s">
        <v>208</v>
      </c>
      <c r="P151" s="805"/>
      <c r="Q151" s="805"/>
      <c r="R151" s="805"/>
      <c r="S151" s="806"/>
      <c r="T151" s="515"/>
      <c r="U151" s="794">
        <f t="shared" ref="U151:Z151" si="0">$E$151*2400*24</f>
        <v>0</v>
      </c>
      <c r="V151" s="794">
        <f t="shared" si="0"/>
        <v>0</v>
      </c>
      <c r="W151" s="794">
        <f t="shared" si="0"/>
        <v>0</v>
      </c>
      <c r="X151" s="794">
        <f t="shared" si="0"/>
        <v>0</v>
      </c>
      <c r="Y151" s="794">
        <f t="shared" si="0"/>
        <v>0</v>
      </c>
      <c r="Z151" s="794">
        <f t="shared" si="0"/>
        <v>0</v>
      </c>
      <c r="AA151" s="439" t="s">
        <v>144</v>
      </c>
    </row>
    <row r="152" spans="1:37" ht="45" customHeight="1" x14ac:dyDescent="0.2">
      <c r="A152" s="778" t="s">
        <v>209</v>
      </c>
      <c r="B152" s="779"/>
      <c r="C152" s="779"/>
      <c r="D152" s="780"/>
      <c r="E152" s="815">
        <f>SUMIF($W$7:$W$132,2,$AJ7:$AJ132)</f>
        <v>0</v>
      </c>
      <c r="F152" s="816"/>
      <c r="G152" s="816"/>
      <c r="H152" s="816"/>
      <c r="I152" s="816"/>
      <c r="J152" s="816"/>
      <c r="K152" s="816"/>
      <c r="L152" s="816"/>
      <c r="M152" s="816"/>
      <c r="N152" s="817"/>
      <c r="O152" s="801" t="s">
        <v>210</v>
      </c>
      <c r="P152" s="802"/>
      <c r="Q152" s="802"/>
      <c r="R152" s="802"/>
      <c r="S152" s="803"/>
      <c r="T152" s="516"/>
      <c r="U152" s="793">
        <f t="shared" ref="U152:Z152" si="1">$E$152*1200*24</f>
        <v>0</v>
      </c>
      <c r="V152" s="793">
        <f t="shared" si="1"/>
        <v>0</v>
      </c>
      <c r="W152" s="793">
        <f t="shared" si="1"/>
        <v>0</v>
      </c>
      <c r="X152" s="793">
        <f t="shared" si="1"/>
        <v>0</v>
      </c>
      <c r="Y152" s="793">
        <f t="shared" si="1"/>
        <v>0</v>
      </c>
      <c r="Z152" s="793">
        <f t="shared" si="1"/>
        <v>0</v>
      </c>
      <c r="AA152" s="436" t="s">
        <v>144</v>
      </c>
    </row>
    <row r="153" spans="1:37" ht="45" customHeight="1" thickBot="1" x14ac:dyDescent="0.25">
      <c r="A153" s="767" t="s">
        <v>211</v>
      </c>
      <c r="B153" s="768"/>
      <c r="C153" s="768"/>
      <c r="D153" s="769"/>
      <c r="E153" s="812">
        <f>SUMIF($W$7:$W$132,3,$AJ7:$AJ132)</f>
        <v>0</v>
      </c>
      <c r="F153" s="813"/>
      <c r="G153" s="813"/>
      <c r="H153" s="813"/>
      <c r="I153" s="813"/>
      <c r="J153" s="813"/>
      <c r="K153" s="813"/>
      <c r="L153" s="813"/>
      <c r="M153" s="813"/>
      <c r="N153" s="814"/>
      <c r="O153" s="798" t="s">
        <v>212</v>
      </c>
      <c r="P153" s="799"/>
      <c r="Q153" s="799"/>
      <c r="R153" s="799"/>
      <c r="S153" s="800"/>
      <c r="T153" s="517"/>
      <c r="U153" s="774">
        <f t="shared" ref="U153:Z153" si="2">$E$153*800*24</f>
        <v>0</v>
      </c>
      <c r="V153" s="774">
        <f t="shared" si="2"/>
        <v>0</v>
      </c>
      <c r="W153" s="774">
        <f t="shared" si="2"/>
        <v>0</v>
      </c>
      <c r="X153" s="774">
        <f t="shared" si="2"/>
        <v>0</v>
      </c>
      <c r="Y153" s="774">
        <f t="shared" si="2"/>
        <v>0</v>
      </c>
      <c r="Z153" s="774">
        <f t="shared" si="2"/>
        <v>0</v>
      </c>
      <c r="AA153" s="437" t="s">
        <v>144</v>
      </c>
    </row>
    <row r="154" spans="1:37" ht="45" customHeight="1" thickTop="1" x14ac:dyDescent="0.2">
      <c r="A154" s="770" t="s">
        <v>168</v>
      </c>
      <c r="B154" s="771"/>
      <c r="C154" s="771"/>
      <c r="D154" s="772"/>
      <c r="E154" s="809">
        <f>SUM(E151:N153)</f>
        <v>0</v>
      </c>
      <c r="F154" s="810"/>
      <c r="G154" s="810"/>
      <c r="H154" s="810"/>
      <c r="I154" s="810"/>
      <c r="J154" s="810"/>
      <c r="K154" s="810"/>
      <c r="L154" s="810"/>
      <c r="M154" s="810"/>
      <c r="N154" s="811"/>
      <c r="O154" s="795"/>
      <c r="P154" s="796"/>
      <c r="Q154" s="796"/>
      <c r="R154" s="796"/>
      <c r="S154" s="797"/>
      <c r="T154" s="518"/>
      <c r="U154" s="773">
        <f>SUM($U$151:$U$153)</f>
        <v>0</v>
      </c>
      <c r="V154" s="773">
        <f t="shared" ref="V154:Z154" si="3">SUM($R$151:$Y$153)</f>
        <v>0</v>
      </c>
      <c r="W154" s="773">
        <f t="shared" si="3"/>
        <v>0</v>
      </c>
      <c r="X154" s="773">
        <f t="shared" si="3"/>
        <v>0</v>
      </c>
      <c r="Y154" s="773">
        <f t="shared" si="3"/>
        <v>0</v>
      </c>
      <c r="Z154" s="773">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87" t="s">
        <v>213</v>
      </c>
      <c r="B156" s="787"/>
      <c r="C156" s="787"/>
      <c r="D156" s="787"/>
      <c r="E156" s="787"/>
      <c r="F156" s="787"/>
      <c r="G156" s="787" t="s">
        <v>214</v>
      </c>
      <c r="H156" s="787"/>
      <c r="I156" s="787"/>
      <c r="J156" s="787"/>
      <c r="K156" s="787"/>
      <c r="L156" s="787"/>
      <c r="M156" s="787"/>
      <c r="N156" s="787"/>
      <c r="O156" s="787"/>
      <c r="P156" s="787"/>
      <c r="Q156" s="787"/>
      <c r="R156" s="787"/>
      <c r="S156" s="787"/>
      <c r="T156" s="787"/>
      <c r="U156" s="787"/>
      <c r="V156" s="787"/>
      <c r="W156" s="128"/>
      <c r="X156" s="128"/>
      <c r="Y156" s="822" t="s">
        <v>215</v>
      </c>
      <c r="Z156" s="822"/>
      <c r="AA156" s="205"/>
    </row>
    <row r="157" spans="1:37" ht="35.1" customHeight="1" x14ac:dyDescent="0.25">
      <c r="A157" s="846"/>
      <c r="B157" s="847"/>
      <c r="C157" s="847"/>
      <c r="D157" s="129" t="s">
        <v>105</v>
      </c>
      <c r="E157" s="848" t="s">
        <v>270</v>
      </c>
      <c r="F157" s="849"/>
      <c r="G157" s="850"/>
      <c r="H157" s="851"/>
      <c r="I157" s="851"/>
      <c r="J157" s="851"/>
      <c r="K157" s="851"/>
      <c r="L157" s="851"/>
      <c r="M157" s="851"/>
      <c r="N157" s="851"/>
      <c r="O157" s="851"/>
      <c r="P157" s="851"/>
      <c r="Q157" s="851"/>
      <c r="R157" s="851"/>
      <c r="S157" s="851"/>
      <c r="T157" s="851"/>
      <c r="U157" s="852"/>
      <c r="V157" s="853"/>
      <c r="W157" s="854"/>
      <c r="X157" s="854"/>
      <c r="Y157" s="854"/>
      <c r="Z157" s="854"/>
      <c r="AA157" s="439" t="s">
        <v>144</v>
      </c>
    </row>
    <row r="158" spans="1:37" ht="35.1" customHeight="1" x14ac:dyDescent="0.25">
      <c r="A158" s="828"/>
      <c r="B158" s="829"/>
      <c r="C158" s="829"/>
      <c r="D158" s="130" t="s">
        <v>105</v>
      </c>
      <c r="E158" s="830" t="s">
        <v>270</v>
      </c>
      <c r="F158" s="831"/>
      <c r="G158" s="832"/>
      <c r="H158" s="833"/>
      <c r="I158" s="833"/>
      <c r="J158" s="833"/>
      <c r="K158" s="833"/>
      <c r="L158" s="833"/>
      <c r="M158" s="833"/>
      <c r="N158" s="833"/>
      <c r="O158" s="833"/>
      <c r="P158" s="833"/>
      <c r="Q158" s="833"/>
      <c r="R158" s="833"/>
      <c r="S158" s="833"/>
      <c r="T158" s="833"/>
      <c r="U158" s="834"/>
      <c r="V158" s="835"/>
      <c r="W158" s="836"/>
      <c r="X158" s="836"/>
      <c r="Y158" s="836"/>
      <c r="Z158" s="836"/>
      <c r="AA158" s="436" t="s">
        <v>144</v>
      </c>
    </row>
    <row r="159" spans="1:37" ht="35.1" customHeight="1" x14ac:dyDescent="0.25">
      <c r="A159" s="837"/>
      <c r="B159" s="838"/>
      <c r="C159" s="838"/>
      <c r="D159" s="131" t="s">
        <v>105</v>
      </c>
      <c r="E159" s="839" t="s">
        <v>270</v>
      </c>
      <c r="F159" s="840"/>
      <c r="G159" s="841"/>
      <c r="H159" s="842"/>
      <c r="I159" s="842"/>
      <c r="J159" s="842"/>
      <c r="K159" s="842"/>
      <c r="L159" s="842"/>
      <c r="M159" s="842"/>
      <c r="N159" s="842"/>
      <c r="O159" s="842"/>
      <c r="P159" s="842"/>
      <c r="Q159" s="842"/>
      <c r="R159" s="842"/>
      <c r="S159" s="842"/>
      <c r="T159" s="842"/>
      <c r="U159" s="843"/>
      <c r="V159" s="844"/>
      <c r="W159" s="845"/>
      <c r="X159" s="845"/>
      <c r="Y159" s="845"/>
      <c r="Z159" s="845"/>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822" t="s">
        <v>216</v>
      </c>
      <c r="B161" s="822"/>
      <c r="C161" s="822"/>
      <c r="D161" s="822"/>
      <c r="E161" s="822"/>
      <c r="F161" s="822"/>
      <c r="G161" s="822"/>
      <c r="H161" s="822"/>
      <c r="I161" s="822"/>
      <c r="J161" s="822"/>
      <c r="K161" s="822"/>
      <c r="L161" s="822"/>
      <c r="M161" s="822"/>
      <c r="N161" s="822"/>
      <c r="O161" s="822"/>
      <c r="P161" s="822"/>
      <c r="Q161" s="822"/>
      <c r="R161" s="822"/>
      <c r="S161" s="822"/>
      <c r="T161" s="822"/>
      <c r="U161" s="822"/>
      <c r="V161" s="822"/>
      <c r="W161" s="822"/>
      <c r="X161" s="822"/>
      <c r="Y161" s="822"/>
      <c r="Z161" s="822"/>
      <c r="AA161" s="205"/>
    </row>
    <row r="162" spans="1:53" ht="69" customHeight="1" x14ac:dyDescent="0.15">
      <c r="A162" s="127"/>
      <c r="B162" s="127"/>
      <c r="C162" s="823" t="s">
        <v>217</v>
      </c>
      <c r="D162" s="824"/>
      <c r="E162" s="824"/>
      <c r="F162" s="824"/>
      <c r="G162" s="824"/>
      <c r="H162" s="824"/>
      <c r="I162" s="824"/>
      <c r="J162" s="824"/>
      <c r="K162" s="824"/>
      <c r="L162" s="825"/>
      <c r="M162" s="826" t="str">
        <f>IF('10号'!$J$4="","",MIN(IF('10号'!$Q$3=TRUE,122000,97000),U154+SUM(V157:V159)))</f>
        <v/>
      </c>
      <c r="N162" s="827"/>
      <c r="O162" s="827"/>
      <c r="P162" s="827"/>
      <c r="Q162" s="827"/>
      <c r="R162" s="827"/>
      <c r="S162" s="827"/>
      <c r="T162" s="827"/>
      <c r="U162" s="827"/>
      <c r="V162" s="827"/>
      <c r="W162" s="827"/>
      <c r="X162" s="827"/>
      <c r="Y162" s="827"/>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21"/>
      <c r="G169" s="821"/>
      <c r="H169" s="821"/>
    </row>
  </sheetData>
  <sheetProtection algorithmName="SHA-512" hashValue="QKkAvMF4q58Rbs05KJM4wUIux063Uv+0YwABWRgDown+5K99U/KiJBkeCczX0wMKXGblYwHWDmtpqy3msh/WPQ==" saltValue="/X08T2gBqZ2kzmn020F7oA==" spinCount="100000" sheet="1" objects="1" scenarios="1" selectLockedCells="1"/>
  <mergeCells count="753">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C69:C70"/>
    <mergeCell ref="E69:E70"/>
    <mergeCell ref="G69:G70"/>
    <mergeCell ref="I69:I70"/>
    <mergeCell ref="K69:K70"/>
    <mergeCell ref="Y69:Y70"/>
    <mergeCell ref="S65:S66"/>
    <mergeCell ref="U65:U66"/>
    <mergeCell ref="V69:V70"/>
    <mergeCell ref="X69:X70"/>
    <mergeCell ref="C67:C68"/>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P111:P112"/>
    <mergeCell ref="Q111:Q112"/>
    <mergeCell ref="S111:S112"/>
    <mergeCell ref="U111:U112"/>
    <mergeCell ref="C111:C112"/>
    <mergeCell ref="E111:E112"/>
    <mergeCell ref="G111:G112"/>
    <mergeCell ref="I111:I112"/>
    <mergeCell ref="K111:K112"/>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5" t="str">
        <f>'10号'!$L$3</f>
        <v>〈令和２年度第４回〉</v>
      </c>
      <c r="AG3" s="441" t="str">
        <f>IF('10号'!$J$4="","",'10号'!$U$27)</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750" t="str">
        <f>IF(AG3="","（   　　年　　月 ）",AG3)</f>
        <v>（   　　年　　月 ）</v>
      </c>
      <c r="M5" s="750"/>
      <c r="N5" s="750"/>
      <c r="O5" s="750"/>
      <c r="P5" s="750"/>
      <c r="Q5" s="750"/>
      <c r="R5" s="476" t="s">
        <v>265</v>
      </c>
      <c r="S5" s="486"/>
      <c r="T5" s="486"/>
      <c r="U5" s="486"/>
      <c r="V5" s="751" t="str">
        <f>IF('10号'!E18="","",'10号'!E18)</f>
        <v/>
      </c>
      <c r="W5" s="751"/>
      <c r="X5" s="751"/>
      <c r="Y5" s="751"/>
      <c r="Z5" s="751"/>
      <c r="AA5" s="751"/>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725">
        <f>IF(AG3="",1,AG3)</f>
        <v>1</v>
      </c>
      <c r="B7" s="726"/>
      <c r="C7" s="754" t="s">
        <v>248</v>
      </c>
      <c r="D7" s="457"/>
      <c r="E7" s="756" t="s">
        <v>202</v>
      </c>
      <c r="F7" s="457"/>
      <c r="G7" s="756" t="s">
        <v>251</v>
      </c>
      <c r="H7" s="457"/>
      <c r="I7" s="756" t="s">
        <v>202</v>
      </c>
      <c r="J7" s="457"/>
      <c r="K7" s="752" t="s">
        <v>252</v>
      </c>
      <c r="L7" s="742" t="s">
        <v>203</v>
      </c>
      <c r="M7" s="458"/>
      <c r="N7" s="744" t="s">
        <v>253</v>
      </c>
      <c r="O7" s="457"/>
      <c r="P7" s="744" t="s">
        <v>252</v>
      </c>
      <c r="Q7" s="742" t="s">
        <v>254</v>
      </c>
      <c r="R7" s="469" t="str">
        <f>IF(OR(D7="",A7=""),"",HOUR(AJ7))</f>
        <v/>
      </c>
      <c r="S7" s="744" t="s">
        <v>253</v>
      </c>
      <c r="T7" s="460" t="str">
        <f>IF(OR(D7="",A7=""),"",MINUTE(AJ7))</f>
        <v/>
      </c>
      <c r="U7" s="744" t="s">
        <v>252</v>
      </c>
      <c r="V7" s="734" t="s">
        <v>269</v>
      </c>
      <c r="W7" s="461"/>
      <c r="X7" s="736" t="s">
        <v>143</v>
      </c>
      <c r="Y7" s="732" t="s">
        <v>255</v>
      </c>
      <c r="Z7" s="738"/>
      <c r="AA7" s="739"/>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727"/>
      <c r="B8" s="728"/>
      <c r="C8" s="755"/>
      <c r="D8" s="462"/>
      <c r="E8" s="757"/>
      <c r="F8" s="462"/>
      <c r="G8" s="757"/>
      <c r="H8" s="462"/>
      <c r="I8" s="757"/>
      <c r="J8" s="462"/>
      <c r="K8" s="753"/>
      <c r="L8" s="743"/>
      <c r="M8" s="463"/>
      <c r="N8" s="745"/>
      <c r="O8" s="462"/>
      <c r="P8" s="745"/>
      <c r="Q8" s="743"/>
      <c r="R8" s="468" t="str">
        <f>IF(OR(D8="",A7=""),"",HOUR(AJ8))</f>
        <v/>
      </c>
      <c r="S8" s="745"/>
      <c r="T8" s="464" t="str">
        <f>IF(OR(D8="",A7=""),"",MINUTE(AJ8))</f>
        <v/>
      </c>
      <c r="U8" s="745"/>
      <c r="V8" s="735"/>
      <c r="W8" s="513"/>
      <c r="X8" s="737"/>
      <c r="Y8" s="733"/>
      <c r="Z8" s="740"/>
      <c r="AA8" s="741"/>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727"/>
      <c r="B9" s="728"/>
      <c r="C9" s="746" t="s">
        <v>249</v>
      </c>
      <c r="D9" s="863" t="str">
        <f>IF(AND(AG3="",'10号'!J4=""),"",IF(AG3="","このページは入力不要です",""))</f>
        <v/>
      </c>
      <c r="E9" s="864"/>
      <c r="F9" s="864"/>
      <c r="G9" s="864"/>
      <c r="H9" s="864"/>
      <c r="I9" s="864"/>
      <c r="J9" s="864"/>
      <c r="K9" s="864"/>
      <c r="L9" s="864"/>
      <c r="M9" s="864"/>
      <c r="N9" s="864"/>
      <c r="O9" s="864"/>
      <c r="P9" s="864"/>
      <c r="Q9" s="761" t="str">
        <f>IF(OR(AK7="ERR",AK8="ERR"),"研修時間を確認してください","")</f>
        <v/>
      </c>
      <c r="R9" s="761"/>
      <c r="S9" s="761"/>
      <c r="T9" s="761"/>
      <c r="U9" s="761"/>
      <c r="V9" s="761"/>
      <c r="W9" s="761"/>
      <c r="X9" s="748" t="str">
        <f>IF(ISERROR(OR(AG7,AJ7,AJ8)),"研修人数を入力してください",IF(AG7&lt;&gt;"",IF(OR(AND(AJ7&gt;0,W7=""),AND(AJ8&gt;0,W8="")),"研修人数を入力してください",""),""))</f>
        <v/>
      </c>
      <c r="Y9" s="748"/>
      <c r="Z9" s="748"/>
      <c r="AA9" s="749"/>
      <c r="AE9" s="204"/>
      <c r="AF9" s="211"/>
      <c r="AG9" s="213"/>
      <c r="AH9" s="213"/>
      <c r="AI9" s="213"/>
      <c r="AJ9" s="210"/>
      <c r="AK9" s="456"/>
      <c r="AM9" s="135"/>
      <c r="AO9" s="214"/>
      <c r="AP9" s="215"/>
      <c r="AQ9" s="214"/>
      <c r="AS9" s="216"/>
    </row>
    <row r="10" spans="1:48" ht="49.5" customHeight="1" x14ac:dyDescent="0.15">
      <c r="A10" s="723" t="str">
        <f>IF(AG3="","",CONCATENATE("(",TEXT(AF7,"aaa"),")"))</f>
        <v/>
      </c>
      <c r="B10" s="724"/>
      <c r="C10" s="747"/>
      <c r="D10" s="759"/>
      <c r="E10" s="759"/>
      <c r="F10" s="759"/>
      <c r="G10" s="759"/>
      <c r="H10" s="759"/>
      <c r="I10" s="759"/>
      <c r="J10" s="759"/>
      <c r="K10" s="759"/>
      <c r="L10" s="759"/>
      <c r="M10" s="759"/>
      <c r="N10" s="759"/>
      <c r="O10" s="759"/>
      <c r="P10" s="759"/>
      <c r="Q10" s="759"/>
      <c r="R10" s="759"/>
      <c r="S10" s="759"/>
      <c r="T10" s="759"/>
      <c r="U10" s="759"/>
      <c r="V10" s="759"/>
      <c r="W10" s="759"/>
      <c r="X10" s="759"/>
      <c r="Y10" s="759"/>
      <c r="Z10" s="759"/>
      <c r="AA10" s="760"/>
      <c r="AE10" s="204"/>
      <c r="AF10" s="211"/>
      <c r="AG10" s="213"/>
      <c r="AH10" s="213"/>
      <c r="AI10" s="213"/>
      <c r="AJ10" s="210"/>
      <c r="AK10" s="456"/>
      <c r="AO10" s="214"/>
      <c r="AP10" s="215"/>
      <c r="AQ10" s="214"/>
      <c r="AS10" s="216"/>
    </row>
    <row r="11" spans="1:48" ht="15.75" customHeight="1" x14ac:dyDescent="0.15">
      <c r="A11" s="725">
        <f>IF($AG$3="",A7+1,AF11)</f>
        <v>2</v>
      </c>
      <c r="B11" s="726"/>
      <c r="C11" s="754" t="s">
        <v>248</v>
      </c>
      <c r="D11" s="457"/>
      <c r="E11" s="756" t="s">
        <v>202</v>
      </c>
      <c r="F11" s="457"/>
      <c r="G11" s="756" t="s">
        <v>251</v>
      </c>
      <c r="H11" s="457"/>
      <c r="I11" s="756" t="s">
        <v>202</v>
      </c>
      <c r="J11" s="457"/>
      <c r="K11" s="752" t="s">
        <v>252</v>
      </c>
      <c r="L11" s="742" t="s">
        <v>203</v>
      </c>
      <c r="M11" s="458"/>
      <c r="N11" s="744" t="s">
        <v>253</v>
      </c>
      <c r="O11" s="457"/>
      <c r="P11" s="744" t="s">
        <v>252</v>
      </c>
      <c r="Q11" s="742" t="s">
        <v>254</v>
      </c>
      <c r="R11" s="469" t="str">
        <f>IF(OR(D11="",A11=""),"",HOUR(AJ11))</f>
        <v/>
      </c>
      <c r="S11" s="744" t="s">
        <v>253</v>
      </c>
      <c r="T11" s="460" t="str">
        <f>IF(OR(D11="",A11=""),"",MINUTE(AJ11))</f>
        <v/>
      </c>
      <c r="U11" s="744" t="s">
        <v>252</v>
      </c>
      <c r="V11" s="734" t="s">
        <v>269</v>
      </c>
      <c r="W11" s="461"/>
      <c r="X11" s="736" t="s">
        <v>143</v>
      </c>
      <c r="Y11" s="732" t="s">
        <v>255</v>
      </c>
      <c r="Z11" s="738"/>
      <c r="AA11" s="739"/>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727"/>
      <c r="B12" s="728"/>
      <c r="C12" s="755"/>
      <c r="D12" s="462"/>
      <c r="E12" s="757"/>
      <c r="F12" s="462"/>
      <c r="G12" s="757"/>
      <c r="H12" s="462"/>
      <c r="I12" s="757"/>
      <c r="J12" s="462"/>
      <c r="K12" s="753"/>
      <c r="L12" s="743"/>
      <c r="M12" s="463"/>
      <c r="N12" s="745"/>
      <c r="O12" s="462"/>
      <c r="P12" s="745"/>
      <c r="Q12" s="743"/>
      <c r="R12" s="468" t="str">
        <f>IF(OR(D12="",A11=""),"",HOUR(AJ12))</f>
        <v/>
      </c>
      <c r="S12" s="745"/>
      <c r="T12" s="464" t="str">
        <f>IF(OR(D12="",A11=""),"",MINUTE(AJ12))</f>
        <v/>
      </c>
      <c r="U12" s="745"/>
      <c r="V12" s="735"/>
      <c r="W12" s="513"/>
      <c r="X12" s="737"/>
      <c r="Y12" s="733"/>
      <c r="Z12" s="740"/>
      <c r="AA12" s="741"/>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727"/>
      <c r="B13" s="728"/>
      <c r="C13" s="746" t="s">
        <v>249</v>
      </c>
      <c r="D13" s="520"/>
      <c r="E13" s="521"/>
      <c r="F13" s="521"/>
      <c r="G13" s="521"/>
      <c r="H13" s="521"/>
      <c r="I13" s="521"/>
      <c r="J13" s="521"/>
      <c r="K13" s="521"/>
      <c r="L13" s="521"/>
      <c r="M13" s="521"/>
      <c r="N13" s="521"/>
      <c r="O13" s="521"/>
      <c r="P13" s="521"/>
      <c r="Q13" s="761" t="str">
        <f>IF(OR(AK11="ERR",AK12="ERR"),"研修時間を確認してください","")</f>
        <v/>
      </c>
      <c r="R13" s="761"/>
      <c r="S13" s="761"/>
      <c r="T13" s="761"/>
      <c r="U13" s="761"/>
      <c r="V13" s="761"/>
      <c r="W13" s="761"/>
      <c r="X13" s="748" t="str">
        <f>IF(ISERROR(OR(AG11,AJ11,AJ12)),"研修人数を入力してください",IF(AG11&lt;&gt;"",IF(OR(AND(AJ11&gt;0,W11=""),AND(AJ12&gt;0,W12="")),"研修人数を入力してください",""),""))</f>
        <v/>
      </c>
      <c r="Y13" s="748"/>
      <c r="Z13" s="748"/>
      <c r="AA13" s="749"/>
      <c r="AE13" s="204"/>
      <c r="AF13" s="211"/>
      <c r="AG13" s="213"/>
      <c r="AH13" s="213"/>
      <c r="AI13" s="213"/>
      <c r="AJ13" s="210"/>
      <c r="AK13" s="456"/>
      <c r="AM13" s="135"/>
      <c r="AO13" s="214"/>
      <c r="AP13" s="215"/>
      <c r="AQ13" s="214"/>
      <c r="AS13" s="216"/>
    </row>
    <row r="14" spans="1:48" ht="49.5" customHeight="1" x14ac:dyDescent="0.15">
      <c r="A14" s="723" t="str">
        <f>IF(AF11="","",CONCATENATE("(",TEXT(AF11,"aaa"),")"))</f>
        <v/>
      </c>
      <c r="B14" s="724"/>
      <c r="C14" s="747"/>
      <c r="D14" s="758"/>
      <c r="E14" s="759"/>
      <c r="F14" s="759"/>
      <c r="G14" s="759"/>
      <c r="H14" s="759"/>
      <c r="I14" s="759"/>
      <c r="J14" s="759"/>
      <c r="K14" s="759"/>
      <c r="L14" s="759"/>
      <c r="M14" s="759"/>
      <c r="N14" s="759"/>
      <c r="O14" s="759"/>
      <c r="P14" s="759"/>
      <c r="Q14" s="759"/>
      <c r="R14" s="759"/>
      <c r="S14" s="759"/>
      <c r="T14" s="759"/>
      <c r="U14" s="759"/>
      <c r="V14" s="759"/>
      <c r="W14" s="759"/>
      <c r="X14" s="759"/>
      <c r="Y14" s="759"/>
      <c r="Z14" s="759"/>
      <c r="AA14" s="760"/>
      <c r="AE14" s="204"/>
      <c r="AF14" s="211"/>
      <c r="AG14" s="213"/>
      <c r="AH14" s="213"/>
      <c r="AI14" s="213"/>
      <c r="AJ14" s="210"/>
      <c r="AK14" s="456"/>
      <c r="AO14" s="214"/>
      <c r="AP14" s="215"/>
      <c r="AQ14" s="214"/>
      <c r="AS14" s="216"/>
    </row>
    <row r="15" spans="1:48" ht="15.75" customHeight="1" x14ac:dyDescent="0.15">
      <c r="A15" s="725">
        <f>IF($AG$3="",A11+1,AF15)</f>
        <v>3</v>
      </c>
      <c r="B15" s="726"/>
      <c r="C15" s="754" t="s">
        <v>248</v>
      </c>
      <c r="D15" s="457"/>
      <c r="E15" s="756" t="s">
        <v>202</v>
      </c>
      <c r="F15" s="457"/>
      <c r="G15" s="756" t="s">
        <v>251</v>
      </c>
      <c r="H15" s="457"/>
      <c r="I15" s="756" t="s">
        <v>202</v>
      </c>
      <c r="J15" s="457"/>
      <c r="K15" s="752" t="s">
        <v>252</v>
      </c>
      <c r="L15" s="742" t="s">
        <v>203</v>
      </c>
      <c r="M15" s="458"/>
      <c r="N15" s="744" t="s">
        <v>253</v>
      </c>
      <c r="O15" s="457"/>
      <c r="P15" s="744" t="s">
        <v>252</v>
      </c>
      <c r="Q15" s="742" t="s">
        <v>254</v>
      </c>
      <c r="R15" s="469" t="str">
        <f>IF(OR(D15="",A15=""),"",HOUR(AJ15))</f>
        <v/>
      </c>
      <c r="S15" s="744" t="s">
        <v>253</v>
      </c>
      <c r="T15" s="460" t="str">
        <f>IF(OR(D15="",A15=""),"",MINUTE(AJ15))</f>
        <v/>
      </c>
      <c r="U15" s="744" t="s">
        <v>252</v>
      </c>
      <c r="V15" s="734" t="s">
        <v>269</v>
      </c>
      <c r="W15" s="461"/>
      <c r="X15" s="736" t="s">
        <v>143</v>
      </c>
      <c r="Y15" s="732" t="s">
        <v>255</v>
      </c>
      <c r="Z15" s="738"/>
      <c r="AA15" s="739"/>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727"/>
      <c r="B16" s="728"/>
      <c r="C16" s="755"/>
      <c r="D16" s="462"/>
      <c r="E16" s="757"/>
      <c r="F16" s="462"/>
      <c r="G16" s="757"/>
      <c r="H16" s="462"/>
      <c r="I16" s="757"/>
      <c r="J16" s="462"/>
      <c r="K16" s="753"/>
      <c r="L16" s="743"/>
      <c r="M16" s="463"/>
      <c r="N16" s="745"/>
      <c r="O16" s="462"/>
      <c r="P16" s="745"/>
      <c r="Q16" s="743"/>
      <c r="R16" s="468" t="str">
        <f>IF(OR(D16="",A15=""),"",HOUR(AJ16))</f>
        <v/>
      </c>
      <c r="S16" s="745"/>
      <c r="T16" s="464" t="str">
        <f>IF(OR(D16="",A15=""),"",MINUTE(AJ16))</f>
        <v/>
      </c>
      <c r="U16" s="745"/>
      <c r="V16" s="735"/>
      <c r="W16" s="513"/>
      <c r="X16" s="737"/>
      <c r="Y16" s="733"/>
      <c r="Z16" s="740"/>
      <c r="AA16" s="741"/>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727"/>
      <c r="B17" s="728"/>
      <c r="C17" s="746" t="s">
        <v>249</v>
      </c>
      <c r="D17" s="520"/>
      <c r="E17" s="521"/>
      <c r="F17" s="521"/>
      <c r="G17" s="521"/>
      <c r="H17" s="521"/>
      <c r="I17" s="521"/>
      <c r="J17" s="521"/>
      <c r="K17" s="521"/>
      <c r="L17" s="521"/>
      <c r="M17" s="521"/>
      <c r="N17" s="521"/>
      <c r="O17" s="521"/>
      <c r="P17" s="521"/>
      <c r="Q17" s="761" t="str">
        <f>IF(OR(AK15="ERR",AK16="ERR"),"研修時間を確認してください","")</f>
        <v/>
      </c>
      <c r="R17" s="761"/>
      <c r="S17" s="761"/>
      <c r="T17" s="761"/>
      <c r="U17" s="761"/>
      <c r="V17" s="761"/>
      <c r="W17" s="761"/>
      <c r="X17" s="748" t="str">
        <f>IF(ISERROR(OR(AG15,AJ15,AJ16)),"研修人数を入力してください",IF(AG15&lt;&gt;"",IF(OR(AND(AJ15&gt;0,W15=""),AND(AJ16&gt;0,W16="")),"研修人数を入力してください",""),""))</f>
        <v/>
      </c>
      <c r="Y17" s="748"/>
      <c r="Z17" s="748"/>
      <c r="AA17" s="749"/>
      <c r="AE17" s="204"/>
      <c r="AF17" s="211"/>
      <c r="AG17" s="213"/>
      <c r="AH17" s="213"/>
      <c r="AI17" s="213"/>
      <c r="AJ17" s="210"/>
      <c r="AK17" s="456"/>
      <c r="AM17" s="135"/>
      <c r="AO17" s="214"/>
      <c r="AP17" s="215"/>
      <c r="AQ17" s="214"/>
      <c r="AS17" s="216"/>
    </row>
    <row r="18" spans="1:45" ht="49.5" customHeight="1" x14ac:dyDescent="0.15">
      <c r="A18" s="723" t="str">
        <f>IF(AF15="","",CONCATENATE("(",TEXT(AF15,"aaa"),")"))</f>
        <v/>
      </c>
      <c r="B18" s="724"/>
      <c r="C18" s="747"/>
      <c r="D18" s="758"/>
      <c r="E18" s="759"/>
      <c r="F18" s="759"/>
      <c r="G18" s="759"/>
      <c r="H18" s="759"/>
      <c r="I18" s="759"/>
      <c r="J18" s="759"/>
      <c r="K18" s="759"/>
      <c r="L18" s="759"/>
      <c r="M18" s="759"/>
      <c r="N18" s="759"/>
      <c r="O18" s="759"/>
      <c r="P18" s="759"/>
      <c r="Q18" s="759"/>
      <c r="R18" s="759"/>
      <c r="S18" s="759"/>
      <c r="T18" s="759"/>
      <c r="U18" s="759"/>
      <c r="V18" s="759"/>
      <c r="W18" s="759"/>
      <c r="X18" s="759"/>
      <c r="Y18" s="759"/>
      <c r="Z18" s="759"/>
      <c r="AA18" s="760"/>
      <c r="AE18" s="204"/>
      <c r="AF18" s="211"/>
      <c r="AG18" s="213"/>
      <c r="AH18" s="213"/>
      <c r="AI18" s="213"/>
      <c r="AJ18" s="210"/>
      <c r="AK18" s="456"/>
      <c r="AO18" s="214"/>
      <c r="AP18" s="215"/>
      <c r="AQ18" s="214"/>
      <c r="AS18" s="216"/>
    </row>
    <row r="19" spans="1:45" ht="15.75" customHeight="1" x14ac:dyDescent="0.15">
      <c r="A19" s="725">
        <f>IF($AG$3="",A15+1,AF19)</f>
        <v>4</v>
      </c>
      <c r="B19" s="726"/>
      <c r="C19" s="754" t="s">
        <v>248</v>
      </c>
      <c r="D19" s="457"/>
      <c r="E19" s="756" t="s">
        <v>202</v>
      </c>
      <c r="F19" s="457"/>
      <c r="G19" s="756" t="s">
        <v>251</v>
      </c>
      <c r="H19" s="457"/>
      <c r="I19" s="756" t="s">
        <v>202</v>
      </c>
      <c r="J19" s="457"/>
      <c r="K19" s="752" t="s">
        <v>252</v>
      </c>
      <c r="L19" s="742" t="s">
        <v>203</v>
      </c>
      <c r="M19" s="458"/>
      <c r="N19" s="744" t="s">
        <v>253</v>
      </c>
      <c r="O19" s="457"/>
      <c r="P19" s="744" t="s">
        <v>252</v>
      </c>
      <c r="Q19" s="742" t="s">
        <v>254</v>
      </c>
      <c r="R19" s="469" t="str">
        <f>IF(OR(D19="",A19=""),"",HOUR(AJ19))</f>
        <v/>
      </c>
      <c r="S19" s="744" t="s">
        <v>253</v>
      </c>
      <c r="T19" s="460" t="str">
        <f>IF(OR(D19="",A19=""),"",MINUTE(AJ19))</f>
        <v/>
      </c>
      <c r="U19" s="744" t="s">
        <v>252</v>
      </c>
      <c r="V19" s="734" t="s">
        <v>269</v>
      </c>
      <c r="W19" s="461"/>
      <c r="X19" s="736" t="s">
        <v>143</v>
      </c>
      <c r="Y19" s="732" t="s">
        <v>255</v>
      </c>
      <c r="Z19" s="738"/>
      <c r="AA19" s="739"/>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727"/>
      <c r="B20" s="728"/>
      <c r="C20" s="755"/>
      <c r="D20" s="462"/>
      <c r="E20" s="757"/>
      <c r="F20" s="462"/>
      <c r="G20" s="757"/>
      <c r="H20" s="462"/>
      <c r="I20" s="757"/>
      <c r="J20" s="462"/>
      <c r="K20" s="753"/>
      <c r="L20" s="743"/>
      <c r="M20" s="463"/>
      <c r="N20" s="745"/>
      <c r="O20" s="462"/>
      <c r="P20" s="745"/>
      <c r="Q20" s="743"/>
      <c r="R20" s="468" t="str">
        <f>IF(OR(D20="",A19=""),"",HOUR(AJ20))</f>
        <v/>
      </c>
      <c r="S20" s="745"/>
      <c r="T20" s="464" t="str">
        <f>IF(OR(D20="",A19=""),"",MINUTE(AJ20))</f>
        <v/>
      </c>
      <c r="U20" s="745"/>
      <c r="V20" s="735"/>
      <c r="W20" s="513"/>
      <c r="X20" s="737"/>
      <c r="Y20" s="733"/>
      <c r="Z20" s="740"/>
      <c r="AA20" s="741"/>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727"/>
      <c r="B21" s="728"/>
      <c r="C21" s="746" t="s">
        <v>249</v>
      </c>
      <c r="D21" s="520"/>
      <c r="E21" s="521"/>
      <c r="F21" s="521"/>
      <c r="G21" s="521"/>
      <c r="H21" s="521"/>
      <c r="I21" s="521"/>
      <c r="J21" s="521"/>
      <c r="K21" s="521"/>
      <c r="L21" s="521"/>
      <c r="M21" s="521"/>
      <c r="N21" s="521"/>
      <c r="O21" s="521"/>
      <c r="P21" s="521"/>
      <c r="Q21" s="761" t="str">
        <f>IF(OR(AK19="ERR",AK20="ERR"),"研修時間を確認してください","")</f>
        <v/>
      </c>
      <c r="R21" s="761"/>
      <c r="S21" s="761"/>
      <c r="T21" s="761"/>
      <c r="U21" s="761"/>
      <c r="V21" s="761"/>
      <c r="W21" s="761"/>
      <c r="X21" s="748" t="str">
        <f>IF(ISERROR(OR(AG19,AJ19,AJ20)),"研修人数を入力してください",IF(AG19&lt;&gt;"",IF(OR(AND(AJ19&gt;0,W19=""),AND(AJ20&gt;0,W20="")),"研修人数を入力してください",""),""))</f>
        <v/>
      </c>
      <c r="Y21" s="748"/>
      <c r="Z21" s="748"/>
      <c r="AA21" s="749"/>
      <c r="AE21" s="204"/>
      <c r="AF21" s="211"/>
      <c r="AG21" s="213"/>
      <c r="AH21" s="213"/>
      <c r="AI21" s="213"/>
      <c r="AJ21" s="210"/>
      <c r="AK21" s="456"/>
      <c r="AM21" s="135"/>
      <c r="AO21" s="214"/>
      <c r="AP21" s="215"/>
      <c r="AQ21" s="214"/>
      <c r="AS21" s="216"/>
    </row>
    <row r="22" spans="1:45" ht="49.5" customHeight="1" x14ac:dyDescent="0.15">
      <c r="A22" s="723" t="str">
        <f>IF(AF19="","",CONCATENATE("(",TEXT(AF19,"aaa"),")"))</f>
        <v/>
      </c>
      <c r="B22" s="724"/>
      <c r="C22" s="747"/>
      <c r="D22" s="758"/>
      <c r="E22" s="759"/>
      <c r="F22" s="759"/>
      <c r="G22" s="759"/>
      <c r="H22" s="759"/>
      <c r="I22" s="759"/>
      <c r="J22" s="759"/>
      <c r="K22" s="759"/>
      <c r="L22" s="759"/>
      <c r="M22" s="759"/>
      <c r="N22" s="759"/>
      <c r="O22" s="759"/>
      <c r="P22" s="759"/>
      <c r="Q22" s="759"/>
      <c r="R22" s="759"/>
      <c r="S22" s="759"/>
      <c r="T22" s="759"/>
      <c r="U22" s="759"/>
      <c r="V22" s="759"/>
      <c r="W22" s="759"/>
      <c r="X22" s="759"/>
      <c r="Y22" s="759"/>
      <c r="Z22" s="759"/>
      <c r="AA22" s="760"/>
      <c r="AE22" s="204"/>
      <c r="AF22" s="211"/>
      <c r="AG22" s="213"/>
      <c r="AH22" s="213"/>
      <c r="AI22" s="213"/>
      <c r="AJ22" s="210"/>
      <c r="AK22" s="456"/>
      <c r="AO22" s="214"/>
      <c r="AP22" s="215"/>
      <c r="AQ22" s="214"/>
      <c r="AS22" s="216"/>
    </row>
    <row r="23" spans="1:45" ht="15.75" customHeight="1" x14ac:dyDescent="0.15">
      <c r="A23" s="725">
        <f>IF($AG$3="",A19+1,AF23)</f>
        <v>5</v>
      </c>
      <c r="B23" s="726"/>
      <c r="C23" s="754" t="s">
        <v>248</v>
      </c>
      <c r="D23" s="457"/>
      <c r="E23" s="756" t="s">
        <v>202</v>
      </c>
      <c r="F23" s="457"/>
      <c r="G23" s="756" t="s">
        <v>251</v>
      </c>
      <c r="H23" s="457"/>
      <c r="I23" s="756" t="s">
        <v>202</v>
      </c>
      <c r="J23" s="457"/>
      <c r="K23" s="752" t="s">
        <v>252</v>
      </c>
      <c r="L23" s="742" t="s">
        <v>203</v>
      </c>
      <c r="M23" s="458"/>
      <c r="N23" s="744" t="s">
        <v>253</v>
      </c>
      <c r="O23" s="457"/>
      <c r="P23" s="744" t="s">
        <v>252</v>
      </c>
      <c r="Q23" s="742" t="s">
        <v>254</v>
      </c>
      <c r="R23" s="469" t="str">
        <f>IF(OR(D23="",A23=""),"",HOUR(AJ23))</f>
        <v/>
      </c>
      <c r="S23" s="744" t="s">
        <v>253</v>
      </c>
      <c r="T23" s="460" t="str">
        <f>IF(OR(D23="",A23=""),"",MINUTE(AJ23))</f>
        <v/>
      </c>
      <c r="U23" s="744" t="s">
        <v>252</v>
      </c>
      <c r="V23" s="734" t="s">
        <v>269</v>
      </c>
      <c r="W23" s="461"/>
      <c r="X23" s="736" t="s">
        <v>143</v>
      </c>
      <c r="Y23" s="732" t="s">
        <v>255</v>
      </c>
      <c r="Z23" s="738"/>
      <c r="AA23" s="739"/>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727"/>
      <c r="B24" s="728"/>
      <c r="C24" s="755"/>
      <c r="D24" s="462"/>
      <c r="E24" s="757"/>
      <c r="F24" s="462"/>
      <c r="G24" s="757"/>
      <c r="H24" s="462"/>
      <c r="I24" s="757"/>
      <c r="J24" s="462"/>
      <c r="K24" s="753"/>
      <c r="L24" s="743"/>
      <c r="M24" s="463"/>
      <c r="N24" s="745"/>
      <c r="O24" s="462"/>
      <c r="P24" s="745"/>
      <c r="Q24" s="743"/>
      <c r="R24" s="468" t="str">
        <f>IF(OR(D24="",A23=""),"",HOUR(AJ24))</f>
        <v/>
      </c>
      <c r="S24" s="745"/>
      <c r="T24" s="464" t="str">
        <f>IF(OR(D24="",A23=""),"",MINUTE(AJ24))</f>
        <v/>
      </c>
      <c r="U24" s="745"/>
      <c r="V24" s="735"/>
      <c r="W24" s="513"/>
      <c r="X24" s="737"/>
      <c r="Y24" s="733"/>
      <c r="Z24" s="740"/>
      <c r="AA24" s="741"/>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727"/>
      <c r="B25" s="728"/>
      <c r="C25" s="746" t="s">
        <v>249</v>
      </c>
      <c r="D25" s="520"/>
      <c r="E25" s="521"/>
      <c r="F25" s="521"/>
      <c r="G25" s="521"/>
      <c r="H25" s="521"/>
      <c r="I25" s="521"/>
      <c r="J25" s="521"/>
      <c r="K25" s="521"/>
      <c r="L25" s="521"/>
      <c r="M25" s="521"/>
      <c r="N25" s="521"/>
      <c r="O25" s="521"/>
      <c r="P25" s="521"/>
      <c r="Q25" s="761" t="str">
        <f>IF(OR(AK23="ERR",AK24="ERR"),"研修時間を確認してください","")</f>
        <v/>
      </c>
      <c r="R25" s="761"/>
      <c r="S25" s="761"/>
      <c r="T25" s="761"/>
      <c r="U25" s="761"/>
      <c r="V25" s="761"/>
      <c r="W25" s="761"/>
      <c r="X25" s="748" t="str">
        <f>IF(ISERROR(OR(AG23,AJ23,AJ24)),"研修人数を入力してください",IF(AG23&lt;&gt;"",IF(OR(AND(AJ23&gt;0,W23=""),AND(AJ24&gt;0,W24="")),"研修人数を入力してください",""),""))</f>
        <v/>
      </c>
      <c r="Y25" s="748"/>
      <c r="Z25" s="748"/>
      <c r="AA25" s="749"/>
      <c r="AE25" s="204"/>
      <c r="AF25" s="211"/>
      <c r="AG25" s="213"/>
      <c r="AH25" s="213"/>
      <c r="AI25" s="213"/>
      <c r="AJ25" s="210"/>
      <c r="AK25" s="456"/>
      <c r="AM25" s="135"/>
      <c r="AO25" s="214"/>
      <c r="AP25" s="215"/>
      <c r="AQ25" s="214"/>
      <c r="AS25" s="216"/>
    </row>
    <row r="26" spans="1:45" ht="49.5" customHeight="1" x14ac:dyDescent="0.15">
      <c r="A26" s="723" t="str">
        <f>IF(AF23="","",CONCATENATE("(",TEXT(AF23,"aaa"),")"))</f>
        <v/>
      </c>
      <c r="B26" s="724"/>
      <c r="C26" s="747"/>
      <c r="D26" s="758"/>
      <c r="E26" s="759"/>
      <c r="F26" s="759"/>
      <c r="G26" s="759"/>
      <c r="H26" s="759"/>
      <c r="I26" s="759"/>
      <c r="J26" s="759"/>
      <c r="K26" s="759"/>
      <c r="L26" s="759"/>
      <c r="M26" s="759"/>
      <c r="N26" s="759"/>
      <c r="O26" s="759"/>
      <c r="P26" s="759"/>
      <c r="Q26" s="759"/>
      <c r="R26" s="759"/>
      <c r="S26" s="759"/>
      <c r="T26" s="759"/>
      <c r="U26" s="759"/>
      <c r="V26" s="759"/>
      <c r="W26" s="759"/>
      <c r="X26" s="759"/>
      <c r="Y26" s="759"/>
      <c r="Z26" s="759"/>
      <c r="AA26" s="760"/>
      <c r="AE26" s="204"/>
      <c r="AF26" s="211"/>
      <c r="AG26" s="213"/>
      <c r="AH26" s="213"/>
      <c r="AI26" s="213"/>
      <c r="AJ26" s="210"/>
      <c r="AK26" s="456"/>
      <c r="AO26" s="214"/>
      <c r="AP26" s="215"/>
      <c r="AQ26" s="214"/>
      <c r="AS26" s="216"/>
    </row>
    <row r="27" spans="1:45" ht="15.75" customHeight="1" x14ac:dyDescent="0.15">
      <c r="A27" s="725">
        <f>IF($AG$3="",A23+1,AF27)</f>
        <v>6</v>
      </c>
      <c r="B27" s="726"/>
      <c r="C27" s="754" t="s">
        <v>248</v>
      </c>
      <c r="D27" s="457"/>
      <c r="E27" s="756" t="s">
        <v>202</v>
      </c>
      <c r="F27" s="457"/>
      <c r="G27" s="756" t="s">
        <v>251</v>
      </c>
      <c r="H27" s="457"/>
      <c r="I27" s="756" t="s">
        <v>202</v>
      </c>
      <c r="J27" s="457"/>
      <c r="K27" s="752" t="s">
        <v>252</v>
      </c>
      <c r="L27" s="742" t="s">
        <v>203</v>
      </c>
      <c r="M27" s="458"/>
      <c r="N27" s="744" t="s">
        <v>253</v>
      </c>
      <c r="O27" s="457"/>
      <c r="P27" s="744" t="s">
        <v>252</v>
      </c>
      <c r="Q27" s="742" t="s">
        <v>254</v>
      </c>
      <c r="R27" s="469" t="str">
        <f>IF(OR(D27="",A27=""),"",HOUR(AJ27))</f>
        <v/>
      </c>
      <c r="S27" s="744" t="s">
        <v>253</v>
      </c>
      <c r="T27" s="460" t="str">
        <f>IF(OR(D27="",A27=""),"",MINUTE(AJ27))</f>
        <v/>
      </c>
      <c r="U27" s="744" t="s">
        <v>252</v>
      </c>
      <c r="V27" s="734" t="s">
        <v>269</v>
      </c>
      <c r="W27" s="461"/>
      <c r="X27" s="736" t="s">
        <v>143</v>
      </c>
      <c r="Y27" s="732" t="s">
        <v>255</v>
      </c>
      <c r="Z27" s="738"/>
      <c r="AA27" s="739"/>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727"/>
      <c r="B28" s="728"/>
      <c r="C28" s="755"/>
      <c r="D28" s="462"/>
      <c r="E28" s="757"/>
      <c r="F28" s="462"/>
      <c r="G28" s="757"/>
      <c r="H28" s="462"/>
      <c r="I28" s="757"/>
      <c r="J28" s="462"/>
      <c r="K28" s="753"/>
      <c r="L28" s="743"/>
      <c r="M28" s="463"/>
      <c r="N28" s="745"/>
      <c r="O28" s="462"/>
      <c r="P28" s="745"/>
      <c r="Q28" s="743"/>
      <c r="R28" s="468" t="str">
        <f>IF(OR(D28="",A27=""),"",HOUR(AJ28))</f>
        <v/>
      </c>
      <c r="S28" s="745"/>
      <c r="T28" s="464" t="str">
        <f>IF(OR(D28="",A27=""),"",MINUTE(AJ28))</f>
        <v/>
      </c>
      <c r="U28" s="745"/>
      <c r="V28" s="735"/>
      <c r="W28" s="513"/>
      <c r="X28" s="737"/>
      <c r="Y28" s="733"/>
      <c r="Z28" s="740"/>
      <c r="AA28" s="741"/>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727"/>
      <c r="B29" s="728"/>
      <c r="C29" s="746" t="s">
        <v>249</v>
      </c>
      <c r="D29" s="520"/>
      <c r="E29" s="521"/>
      <c r="F29" s="521"/>
      <c r="G29" s="521"/>
      <c r="H29" s="521"/>
      <c r="I29" s="521"/>
      <c r="J29" s="521"/>
      <c r="K29" s="521"/>
      <c r="L29" s="521"/>
      <c r="M29" s="521"/>
      <c r="N29" s="521"/>
      <c r="O29" s="521"/>
      <c r="P29" s="521"/>
      <c r="Q29" s="761" t="str">
        <f>IF(OR(AK27="ERR",AK28="ERR"),"研修時間を確認してください","")</f>
        <v/>
      </c>
      <c r="R29" s="761"/>
      <c r="S29" s="761"/>
      <c r="T29" s="761"/>
      <c r="U29" s="761"/>
      <c r="V29" s="761"/>
      <c r="W29" s="761"/>
      <c r="X29" s="748" t="str">
        <f>IF(ISERROR(OR(AG27,AJ27,AJ28)),"研修人数を入力してください",IF(AG27&lt;&gt;"",IF(OR(AND(AJ27&gt;0,W27=""),AND(AJ28&gt;0,W28="")),"研修人数を入力してください",""),""))</f>
        <v/>
      </c>
      <c r="Y29" s="748"/>
      <c r="Z29" s="748"/>
      <c r="AA29" s="749"/>
      <c r="AE29" s="204"/>
      <c r="AF29" s="211"/>
      <c r="AG29" s="213"/>
      <c r="AH29" s="213"/>
      <c r="AI29" s="213"/>
      <c r="AJ29" s="210"/>
      <c r="AK29" s="456"/>
      <c r="AM29" s="135"/>
      <c r="AO29" s="214"/>
      <c r="AP29" s="215"/>
      <c r="AQ29" s="214"/>
      <c r="AS29" s="216"/>
    </row>
    <row r="30" spans="1:45" ht="49.5" customHeight="1" x14ac:dyDescent="0.15">
      <c r="A30" s="723" t="str">
        <f>IF(AF27="","",CONCATENATE("(",TEXT(AF27,"aaa"),")"))</f>
        <v/>
      </c>
      <c r="B30" s="724"/>
      <c r="C30" s="747"/>
      <c r="D30" s="758"/>
      <c r="E30" s="759"/>
      <c r="F30" s="759"/>
      <c r="G30" s="759"/>
      <c r="H30" s="759"/>
      <c r="I30" s="759"/>
      <c r="J30" s="759"/>
      <c r="K30" s="759"/>
      <c r="L30" s="759"/>
      <c r="M30" s="759"/>
      <c r="N30" s="759"/>
      <c r="O30" s="759"/>
      <c r="P30" s="759"/>
      <c r="Q30" s="759"/>
      <c r="R30" s="759"/>
      <c r="S30" s="759"/>
      <c r="T30" s="759"/>
      <c r="U30" s="759"/>
      <c r="V30" s="759"/>
      <c r="W30" s="759"/>
      <c r="X30" s="759"/>
      <c r="Y30" s="759"/>
      <c r="Z30" s="759"/>
      <c r="AA30" s="760"/>
      <c r="AE30" s="204"/>
      <c r="AF30" s="211"/>
      <c r="AG30" s="213"/>
      <c r="AH30" s="213"/>
      <c r="AI30" s="213"/>
      <c r="AJ30" s="210"/>
      <c r="AK30" s="456"/>
      <c r="AO30" s="214"/>
      <c r="AP30" s="215"/>
      <c r="AQ30" s="214"/>
      <c r="AS30" s="216"/>
    </row>
    <row r="31" spans="1:45" ht="15.75" customHeight="1" x14ac:dyDescent="0.15">
      <c r="A31" s="725">
        <f>IF($AG$3="",A27+1,AF31)</f>
        <v>7</v>
      </c>
      <c r="B31" s="726"/>
      <c r="C31" s="754" t="s">
        <v>248</v>
      </c>
      <c r="D31" s="457"/>
      <c r="E31" s="756" t="s">
        <v>202</v>
      </c>
      <c r="F31" s="457"/>
      <c r="G31" s="756" t="s">
        <v>251</v>
      </c>
      <c r="H31" s="457"/>
      <c r="I31" s="756" t="s">
        <v>202</v>
      </c>
      <c r="J31" s="457"/>
      <c r="K31" s="752" t="s">
        <v>252</v>
      </c>
      <c r="L31" s="742" t="s">
        <v>203</v>
      </c>
      <c r="M31" s="458"/>
      <c r="N31" s="744" t="s">
        <v>253</v>
      </c>
      <c r="O31" s="457"/>
      <c r="P31" s="744" t="s">
        <v>252</v>
      </c>
      <c r="Q31" s="742" t="s">
        <v>254</v>
      </c>
      <c r="R31" s="469" t="str">
        <f>IF(OR(D31="",A31=""),"",HOUR(AJ31))</f>
        <v/>
      </c>
      <c r="S31" s="744" t="s">
        <v>253</v>
      </c>
      <c r="T31" s="460" t="str">
        <f>IF(OR(D31="",A31=""),"",MINUTE(AJ31))</f>
        <v/>
      </c>
      <c r="U31" s="744" t="s">
        <v>252</v>
      </c>
      <c r="V31" s="734" t="s">
        <v>269</v>
      </c>
      <c r="W31" s="461"/>
      <c r="X31" s="736" t="s">
        <v>143</v>
      </c>
      <c r="Y31" s="732" t="s">
        <v>255</v>
      </c>
      <c r="Z31" s="738"/>
      <c r="AA31" s="739"/>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727"/>
      <c r="B32" s="728"/>
      <c r="C32" s="755"/>
      <c r="D32" s="462"/>
      <c r="E32" s="757"/>
      <c r="F32" s="462"/>
      <c r="G32" s="757"/>
      <c r="H32" s="462"/>
      <c r="I32" s="757"/>
      <c r="J32" s="462"/>
      <c r="K32" s="753"/>
      <c r="L32" s="743"/>
      <c r="M32" s="463"/>
      <c r="N32" s="745"/>
      <c r="O32" s="462"/>
      <c r="P32" s="745"/>
      <c r="Q32" s="743"/>
      <c r="R32" s="468" t="str">
        <f>IF(OR(D32="",A31=""),"",HOUR(AJ32))</f>
        <v/>
      </c>
      <c r="S32" s="745"/>
      <c r="T32" s="464" t="str">
        <f>IF(OR(D32="",A31=""),"",MINUTE(AJ32))</f>
        <v/>
      </c>
      <c r="U32" s="745"/>
      <c r="V32" s="735"/>
      <c r="W32" s="513"/>
      <c r="X32" s="737"/>
      <c r="Y32" s="733"/>
      <c r="Z32" s="740"/>
      <c r="AA32" s="741"/>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727"/>
      <c r="B33" s="728"/>
      <c r="C33" s="746" t="s">
        <v>249</v>
      </c>
      <c r="D33" s="520"/>
      <c r="E33" s="521"/>
      <c r="F33" s="521"/>
      <c r="G33" s="521"/>
      <c r="H33" s="521"/>
      <c r="I33" s="521"/>
      <c r="J33" s="521"/>
      <c r="K33" s="521"/>
      <c r="L33" s="521"/>
      <c r="M33" s="521"/>
      <c r="N33" s="521"/>
      <c r="O33" s="521"/>
      <c r="P33" s="521"/>
      <c r="Q33" s="761" t="str">
        <f>IF(OR(AK31="ERR",AK32="ERR"),"研修時間を確認してください","")</f>
        <v/>
      </c>
      <c r="R33" s="761"/>
      <c r="S33" s="761"/>
      <c r="T33" s="761"/>
      <c r="U33" s="761"/>
      <c r="V33" s="761"/>
      <c r="W33" s="761"/>
      <c r="X33" s="748" t="str">
        <f>IF(ISERROR(OR(AG31,AJ31,AJ32)),"研修人数を入力してください",IF(AG31&lt;&gt;"",IF(OR(AND(AJ31&gt;0,W31=""),AND(AJ32&gt;0,W32="")),"研修人数を入力してください",""),""))</f>
        <v/>
      </c>
      <c r="Y33" s="748"/>
      <c r="Z33" s="748"/>
      <c r="AA33" s="749"/>
      <c r="AE33" s="204"/>
      <c r="AF33" s="211"/>
      <c r="AG33" s="213"/>
      <c r="AH33" s="213"/>
      <c r="AI33" s="213"/>
      <c r="AJ33" s="210"/>
      <c r="AK33" s="456"/>
      <c r="AM33" s="135"/>
      <c r="AO33" s="214"/>
      <c r="AP33" s="215"/>
      <c r="AQ33" s="214"/>
      <c r="AS33" s="216"/>
    </row>
    <row r="34" spans="1:45" ht="49.5" customHeight="1" x14ac:dyDescent="0.15">
      <c r="A34" s="723" t="str">
        <f>IF(AF31="","",CONCATENATE("(",TEXT(AF31,"aaa"),")"))</f>
        <v/>
      </c>
      <c r="B34" s="724"/>
      <c r="C34" s="747"/>
      <c r="D34" s="758"/>
      <c r="E34" s="759"/>
      <c r="F34" s="759"/>
      <c r="G34" s="759"/>
      <c r="H34" s="759"/>
      <c r="I34" s="759"/>
      <c r="J34" s="759"/>
      <c r="K34" s="759"/>
      <c r="L34" s="759"/>
      <c r="M34" s="759"/>
      <c r="N34" s="759"/>
      <c r="O34" s="759"/>
      <c r="P34" s="759"/>
      <c r="Q34" s="759"/>
      <c r="R34" s="759"/>
      <c r="S34" s="759"/>
      <c r="T34" s="759"/>
      <c r="U34" s="759"/>
      <c r="V34" s="759"/>
      <c r="W34" s="759"/>
      <c r="X34" s="759"/>
      <c r="Y34" s="759"/>
      <c r="Z34" s="759"/>
      <c r="AA34" s="760"/>
      <c r="AE34" s="204"/>
      <c r="AF34" s="211"/>
      <c r="AG34" s="213"/>
      <c r="AH34" s="213"/>
      <c r="AI34" s="213"/>
      <c r="AJ34" s="210"/>
      <c r="AK34" s="456"/>
      <c r="AO34" s="214"/>
      <c r="AP34" s="215"/>
      <c r="AQ34" s="214"/>
      <c r="AS34" s="216"/>
    </row>
    <row r="35" spans="1:45" ht="15.75" customHeight="1" x14ac:dyDescent="0.15">
      <c r="A35" s="725">
        <f>IF($AG$3="",A31+1,AF35)</f>
        <v>8</v>
      </c>
      <c r="B35" s="726"/>
      <c r="C35" s="754" t="s">
        <v>248</v>
      </c>
      <c r="D35" s="457"/>
      <c r="E35" s="756" t="s">
        <v>202</v>
      </c>
      <c r="F35" s="457"/>
      <c r="G35" s="756" t="s">
        <v>251</v>
      </c>
      <c r="H35" s="457"/>
      <c r="I35" s="756" t="s">
        <v>202</v>
      </c>
      <c r="J35" s="457"/>
      <c r="K35" s="752" t="s">
        <v>252</v>
      </c>
      <c r="L35" s="742" t="s">
        <v>203</v>
      </c>
      <c r="M35" s="458"/>
      <c r="N35" s="744" t="s">
        <v>253</v>
      </c>
      <c r="O35" s="457"/>
      <c r="P35" s="744" t="s">
        <v>252</v>
      </c>
      <c r="Q35" s="742" t="s">
        <v>254</v>
      </c>
      <c r="R35" s="469" t="str">
        <f>IF(OR(D35="",A35=""),"",HOUR(AJ35))</f>
        <v/>
      </c>
      <c r="S35" s="744" t="s">
        <v>253</v>
      </c>
      <c r="T35" s="460" t="str">
        <f>IF(OR(D35="",A35=""),"",MINUTE(AJ35))</f>
        <v/>
      </c>
      <c r="U35" s="744" t="s">
        <v>252</v>
      </c>
      <c r="V35" s="734" t="s">
        <v>269</v>
      </c>
      <c r="W35" s="461"/>
      <c r="X35" s="736" t="s">
        <v>143</v>
      </c>
      <c r="Y35" s="732" t="s">
        <v>255</v>
      </c>
      <c r="Z35" s="738"/>
      <c r="AA35" s="739"/>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727"/>
      <c r="B36" s="728"/>
      <c r="C36" s="755"/>
      <c r="D36" s="462"/>
      <c r="E36" s="757"/>
      <c r="F36" s="462"/>
      <c r="G36" s="757"/>
      <c r="H36" s="462"/>
      <c r="I36" s="757"/>
      <c r="J36" s="462"/>
      <c r="K36" s="753"/>
      <c r="L36" s="743"/>
      <c r="M36" s="463"/>
      <c r="N36" s="745"/>
      <c r="O36" s="462"/>
      <c r="P36" s="745"/>
      <c r="Q36" s="743"/>
      <c r="R36" s="468" t="str">
        <f>IF(OR(D36="",A35=""),"",HOUR(AJ36))</f>
        <v/>
      </c>
      <c r="S36" s="745"/>
      <c r="T36" s="464" t="str">
        <f>IF(OR(D36="",A35=""),"",MINUTE(AJ36))</f>
        <v/>
      </c>
      <c r="U36" s="745"/>
      <c r="V36" s="735"/>
      <c r="W36" s="513"/>
      <c r="X36" s="737"/>
      <c r="Y36" s="733"/>
      <c r="Z36" s="740"/>
      <c r="AA36" s="741"/>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727"/>
      <c r="B37" s="728"/>
      <c r="C37" s="746" t="s">
        <v>249</v>
      </c>
      <c r="D37" s="520"/>
      <c r="E37" s="521"/>
      <c r="F37" s="521"/>
      <c r="G37" s="521"/>
      <c r="H37" s="521"/>
      <c r="I37" s="521"/>
      <c r="J37" s="521"/>
      <c r="K37" s="521"/>
      <c r="L37" s="521"/>
      <c r="M37" s="521"/>
      <c r="N37" s="521"/>
      <c r="O37" s="521"/>
      <c r="P37" s="521"/>
      <c r="Q37" s="761" t="str">
        <f>IF(OR(AK35="ERR",AK36="ERR"),"研修時間を確認してください","")</f>
        <v/>
      </c>
      <c r="R37" s="761"/>
      <c r="S37" s="761"/>
      <c r="T37" s="761"/>
      <c r="U37" s="761"/>
      <c r="V37" s="761"/>
      <c r="W37" s="761"/>
      <c r="X37" s="748" t="str">
        <f>IF(ISERROR(OR(AG35,AJ35,AJ36)),"研修人数を入力してください",IF(AG35&lt;&gt;"",IF(OR(AND(AJ35&gt;0,W35=""),AND(AJ36&gt;0,W36="")),"研修人数を入力してください",""),""))</f>
        <v/>
      </c>
      <c r="Y37" s="748"/>
      <c r="Z37" s="748"/>
      <c r="AA37" s="749"/>
      <c r="AE37" s="204"/>
      <c r="AF37" s="211"/>
      <c r="AG37" s="213"/>
      <c r="AH37" s="213"/>
      <c r="AI37" s="213"/>
      <c r="AJ37" s="210"/>
      <c r="AK37" s="456"/>
      <c r="AM37" s="135"/>
      <c r="AO37" s="214"/>
      <c r="AP37" s="215"/>
      <c r="AQ37" s="214"/>
      <c r="AS37" s="216"/>
    </row>
    <row r="38" spans="1:45" ht="49.5" customHeight="1" x14ac:dyDescent="0.15">
      <c r="A38" s="723" t="str">
        <f>IF(AF35="","",CONCATENATE("(",TEXT(AF35,"aaa"),")"))</f>
        <v/>
      </c>
      <c r="B38" s="724"/>
      <c r="C38" s="747"/>
      <c r="D38" s="758"/>
      <c r="E38" s="759"/>
      <c r="F38" s="759"/>
      <c r="G38" s="759"/>
      <c r="H38" s="759"/>
      <c r="I38" s="759"/>
      <c r="J38" s="759"/>
      <c r="K38" s="759"/>
      <c r="L38" s="759"/>
      <c r="M38" s="759"/>
      <c r="N38" s="759"/>
      <c r="O38" s="759"/>
      <c r="P38" s="759"/>
      <c r="Q38" s="759"/>
      <c r="R38" s="759"/>
      <c r="S38" s="759"/>
      <c r="T38" s="759"/>
      <c r="U38" s="759"/>
      <c r="V38" s="759"/>
      <c r="W38" s="759"/>
      <c r="X38" s="759"/>
      <c r="Y38" s="759"/>
      <c r="Z38" s="759"/>
      <c r="AA38" s="760"/>
      <c r="AE38" s="204"/>
      <c r="AF38" s="211"/>
      <c r="AG38" s="213"/>
      <c r="AH38" s="213"/>
      <c r="AI38" s="213"/>
      <c r="AJ38" s="210"/>
      <c r="AK38" s="456"/>
      <c r="AO38" s="214"/>
      <c r="AP38" s="215"/>
      <c r="AQ38" s="214"/>
      <c r="AS38" s="216"/>
    </row>
    <row r="39" spans="1:45" ht="15.75" customHeight="1" x14ac:dyDescent="0.15">
      <c r="A39" s="725">
        <f>IF($AG$3="",A35+1,AF39)</f>
        <v>9</v>
      </c>
      <c r="B39" s="726"/>
      <c r="C39" s="754" t="s">
        <v>248</v>
      </c>
      <c r="D39" s="457"/>
      <c r="E39" s="756" t="s">
        <v>202</v>
      </c>
      <c r="F39" s="457"/>
      <c r="G39" s="756" t="s">
        <v>251</v>
      </c>
      <c r="H39" s="457"/>
      <c r="I39" s="756" t="s">
        <v>202</v>
      </c>
      <c r="J39" s="457"/>
      <c r="K39" s="752" t="s">
        <v>252</v>
      </c>
      <c r="L39" s="742" t="s">
        <v>203</v>
      </c>
      <c r="M39" s="458"/>
      <c r="N39" s="744" t="s">
        <v>253</v>
      </c>
      <c r="O39" s="457"/>
      <c r="P39" s="744" t="s">
        <v>252</v>
      </c>
      <c r="Q39" s="742" t="s">
        <v>254</v>
      </c>
      <c r="R39" s="469" t="str">
        <f>IF(OR(D39="",A39=""),"",HOUR(AJ39))</f>
        <v/>
      </c>
      <c r="S39" s="744" t="s">
        <v>253</v>
      </c>
      <c r="T39" s="460" t="str">
        <f>IF(OR(D39="",A39=""),"",MINUTE(AJ39))</f>
        <v/>
      </c>
      <c r="U39" s="744" t="s">
        <v>252</v>
      </c>
      <c r="V39" s="734" t="s">
        <v>269</v>
      </c>
      <c r="W39" s="461"/>
      <c r="X39" s="736" t="s">
        <v>143</v>
      </c>
      <c r="Y39" s="732" t="s">
        <v>255</v>
      </c>
      <c r="Z39" s="738"/>
      <c r="AA39" s="739"/>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727"/>
      <c r="B40" s="728"/>
      <c r="C40" s="755"/>
      <c r="D40" s="462"/>
      <c r="E40" s="757"/>
      <c r="F40" s="462"/>
      <c r="G40" s="757"/>
      <c r="H40" s="462"/>
      <c r="I40" s="757"/>
      <c r="J40" s="462"/>
      <c r="K40" s="753"/>
      <c r="L40" s="743"/>
      <c r="M40" s="463"/>
      <c r="N40" s="745"/>
      <c r="O40" s="462"/>
      <c r="P40" s="745"/>
      <c r="Q40" s="743"/>
      <c r="R40" s="468" t="str">
        <f>IF(OR(D40="",A39=""),"",HOUR(AJ40))</f>
        <v/>
      </c>
      <c r="S40" s="745"/>
      <c r="T40" s="464" t="str">
        <f>IF(OR(D40="",A39=""),"",MINUTE(AJ40))</f>
        <v/>
      </c>
      <c r="U40" s="745"/>
      <c r="V40" s="735"/>
      <c r="W40" s="513"/>
      <c r="X40" s="737"/>
      <c r="Y40" s="733"/>
      <c r="Z40" s="740"/>
      <c r="AA40" s="741"/>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727"/>
      <c r="B41" s="728"/>
      <c r="C41" s="746" t="s">
        <v>249</v>
      </c>
      <c r="D41" s="520"/>
      <c r="E41" s="521"/>
      <c r="F41" s="521"/>
      <c r="G41" s="521"/>
      <c r="H41" s="521"/>
      <c r="I41" s="521"/>
      <c r="J41" s="521"/>
      <c r="K41" s="521"/>
      <c r="L41" s="521"/>
      <c r="M41" s="521"/>
      <c r="N41" s="521"/>
      <c r="O41" s="521"/>
      <c r="P41" s="521"/>
      <c r="Q41" s="761" t="str">
        <f>IF(OR(AK39="ERR",AK40="ERR"),"研修時間を確認してください","")</f>
        <v/>
      </c>
      <c r="R41" s="761"/>
      <c r="S41" s="761"/>
      <c r="T41" s="761"/>
      <c r="U41" s="761"/>
      <c r="V41" s="761"/>
      <c r="W41" s="761"/>
      <c r="X41" s="748" t="str">
        <f>IF(ISERROR(OR(AG39,AJ39,AJ40)),"研修人数を入力してください",IF(AG39&lt;&gt;"",IF(OR(AND(AJ39&gt;0,W39=""),AND(AJ40&gt;0,W40="")),"研修人数を入力してください",""),""))</f>
        <v/>
      </c>
      <c r="Y41" s="748"/>
      <c r="Z41" s="748"/>
      <c r="AA41" s="749"/>
      <c r="AE41" s="204"/>
      <c r="AF41" s="211"/>
      <c r="AG41" s="213"/>
      <c r="AH41" s="213"/>
      <c r="AI41" s="213"/>
      <c r="AJ41" s="210"/>
      <c r="AK41" s="456"/>
      <c r="AM41" s="135"/>
      <c r="AO41" s="214"/>
      <c r="AP41" s="215"/>
      <c r="AQ41" s="214"/>
      <c r="AS41" s="216"/>
    </row>
    <row r="42" spans="1:45" ht="49.5" customHeight="1" x14ac:dyDescent="0.15">
      <c r="A42" s="723" t="str">
        <f>IF(AF39="","",CONCATENATE("(",TEXT(AF39,"aaa"),")"))</f>
        <v/>
      </c>
      <c r="B42" s="724"/>
      <c r="C42" s="747"/>
      <c r="D42" s="758"/>
      <c r="E42" s="759"/>
      <c r="F42" s="759"/>
      <c r="G42" s="759"/>
      <c r="H42" s="759"/>
      <c r="I42" s="759"/>
      <c r="J42" s="759"/>
      <c r="K42" s="759"/>
      <c r="L42" s="759"/>
      <c r="M42" s="759"/>
      <c r="N42" s="759"/>
      <c r="O42" s="759"/>
      <c r="P42" s="759"/>
      <c r="Q42" s="759"/>
      <c r="R42" s="759"/>
      <c r="S42" s="759"/>
      <c r="T42" s="759"/>
      <c r="U42" s="759"/>
      <c r="V42" s="759"/>
      <c r="W42" s="759"/>
      <c r="X42" s="759"/>
      <c r="Y42" s="759"/>
      <c r="Z42" s="759"/>
      <c r="AA42" s="760"/>
      <c r="AE42" s="204"/>
      <c r="AF42" s="211"/>
      <c r="AG42" s="213"/>
      <c r="AH42" s="213"/>
      <c r="AI42" s="213"/>
      <c r="AJ42" s="210"/>
      <c r="AK42" s="456"/>
      <c r="AO42" s="214"/>
      <c r="AP42" s="215"/>
      <c r="AQ42" s="214"/>
      <c r="AS42" s="216"/>
    </row>
    <row r="43" spans="1:45" ht="15.75" customHeight="1" x14ac:dyDescent="0.15">
      <c r="A43" s="725">
        <f>IF($AG$3="",A39+1,AF43)</f>
        <v>10</v>
      </c>
      <c r="B43" s="726"/>
      <c r="C43" s="754" t="s">
        <v>248</v>
      </c>
      <c r="D43" s="457"/>
      <c r="E43" s="756" t="s">
        <v>202</v>
      </c>
      <c r="F43" s="457"/>
      <c r="G43" s="756" t="s">
        <v>251</v>
      </c>
      <c r="H43" s="457"/>
      <c r="I43" s="756" t="s">
        <v>202</v>
      </c>
      <c r="J43" s="457"/>
      <c r="K43" s="752" t="s">
        <v>252</v>
      </c>
      <c r="L43" s="742" t="s">
        <v>203</v>
      </c>
      <c r="M43" s="458"/>
      <c r="N43" s="744" t="s">
        <v>253</v>
      </c>
      <c r="O43" s="457"/>
      <c r="P43" s="744" t="s">
        <v>252</v>
      </c>
      <c r="Q43" s="742" t="s">
        <v>254</v>
      </c>
      <c r="R43" s="469" t="str">
        <f>IF(OR(D43="",A43=""),"",HOUR(AJ43))</f>
        <v/>
      </c>
      <c r="S43" s="744" t="s">
        <v>253</v>
      </c>
      <c r="T43" s="460" t="str">
        <f>IF(OR(D43="",A43=""),"",MINUTE(AJ43))</f>
        <v/>
      </c>
      <c r="U43" s="744" t="s">
        <v>252</v>
      </c>
      <c r="V43" s="734" t="s">
        <v>269</v>
      </c>
      <c r="W43" s="461"/>
      <c r="X43" s="736" t="s">
        <v>143</v>
      </c>
      <c r="Y43" s="732" t="s">
        <v>255</v>
      </c>
      <c r="Z43" s="738"/>
      <c r="AA43" s="739"/>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727"/>
      <c r="B44" s="728"/>
      <c r="C44" s="755"/>
      <c r="D44" s="462"/>
      <c r="E44" s="757"/>
      <c r="F44" s="462"/>
      <c r="G44" s="757"/>
      <c r="H44" s="462"/>
      <c r="I44" s="757"/>
      <c r="J44" s="462"/>
      <c r="K44" s="753"/>
      <c r="L44" s="743"/>
      <c r="M44" s="463"/>
      <c r="N44" s="745"/>
      <c r="O44" s="462"/>
      <c r="P44" s="745"/>
      <c r="Q44" s="743"/>
      <c r="R44" s="468" t="str">
        <f>IF(OR(D44="",A43=""),"",HOUR(AJ44))</f>
        <v/>
      </c>
      <c r="S44" s="745"/>
      <c r="T44" s="464" t="str">
        <f>IF(OR(D44="",A43=""),"",MINUTE(AJ44))</f>
        <v/>
      </c>
      <c r="U44" s="745"/>
      <c r="V44" s="735"/>
      <c r="W44" s="513"/>
      <c r="X44" s="737"/>
      <c r="Y44" s="733"/>
      <c r="Z44" s="740"/>
      <c r="AA44" s="741"/>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727"/>
      <c r="B45" s="728"/>
      <c r="C45" s="746" t="s">
        <v>249</v>
      </c>
      <c r="D45" s="520"/>
      <c r="E45" s="521"/>
      <c r="F45" s="521"/>
      <c r="G45" s="521"/>
      <c r="H45" s="521"/>
      <c r="I45" s="521"/>
      <c r="J45" s="521"/>
      <c r="K45" s="521"/>
      <c r="L45" s="521"/>
      <c r="M45" s="521"/>
      <c r="N45" s="521"/>
      <c r="O45" s="521"/>
      <c r="P45" s="521"/>
      <c r="Q45" s="761" t="str">
        <f>IF(OR(AK43="ERR",AK44="ERR"),"研修時間を確認してください","")</f>
        <v/>
      </c>
      <c r="R45" s="761"/>
      <c r="S45" s="761"/>
      <c r="T45" s="761"/>
      <c r="U45" s="761"/>
      <c r="V45" s="761"/>
      <c r="W45" s="761"/>
      <c r="X45" s="748" t="str">
        <f>IF(ISERROR(OR(AG43,AJ43,AJ44)),"研修人数を入力してください",IF(AG43&lt;&gt;"",IF(OR(AND(AJ43&gt;0,W43=""),AND(AJ44&gt;0,W44="")),"研修人数を入力してください",""),""))</f>
        <v/>
      </c>
      <c r="Y45" s="748"/>
      <c r="Z45" s="748"/>
      <c r="AA45" s="749"/>
      <c r="AE45" s="204"/>
      <c r="AF45" s="211"/>
      <c r="AG45" s="213"/>
      <c r="AH45" s="213"/>
      <c r="AI45" s="213"/>
      <c r="AJ45" s="210"/>
      <c r="AK45" s="456"/>
      <c r="AM45" s="135"/>
      <c r="AO45" s="214"/>
      <c r="AP45" s="215"/>
      <c r="AQ45" s="214"/>
      <c r="AS45" s="216"/>
    </row>
    <row r="46" spans="1:45" ht="49.5" customHeight="1" x14ac:dyDescent="0.15">
      <c r="A46" s="723" t="str">
        <f>IF(AF43="","",CONCATENATE("(",TEXT(AF43,"aaa"),")"))</f>
        <v/>
      </c>
      <c r="B46" s="724"/>
      <c r="C46" s="747"/>
      <c r="D46" s="758"/>
      <c r="E46" s="759"/>
      <c r="F46" s="759"/>
      <c r="G46" s="759"/>
      <c r="H46" s="759"/>
      <c r="I46" s="759"/>
      <c r="J46" s="759"/>
      <c r="K46" s="759"/>
      <c r="L46" s="759"/>
      <c r="M46" s="759"/>
      <c r="N46" s="759"/>
      <c r="O46" s="759"/>
      <c r="P46" s="759"/>
      <c r="Q46" s="759"/>
      <c r="R46" s="759"/>
      <c r="S46" s="759"/>
      <c r="T46" s="759"/>
      <c r="U46" s="759"/>
      <c r="V46" s="759"/>
      <c r="W46" s="759"/>
      <c r="X46" s="759"/>
      <c r="Y46" s="759"/>
      <c r="Z46" s="759"/>
      <c r="AA46" s="760"/>
      <c r="AE46" s="204"/>
      <c r="AF46" s="211"/>
      <c r="AG46" s="213"/>
      <c r="AH46" s="213"/>
      <c r="AI46" s="213"/>
      <c r="AJ46" s="210"/>
      <c r="AK46" s="456"/>
      <c r="AO46" s="214"/>
      <c r="AP46" s="215"/>
      <c r="AQ46" s="214"/>
      <c r="AS46" s="216"/>
    </row>
    <row r="47" spans="1:45" ht="14.25" customHeight="1" x14ac:dyDescent="0.15">
      <c r="A47" s="729" t="s">
        <v>274</v>
      </c>
      <c r="B47" s="729"/>
      <c r="C47" s="730">
        <f>IF(SUMIF($W$7:$W$44,1,$AJ$7:$AJ$44)=0,0,SUMIF($W$7:$W$44,1,$AJ$7:$AJ$44))</f>
        <v>0</v>
      </c>
      <c r="D47" s="730"/>
      <c r="E47" s="729" t="s">
        <v>260</v>
      </c>
      <c r="F47" s="729"/>
      <c r="G47" s="730">
        <f>IF(SUMIF($W$7:$W$44,2,$AJ$7:$AJ$44)=0,0,SUMIF($W$7:$W$44,2,$AJ$7:$AJ$44))</f>
        <v>0</v>
      </c>
      <c r="H47" s="730"/>
      <c r="I47" s="729" t="s">
        <v>261</v>
      </c>
      <c r="J47" s="729"/>
      <c r="K47" s="730">
        <f>IF(SUMIF($W$7:$W$44,3,$AJ$7:$AJ$44)=0,0,SUMIF($W$7:$W$44,3,$AJ$7:$AJ$44))</f>
        <v>0</v>
      </c>
      <c r="L47" s="730"/>
      <c r="M47" s="490" t="s">
        <v>31</v>
      </c>
      <c r="N47" s="730">
        <f>SUM($C$47,$G$47,$K$47)</f>
        <v>0</v>
      </c>
      <c r="O47" s="730"/>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750" t="str">
        <f>$L$5</f>
        <v>（   　　年　　月 ）</v>
      </c>
      <c r="M48" s="750"/>
      <c r="N48" s="750"/>
      <c r="O48" s="750"/>
      <c r="P48" s="750"/>
      <c r="Q48" s="750"/>
      <c r="R48" s="476" t="s">
        <v>265</v>
      </c>
      <c r="S48" s="486"/>
      <c r="T48" s="486"/>
      <c r="U48" s="486"/>
      <c r="V48" s="751" t="str">
        <f>$V$5</f>
        <v/>
      </c>
      <c r="W48" s="751"/>
      <c r="X48" s="751"/>
      <c r="Y48" s="751"/>
      <c r="Z48" s="751"/>
      <c r="AA48" s="751"/>
      <c r="AE48" s="204"/>
      <c r="AF48" s="211"/>
      <c r="AG48" s="213"/>
      <c r="AH48" s="213"/>
      <c r="AI48" s="213"/>
      <c r="AJ48" s="454"/>
      <c r="AK48" s="456"/>
      <c r="AO48" s="214"/>
      <c r="AP48" s="215"/>
      <c r="AQ48" s="214"/>
      <c r="AS48" s="216"/>
    </row>
    <row r="49" spans="1:45" ht="15.75" customHeight="1" x14ac:dyDescent="0.15">
      <c r="A49" s="725">
        <f>IF($AG$3="",A43+1,AF49)</f>
        <v>11</v>
      </c>
      <c r="B49" s="726"/>
      <c r="C49" s="754" t="s">
        <v>248</v>
      </c>
      <c r="D49" s="457"/>
      <c r="E49" s="756" t="s">
        <v>202</v>
      </c>
      <c r="F49" s="457"/>
      <c r="G49" s="756" t="s">
        <v>251</v>
      </c>
      <c r="H49" s="457"/>
      <c r="I49" s="756" t="s">
        <v>202</v>
      </c>
      <c r="J49" s="457"/>
      <c r="K49" s="752" t="s">
        <v>252</v>
      </c>
      <c r="L49" s="742" t="s">
        <v>203</v>
      </c>
      <c r="M49" s="458"/>
      <c r="N49" s="744" t="s">
        <v>253</v>
      </c>
      <c r="O49" s="457"/>
      <c r="P49" s="744" t="s">
        <v>252</v>
      </c>
      <c r="Q49" s="742" t="s">
        <v>254</v>
      </c>
      <c r="R49" s="469" t="str">
        <f>IF(OR(D49="",A49=""),"",HOUR(AJ49))</f>
        <v/>
      </c>
      <c r="S49" s="744" t="s">
        <v>253</v>
      </c>
      <c r="T49" s="460" t="str">
        <f>IF(OR(D49="",A49=""),"",MINUTE(AJ49))</f>
        <v/>
      </c>
      <c r="U49" s="744" t="s">
        <v>252</v>
      </c>
      <c r="V49" s="734" t="s">
        <v>269</v>
      </c>
      <c r="W49" s="461"/>
      <c r="X49" s="736" t="s">
        <v>143</v>
      </c>
      <c r="Y49" s="732" t="s">
        <v>255</v>
      </c>
      <c r="Z49" s="738"/>
      <c r="AA49" s="739"/>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727"/>
      <c r="B50" s="728"/>
      <c r="C50" s="755"/>
      <c r="D50" s="462"/>
      <c r="E50" s="757"/>
      <c r="F50" s="462"/>
      <c r="G50" s="757"/>
      <c r="H50" s="462"/>
      <c r="I50" s="757"/>
      <c r="J50" s="462"/>
      <c r="K50" s="753"/>
      <c r="L50" s="743"/>
      <c r="M50" s="463"/>
      <c r="N50" s="745"/>
      <c r="O50" s="462"/>
      <c r="P50" s="745"/>
      <c r="Q50" s="743"/>
      <c r="R50" s="468" t="str">
        <f>IF(OR(D50="",A49=""),"",HOUR(AJ50))</f>
        <v/>
      </c>
      <c r="S50" s="745"/>
      <c r="T50" s="464" t="str">
        <f>IF(OR(D50="",A49=""),"",MINUTE(AJ50))</f>
        <v/>
      </c>
      <c r="U50" s="745"/>
      <c r="V50" s="735"/>
      <c r="W50" s="513"/>
      <c r="X50" s="737"/>
      <c r="Y50" s="733"/>
      <c r="Z50" s="740"/>
      <c r="AA50" s="741"/>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727"/>
      <c r="B51" s="728"/>
      <c r="C51" s="746" t="s">
        <v>249</v>
      </c>
      <c r="D51" s="520"/>
      <c r="E51" s="521"/>
      <c r="F51" s="521"/>
      <c r="G51" s="521"/>
      <c r="H51" s="521"/>
      <c r="I51" s="521"/>
      <c r="J51" s="521"/>
      <c r="K51" s="521"/>
      <c r="L51" s="521"/>
      <c r="M51" s="521"/>
      <c r="N51" s="521"/>
      <c r="O51" s="521"/>
      <c r="P51" s="521"/>
      <c r="Q51" s="761" t="str">
        <f>IF(OR(AK49="ERR",AK50="ERR"),"研修時間を確認してください","")</f>
        <v/>
      </c>
      <c r="R51" s="761"/>
      <c r="S51" s="761"/>
      <c r="T51" s="761"/>
      <c r="U51" s="761"/>
      <c r="V51" s="761"/>
      <c r="W51" s="761"/>
      <c r="X51" s="748" t="str">
        <f>IF(ISERROR(OR(AG49,AJ49,AJ50)),"研修人数を入力してください",IF(AG49&lt;&gt;"",IF(OR(AND(AJ49&gt;0,W49=""),AND(AJ50&gt;0,W50="")),"研修人数を入力してください",""),""))</f>
        <v/>
      </c>
      <c r="Y51" s="748"/>
      <c r="Z51" s="748"/>
      <c r="AA51" s="749"/>
      <c r="AE51" s="204"/>
      <c r="AF51" s="211"/>
      <c r="AG51" s="213"/>
      <c r="AH51" s="213"/>
      <c r="AI51" s="213"/>
      <c r="AJ51" s="210"/>
      <c r="AK51" s="456"/>
      <c r="AM51" s="135"/>
      <c r="AO51" s="449"/>
      <c r="AP51" s="215"/>
      <c r="AQ51" s="214"/>
      <c r="AS51" s="216"/>
    </row>
    <row r="52" spans="1:45" ht="49.5" customHeight="1" x14ac:dyDescent="0.15">
      <c r="A52" s="723" t="str">
        <f>IF(AF49="","",CONCATENATE("(",TEXT(AF49,"aaa"),")"))</f>
        <v/>
      </c>
      <c r="B52" s="724"/>
      <c r="C52" s="747"/>
      <c r="D52" s="758"/>
      <c r="E52" s="759"/>
      <c r="F52" s="759"/>
      <c r="G52" s="759"/>
      <c r="H52" s="759"/>
      <c r="I52" s="759"/>
      <c r="J52" s="759"/>
      <c r="K52" s="759"/>
      <c r="L52" s="759"/>
      <c r="M52" s="759"/>
      <c r="N52" s="759"/>
      <c r="O52" s="759"/>
      <c r="P52" s="759"/>
      <c r="Q52" s="759"/>
      <c r="R52" s="759"/>
      <c r="S52" s="759"/>
      <c r="T52" s="759"/>
      <c r="U52" s="759"/>
      <c r="V52" s="759"/>
      <c r="W52" s="759"/>
      <c r="X52" s="759"/>
      <c r="Y52" s="759"/>
      <c r="Z52" s="759"/>
      <c r="AA52" s="760"/>
      <c r="AE52" s="204"/>
      <c r="AF52" s="211"/>
      <c r="AG52" s="213"/>
      <c r="AH52" s="213"/>
      <c r="AI52" s="213"/>
      <c r="AJ52" s="210"/>
      <c r="AK52" s="456"/>
      <c r="AO52" s="214"/>
      <c r="AP52" s="215"/>
      <c r="AQ52" s="214"/>
      <c r="AS52" s="216"/>
    </row>
    <row r="53" spans="1:45" ht="15.75" customHeight="1" x14ac:dyDescent="0.15">
      <c r="A53" s="725">
        <f>IF($AG$3="",A49+1,AF53)</f>
        <v>12</v>
      </c>
      <c r="B53" s="726"/>
      <c r="C53" s="754" t="s">
        <v>248</v>
      </c>
      <c r="D53" s="457"/>
      <c r="E53" s="756" t="s">
        <v>202</v>
      </c>
      <c r="F53" s="457"/>
      <c r="G53" s="756" t="s">
        <v>251</v>
      </c>
      <c r="H53" s="457"/>
      <c r="I53" s="756" t="s">
        <v>202</v>
      </c>
      <c r="J53" s="457"/>
      <c r="K53" s="752" t="s">
        <v>252</v>
      </c>
      <c r="L53" s="742" t="s">
        <v>203</v>
      </c>
      <c r="M53" s="458"/>
      <c r="N53" s="744" t="s">
        <v>253</v>
      </c>
      <c r="O53" s="457"/>
      <c r="P53" s="744" t="s">
        <v>252</v>
      </c>
      <c r="Q53" s="742" t="s">
        <v>254</v>
      </c>
      <c r="R53" s="469" t="str">
        <f>IF(OR(D53="",A53=""),"",HOUR(AJ53))</f>
        <v/>
      </c>
      <c r="S53" s="744" t="s">
        <v>253</v>
      </c>
      <c r="T53" s="460" t="str">
        <f>IF(OR(D53="",A53=""),"",MINUTE(AJ53))</f>
        <v/>
      </c>
      <c r="U53" s="744" t="s">
        <v>252</v>
      </c>
      <c r="V53" s="734" t="s">
        <v>269</v>
      </c>
      <c r="W53" s="461"/>
      <c r="X53" s="736" t="s">
        <v>143</v>
      </c>
      <c r="Y53" s="732" t="s">
        <v>255</v>
      </c>
      <c r="Z53" s="738"/>
      <c r="AA53" s="739"/>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727"/>
      <c r="B54" s="728"/>
      <c r="C54" s="755"/>
      <c r="D54" s="462"/>
      <c r="E54" s="757"/>
      <c r="F54" s="462"/>
      <c r="G54" s="757"/>
      <c r="H54" s="462"/>
      <c r="I54" s="757"/>
      <c r="J54" s="462"/>
      <c r="K54" s="753"/>
      <c r="L54" s="743"/>
      <c r="M54" s="463"/>
      <c r="N54" s="745"/>
      <c r="O54" s="462"/>
      <c r="P54" s="745"/>
      <c r="Q54" s="743"/>
      <c r="R54" s="468" t="str">
        <f>IF(OR(D54="",A53=""),"",HOUR(AJ54))</f>
        <v/>
      </c>
      <c r="S54" s="745"/>
      <c r="T54" s="464" t="str">
        <f>IF(OR(D54="",A53=""),"",MINUTE(AJ54))</f>
        <v/>
      </c>
      <c r="U54" s="745"/>
      <c r="V54" s="735"/>
      <c r="W54" s="513"/>
      <c r="X54" s="737"/>
      <c r="Y54" s="733"/>
      <c r="Z54" s="740"/>
      <c r="AA54" s="741"/>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727"/>
      <c r="B55" s="728"/>
      <c r="C55" s="746" t="s">
        <v>249</v>
      </c>
      <c r="D55" s="520"/>
      <c r="E55" s="521"/>
      <c r="F55" s="521"/>
      <c r="G55" s="521"/>
      <c r="H55" s="521"/>
      <c r="I55" s="521"/>
      <c r="J55" s="521"/>
      <c r="K55" s="521"/>
      <c r="L55" s="521"/>
      <c r="M55" s="521"/>
      <c r="N55" s="521"/>
      <c r="O55" s="521"/>
      <c r="P55" s="521"/>
      <c r="Q55" s="761" t="str">
        <f>IF(OR(AK53="ERR",AK54="ERR"),"研修時間を確認してください","")</f>
        <v/>
      </c>
      <c r="R55" s="761"/>
      <c r="S55" s="761"/>
      <c r="T55" s="761"/>
      <c r="U55" s="761"/>
      <c r="V55" s="761"/>
      <c r="W55" s="761"/>
      <c r="X55" s="748" t="str">
        <f>IF(ISERROR(OR(AG53,AJ53,AJ54)),"研修人数を入力してください",IF(AG53&lt;&gt;"",IF(OR(AND(AJ53&gt;0,W53=""),AND(AJ54&gt;0,W54="")),"研修人数を入力してください",""),""))</f>
        <v/>
      </c>
      <c r="Y55" s="748"/>
      <c r="Z55" s="748"/>
      <c r="AA55" s="749"/>
      <c r="AE55" s="204"/>
      <c r="AF55" s="211"/>
      <c r="AG55" s="213"/>
      <c r="AH55" s="213"/>
      <c r="AI55" s="213"/>
      <c r="AJ55" s="210"/>
      <c r="AK55" s="456"/>
      <c r="AM55" s="135"/>
      <c r="AO55" s="214"/>
      <c r="AP55" s="215"/>
      <c r="AQ55" s="214"/>
      <c r="AS55" s="216"/>
    </row>
    <row r="56" spans="1:45" ht="49.5" customHeight="1" x14ac:dyDescent="0.15">
      <c r="A56" s="723" t="str">
        <f>IF(AF53="","",CONCATENATE("(",TEXT(AF53,"aaa"),")"))</f>
        <v/>
      </c>
      <c r="B56" s="724"/>
      <c r="C56" s="747"/>
      <c r="D56" s="758"/>
      <c r="E56" s="759"/>
      <c r="F56" s="759"/>
      <c r="G56" s="759"/>
      <c r="H56" s="759"/>
      <c r="I56" s="759"/>
      <c r="J56" s="759"/>
      <c r="K56" s="759"/>
      <c r="L56" s="759"/>
      <c r="M56" s="759"/>
      <c r="N56" s="759"/>
      <c r="O56" s="759"/>
      <c r="P56" s="759"/>
      <c r="Q56" s="759"/>
      <c r="R56" s="759"/>
      <c r="S56" s="759"/>
      <c r="T56" s="759"/>
      <c r="U56" s="759"/>
      <c r="V56" s="759"/>
      <c r="W56" s="759"/>
      <c r="X56" s="759"/>
      <c r="Y56" s="759"/>
      <c r="Z56" s="759"/>
      <c r="AA56" s="760"/>
      <c r="AE56" s="204"/>
      <c r="AF56" s="211"/>
      <c r="AG56" s="213"/>
      <c r="AH56" s="213"/>
      <c r="AI56" s="213"/>
      <c r="AJ56" s="210"/>
      <c r="AK56" s="456"/>
      <c r="AO56" s="214"/>
      <c r="AP56" s="215"/>
      <c r="AQ56" s="214"/>
      <c r="AS56" s="216"/>
    </row>
    <row r="57" spans="1:45" ht="15.75" customHeight="1" x14ac:dyDescent="0.15">
      <c r="A57" s="725">
        <f>IF($AG$3="",A53+1,AF57)</f>
        <v>13</v>
      </c>
      <c r="B57" s="726"/>
      <c r="C57" s="754" t="s">
        <v>248</v>
      </c>
      <c r="D57" s="457"/>
      <c r="E57" s="756" t="s">
        <v>202</v>
      </c>
      <c r="F57" s="457"/>
      <c r="G57" s="756" t="s">
        <v>251</v>
      </c>
      <c r="H57" s="457"/>
      <c r="I57" s="756" t="s">
        <v>202</v>
      </c>
      <c r="J57" s="457"/>
      <c r="K57" s="752" t="s">
        <v>252</v>
      </c>
      <c r="L57" s="742" t="s">
        <v>203</v>
      </c>
      <c r="M57" s="458"/>
      <c r="N57" s="744" t="s">
        <v>253</v>
      </c>
      <c r="O57" s="457"/>
      <c r="P57" s="744" t="s">
        <v>252</v>
      </c>
      <c r="Q57" s="742" t="s">
        <v>254</v>
      </c>
      <c r="R57" s="469" t="str">
        <f>IF(OR(D57="",A57=""),"",HOUR(AJ57))</f>
        <v/>
      </c>
      <c r="S57" s="744" t="s">
        <v>253</v>
      </c>
      <c r="T57" s="460" t="str">
        <f>IF(OR(D57="",A57=""),"",MINUTE(AJ57))</f>
        <v/>
      </c>
      <c r="U57" s="744" t="s">
        <v>252</v>
      </c>
      <c r="V57" s="734" t="s">
        <v>269</v>
      </c>
      <c r="W57" s="461"/>
      <c r="X57" s="736" t="s">
        <v>143</v>
      </c>
      <c r="Y57" s="732" t="s">
        <v>255</v>
      </c>
      <c r="Z57" s="738"/>
      <c r="AA57" s="739"/>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727"/>
      <c r="B58" s="728"/>
      <c r="C58" s="755"/>
      <c r="D58" s="462"/>
      <c r="E58" s="757"/>
      <c r="F58" s="462"/>
      <c r="G58" s="757"/>
      <c r="H58" s="462"/>
      <c r="I58" s="757"/>
      <c r="J58" s="462"/>
      <c r="K58" s="753"/>
      <c r="L58" s="743"/>
      <c r="M58" s="463"/>
      <c r="N58" s="745"/>
      <c r="O58" s="462"/>
      <c r="P58" s="745"/>
      <c r="Q58" s="743"/>
      <c r="R58" s="468" t="str">
        <f>IF(OR(D58="",A57=""),"",HOUR(AJ58))</f>
        <v/>
      </c>
      <c r="S58" s="745"/>
      <c r="T58" s="464" t="str">
        <f>IF(OR(D58="",A57=""),"",MINUTE(AJ58))</f>
        <v/>
      </c>
      <c r="U58" s="745"/>
      <c r="V58" s="735"/>
      <c r="W58" s="513"/>
      <c r="X58" s="737"/>
      <c r="Y58" s="733"/>
      <c r="Z58" s="740"/>
      <c r="AA58" s="741"/>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727"/>
      <c r="B59" s="728"/>
      <c r="C59" s="746" t="s">
        <v>249</v>
      </c>
      <c r="D59" s="520"/>
      <c r="E59" s="521"/>
      <c r="F59" s="521"/>
      <c r="G59" s="521"/>
      <c r="H59" s="521"/>
      <c r="I59" s="521"/>
      <c r="J59" s="521"/>
      <c r="K59" s="521"/>
      <c r="L59" s="521"/>
      <c r="M59" s="521"/>
      <c r="N59" s="521"/>
      <c r="O59" s="521"/>
      <c r="P59" s="521"/>
      <c r="Q59" s="761" t="str">
        <f>IF(OR(AK57="ERR",AK58="ERR"),"研修時間を確認してください","")</f>
        <v/>
      </c>
      <c r="R59" s="761"/>
      <c r="S59" s="761"/>
      <c r="T59" s="761"/>
      <c r="U59" s="761"/>
      <c r="V59" s="761"/>
      <c r="W59" s="761"/>
      <c r="X59" s="748" t="str">
        <f>IF(ISERROR(OR(AG57,AJ57,AJ58)),"研修人数を入力してください",IF(AG57&lt;&gt;"",IF(OR(AND(AJ57&gt;0,W57=""),AND(AJ58&gt;0,W58="")),"研修人数を入力してください",""),""))</f>
        <v/>
      </c>
      <c r="Y59" s="748"/>
      <c r="Z59" s="748"/>
      <c r="AA59" s="749"/>
      <c r="AE59" s="204"/>
      <c r="AF59" s="211"/>
      <c r="AG59" s="213"/>
      <c r="AH59" s="213"/>
      <c r="AI59" s="213"/>
      <c r="AJ59" s="210"/>
      <c r="AK59" s="456"/>
      <c r="AM59" s="135"/>
      <c r="AO59" s="214"/>
      <c r="AP59" s="215"/>
      <c r="AQ59" s="214"/>
      <c r="AS59" s="216"/>
    </row>
    <row r="60" spans="1:45" ht="49.5" customHeight="1" x14ac:dyDescent="0.15">
      <c r="A60" s="723" t="str">
        <f>IF(AF57="","",CONCATENATE("(",TEXT(AF57,"aaa"),")"))</f>
        <v/>
      </c>
      <c r="B60" s="724"/>
      <c r="C60" s="747"/>
      <c r="D60" s="758"/>
      <c r="E60" s="759"/>
      <c r="F60" s="759"/>
      <c r="G60" s="759"/>
      <c r="H60" s="759"/>
      <c r="I60" s="759"/>
      <c r="J60" s="759"/>
      <c r="K60" s="759"/>
      <c r="L60" s="759"/>
      <c r="M60" s="759"/>
      <c r="N60" s="759"/>
      <c r="O60" s="759"/>
      <c r="P60" s="759"/>
      <c r="Q60" s="759"/>
      <c r="R60" s="759"/>
      <c r="S60" s="759"/>
      <c r="T60" s="759"/>
      <c r="U60" s="759"/>
      <c r="V60" s="759"/>
      <c r="W60" s="759"/>
      <c r="X60" s="759"/>
      <c r="Y60" s="759"/>
      <c r="Z60" s="759"/>
      <c r="AA60" s="760"/>
      <c r="AE60" s="204"/>
      <c r="AF60" s="211"/>
      <c r="AG60" s="213"/>
      <c r="AH60" s="213"/>
      <c r="AI60" s="213"/>
      <c r="AJ60" s="210"/>
      <c r="AK60" s="456"/>
      <c r="AO60" s="214"/>
      <c r="AP60" s="215"/>
      <c r="AQ60" s="214"/>
      <c r="AS60" s="216"/>
    </row>
    <row r="61" spans="1:45" ht="15.75" customHeight="1" x14ac:dyDescent="0.15">
      <c r="A61" s="725">
        <f>IF($AG$3="",A57+1,AF61)</f>
        <v>14</v>
      </c>
      <c r="B61" s="726"/>
      <c r="C61" s="754" t="s">
        <v>248</v>
      </c>
      <c r="D61" s="457"/>
      <c r="E61" s="756" t="s">
        <v>202</v>
      </c>
      <c r="F61" s="457"/>
      <c r="G61" s="756" t="s">
        <v>251</v>
      </c>
      <c r="H61" s="457"/>
      <c r="I61" s="756" t="s">
        <v>202</v>
      </c>
      <c r="J61" s="457"/>
      <c r="K61" s="752" t="s">
        <v>252</v>
      </c>
      <c r="L61" s="742" t="s">
        <v>203</v>
      </c>
      <c r="M61" s="458"/>
      <c r="N61" s="744" t="s">
        <v>253</v>
      </c>
      <c r="O61" s="457"/>
      <c r="P61" s="744" t="s">
        <v>252</v>
      </c>
      <c r="Q61" s="742" t="s">
        <v>254</v>
      </c>
      <c r="R61" s="469" t="str">
        <f>IF(OR(D61="",A61=""),"",HOUR(AJ61))</f>
        <v/>
      </c>
      <c r="S61" s="744" t="s">
        <v>253</v>
      </c>
      <c r="T61" s="460" t="str">
        <f>IF(OR(D61="",A61=""),"",MINUTE(AJ61))</f>
        <v/>
      </c>
      <c r="U61" s="744" t="s">
        <v>252</v>
      </c>
      <c r="V61" s="734" t="s">
        <v>269</v>
      </c>
      <c r="W61" s="461"/>
      <c r="X61" s="736" t="s">
        <v>143</v>
      </c>
      <c r="Y61" s="732" t="s">
        <v>255</v>
      </c>
      <c r="Z61" s="738"/>
      <c r="AA61" s="739"/>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727"/>
      <c r="B62" s="728"/>
      <c r="C62" s="755"/>
      <c r="D62" s="462"/>
      <c r="E62" s="757"/>
      <c r="F62" s="462"/>
      <c r="G62" s="757"/>
      <c r="H62" s="462"/>
      <c r="I62" s="757"/>
      <c r="J62" s="462"/>
      <c r="K62" s="753"/>
      <c r="L62" s="743"/>
      <c r="M62" s="463"/>
      <c r="N62" s="745"/>
      <c r="O62" s="462"/>
      <c r="P62" s="745"/>
      <c r="Q62" s="743"/>
      <c r="R62" s="468" t="str">
        <f>IF(OR(D62="",A61=""),"",HOUR(AJ62))</f>
        <v/>
      </c>
      <c r="S62" s="745"/>
      <c r="T62" s="464" t="str">
        <f>IF(OR(D62="",A61=""),"",MINUTE(AJ62))</f>
        <v/>
      </c>
      <c r="U62" s="745"/>
      <c r="V62" s="735"/>
      <c r="W62" s="513"/>
      <c r="X62" s="737"/>
      <c r="Y62" s="733"/>
      <c r="Z62" s="740"/>
      <c r="AA62" s="741"/>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727"/>
      <c r="B63" s="728"/>
      <c r="C63" s="746" t="s">
        <v>249</v>
      </c>
      <c r="D63" s="520"/>
      <c r="E63" s="521"/>
      <c r="F63" s="521"/>
      <c r="G63" s="521"/>
      <c r="H63" s="521"/>
      <c r="I63" s="521"/>
      <c r="J63" s="521"/>
      <c r="K63" s="521"/>
      <c r="L63" s="521"/>
      <c r="M63" s="521"/>
      <c r="N63" s="521"/>
      <c r="O63" s="521"/>
      <c r="P63" s="521"/>
      <c r="Q63" s="761" t="str">
        <f>IF(OR(AK61="ERR",AK62="ERR"),"研修時間を確認してください","")</f>
        <v/>
      </c>
      <c r="R63" s="761"/>
      <c r="S63" s="761"/>
      <c r="T63" s="761"/>
      <c r="U63" s="761"/>
      <c r="V63" s="761"/>
      <c r="W63" s="761"/>
      <c r="X63" s="748" t="str">
        <f>IF(ISERROR(OR(AG61,AJ61,AJ62)),"研修人数を入力してください",IF(AG61&lt;&gt;"",IF(OR(AND(AJ61&gt;0,W61=""),AND(AJ62&gt;0,W62="")),"研修人数を入力してください",""),""))</f>
        <v/>
      </c>
      <c r="Y63" s="748"/>
      <c r="Z63" s="748"/>
      <c r="AA63" s="749"/>
      <c r="AE63" s="204"/>
      <c r="AF63" s="211"/>
      <c r="AG63" s="213"/>
      <c r="AH63" s="213"/>
      <c r="AI63" s="213"/>
      <c r="AJ63" s="210"/>
      <c r="AK63" s="456"/>
      <c r="AM63" s="135"/>
      <c r="AO63" s="214"/>
      <c r="AP63" s="215"/>
      <c r="AQ63" s="214"/>
      <c r="AS63" s="216"/>
    </row>
    <row r="64" spans="1:45" ht="49.5" customHeight="1" x14ac:dyDescent="0.15">
      <c r="A64" s="723" t="str">
        <f>IF(AF61="","",CONCATENATE("(",TEXT(AF61,"aaa"),")"))</f>
        <v/>
      </c>
      <c r="B64" s="724"/>
      <c r="C64" s="747"/>
      <c r="D64" s="758"/>
      <c r="E64" s="759"/>
      <c r="F64" s="759"/>
      <c r="G64" s="759"/>
      <c r="H64" s="759"/>
      <c r="I64" s="759"/>
      <c r="J64" s="759"/>
      <c r="K64" s="759"/>
      <c r="L64" s="759"/>
      <c r="M64" s="759"/>
      <c r="N64" s="759"/>
      <c r="O64" s="759"/>
      <c r="P64" s="759"/>
      <c r="Q64" s="759"/>
      <c r="R64" s="759"/>
      <c r="S64" s="759"/>
      <c r="T64" s="759"/>
      <c r="U64" s="759"/>
      <c r="V64" s="759"/>
      <c r="W64" s="759"/>
      <c r="X64" s="759"/>
      <c r="Y64" s="759"/>
      <c r="Z64" s="759"/>
      <c r="AA64" s="760"/>
      <c r="AE64" s="204"/>
      <c r="AF64" s="211"/>
      <c r="AG64" s="213"/>
      <c r="AH64" s="213"/>
      <c r="AI64" s="213"/>
      <c r="AJ64" s="210"/>
      <c r="AK64" s="456"/>
      <c r="AO64" s="214"/>
      <c r="AP64" s="215"/>
      <c r="AQ64" s="214"/>
      <c r="AS64" s="216"/>
    </row>
    <row r="65" spans="1:45" ht="15.75" customHeight="1" x14ac:dyDescent="0.15">
      <c r="A65" s="725">
        <f>IF($AG$3="",A61+1,AF65)</f>
        <v>15</v>
      </c>
      <c r="B65" s="726"/>
      <c r="C65" s="754" t="s">
        <v>248</v>
      </c>
      <c r="D65" s="457"/>
      <c r="E65" s="756" t="s">
        <v>202</v>
      </c>
      <c r="F65" s="457"/>
      <c r="G65" s="756" t="s">
        <v>251</v>
      </c>
      <c r="H65" s="457"/>
      <c r="I65" s="756" t="s">
        <v>202</v>
      </c>
      <c r="J65" s="457"/>
      <c r="K65" s="752" t="s">
        <v>252</v>
      </c>
      <c r="L65" s="742" t="s">
        <v>203</v>
      </c>
      <c r="M65" s="458"/>
      <c r="N65" s="744" t="s">
        <v>253</v>
      </c>
      <c r="O65" s="457"/>
      <c r="P65" s="744" t="s">
        <v>252</v>
      </c>
      <c r="Q65" s="742" t="s">
        <v>254</v>
      </c>
      <c r="R65" s="469" t="str">
        <f>IF(OR(D65="",A65=""),"",HOUR(AJ65))</f>
        <v/>
      </c>
      <c r="S65" s="744" t="s">
        <v>253</v>
      </c>
      <c r="T65" s="460" t="str">
        <f>IF(OR(D65="",A65=""),"",MINUTE(AJ65))</f>
        <v/>
      </c>
      <c r="U65" s="744" t="s">
        <v>252</v>
      </c>
      <c r="V65" s="734" t="s">
        <v>269</v>
      </c>
      <c r="W65" s="461"/>
      <c r="X65" s="736" t="s">
        <v>143</v>
      </c>
      <c r="Y65" s="732" t="s">
        <v>255</v>
      </c>
      <c r="Z65" s="738"/>
      <c r="AA65" s="739"/>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727"/>
      <c r="B66" s="728"/>
      <c r="C66" s="755"/>
      <c r="D66" s="462"/>
      <c r="E66" s="757"/>
      <c r="F66" s="462"/>
      <c r="G66" s="757"/>
      <c r="H66" s="462"/>
      <c r="I66" s="757"/>
      <c r="J66" s="462"/>
      <c r="K66" s="753"/>
      <c r="L66" s="743"/>
      <c r="M66" s="463"/>
      <c r="N66" s="745"/>
      <c r="O66" s="462"/>
      <c r="P66" s="745"/>
      <c r="Q66" s="743"/>
      <c r="R66" s="468" t="str">
        <f>IF(OR(D66="",A65=""),"",HOUR(AJ66))</f>
        <v/>
      </c>
      <c r="S66" s="745"/>
      <c r="T66" s="464" t="str">
        <f>IF(OR(D66="",A65=""),"",MINUTE(AJ66))</f>
        <v/>
      </c>
      <c r="U66" s="745"/>
      <c r="V66" s="735"/>
      <c r="W66" s="513"/>
      <c r="X66" s="737"/>
      <c r="Y66" s="733"/>
      <c r="Z66" s="740"/>
      <c r="AA66" s="741"/>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727"/>
      <c r="B67" s="728"/>
      <c r="C67" s="746" t="s">
        <v>249</v>
      </c>
      <c r="D67" s="520"/>
      <c r="E67" s="521"/>
      <c r="F67" s="521"/>
      <c r="G67" s="521"/>
      <c r="H67" s="521"/>
      <c r="I67" s="521"/>
      <c r="J67" s="521"/>
      <c r="K67" s="521"/>
      <c r="L67" s="521"/>
      <c r="M67" s="521"/>
      <c r="N67" s="521"/>
      <c r="O67" s="521"/>
      <c r="P67" s="521"/>
      <c r="Q67" s="761" t="str">
        <f>IF(OR(AK65="ERR",AK66="ERR"),"研修時間を確認してください","")</f>
        <v/>
      </c>
      <c r="R67" s="761"/>
      <c r="S67" s="761"/>
      <c r="T67" s="761"/>
      <c r="U67" s="761"/>
      <c r="V67" s="761"/>
      <c r="W67" s="761"/>
      <c r="X67" s="748" t="str">
        <f>IF(ISERROR(OR(AG65,AJ65,AJ66)),"研修人数を入力してください",IF(AG65&lt;&gt;"",IF(OR(AND(AJ65&gt;0,W65=""),AND(AJ66&gt;0,W66="")),"研修人数を入力してください",""),""))</f>
        <v/>
      </c>
      <c r="Y67" s="748"/>
      <c r="Z67" s="748"/>
      <c r="AA67" s="749"/>
      <c r="AE67" s="204"/>
      <c r="AF67" s="211"/>
      <c r="AG67" s="213"/>
      <c r="AH67" s="213"/>
      <c r="AI67" s="213"/>
      <c r="AJ67" s="210"/>
      <c r="AK67" s="456"/>
      <c r="AM67" s="135"/>
      <c r="AO67" s="214"/>
      <c r="AP67" s="215"/>
      <c r="AQ67" s="214"/>
      <c r="AS67" s="216"/>
    </row>
    <row r="68" spans="1:45" ht="49.5" customHeight="1" x14ac:dyDescent="0.15">
      <c r="A68" s="723" t="str">
        <f>IF(AF65="","",CONCATENATE("(",TEXT(AF65,"aaa"),")"))</f>
        <v/>
      </c>
      <c r="B68" s="724"/>
      <c r="C68" s="747"/>
      <c r="D68" s="758"/>
      <c r="E68" s="759"/>
      <c r="F68" s="759"/>
      <c r="G68" s="759"/>
      <c r="H68" s="759"/>
      <c r="I68" s="759"/>
      <c r="J68" s="759"/>
      <c r="K68" s="759"/>
      <c r="L68" s="759"/>
      <c r="M68" s="759"/>
      <c r="N68" s="759"/>
      <c r="O68" s="759"/>
      <c r="P68" s="759"/>
      <c r="Q68" s="759"/>
      <c r="R68" s="759"/>
      <c r="S68" s="759"/>
      <c r="T68" s="759"/>
      <c r="U68" s="759"/>
      <c r="V68" s="759"/>
      <c r="W68" s="759"/>
      <c r="X68" s="759"/>
      <c r="Y68" s="759"/>
      <c r="Z68" s="759"/>
      <c r="AA68" s="760"/>
      <c r="AE68" s="204"/>
      <c r="AF68" s="211"/>
      <c r="AG68" s="213"/>
      <c r="AH68" s="213"/>
      <c r="AI68" s="213"/>
      <c r="AJ68" s="210"/>
      <c r="AK68" s="456"/>
      <c r="AO68" s="214"/>
      <c r="AP68" s="215"/>
      <c r="AQ68" s="214"/>
      <c r="AS68" s="216"/>
    </row>
    <row r="69" spans="1:45" ht="15.75" customHeight="1" x14ac:dyDescent="0.15">
      <c r="A69" s="725">
        <f>IF($AG$3="",A65+1,AF69)</f>
        <v>16</v>
      </c>
      <c r="B69" s="726"/>
      <c r="C69" s="754" t="s">
        <v>248</v>
      </c>
      <c r="D69" s="457"/>
      <c r="E69" s="756" t="s">
        <v>202</v>
      </c>
      <c r="F69" s="457"/>
      <c r="G69" s="756" t="s">
        <v>251</v>
      </c>
      <c r="H69" s="457"/>
      <c r="I69" s="756" t="s">
        <v>202</v>
      </c>
      <c r="J69" s="457"/>
      <c r="K69" s="752" t="s">
        <v>252</v>
      </c>
      <c r="L69" s="742" t="s">
        <v>203</v>
      </c>
      <c r="M69" s="458"/>
      <c r="N69" s="744" t="s">
        <v>253</v>
      </c>
      <c r="O69" s="457"/>
      <c r="P69" s="744" t="s">
        <v>252</v>
      </c>
      <c r="Q69" s="742" t="s">
        <v>254</v>
      </c>
      <c r="R69" s="469" t="str">
        <f>IF(OR(D69="",A69=""),"",HOUR(AJ69))</f>
        <v/>
      </c>
      <c r="S69" s="744" t="s">
        <v>253</v>
      </c>
      <c r="T69" s="460" t="str">
        <f>IF(OR(D69="",A69=""),"",MINUTE(AJ69))</f>
        <v/>
      </c>
      <c r="U69" s="744" t="s">
        <v>252</v>
      </c>
      <c r="V69" s="734" t="s">
        <v>269</v>
      </c>
      <c r="W69" s="461"/>
      <c r="X69" s="736" t="s">
        <v>143</v>
      </c>
      <c r="Y69" s="732" t="s">
        <v>255</v>
      </c>
      <c r="Z69" s="738"/>
      <c r="AA69" s="739"/>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727"/>
      <c r="B70" s="728"/>
      <c r="C70" s="755"/>
      <c r="D70" s="462"/>
      <c r="E70" s="757"/>
      <c r="F70" s="462"/>
      <c r="G70" s="757"/>
      <c r="H70" s="462"/>
      <c r="I70" s="757"/>
      <c r="J70" s="462"/>
      <c r="K70" s="753"/>
      <c r="L70" s="743"/>
      <c r="M70" s="463"/>
      <c r="N70" s="745"/>
      <c r="O70" s="462"/>
      <c r="P70" s="745"/>
      <c r="Q70" s="743"/>
      <c r="R70" s="468" t="str">
        <f>IF(OR(D70="",A69=""),"",HOUR(AJ70))</f>
        <v/>
      </c>
      <c r="S70" s="745"/>
      <c r="T70" s="464" t="str">
        <f>IF(OR(D70="",A69=""),"",MINUTE(AJ70))</f>
        <v/>
      </c>
      <c r="U70" s="745"/>
      <c r="V70" s="735"/>
      <c r="W70" s="513"/>
      <c r="X70" s="737"/>
      <c r="Y70" s="733"/>
      <c r="Z70" s="740"/>
      <c r="AA70" s="741"/>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727"/>
      <c r="B71" s="728"/>
      <c r="C71" s="746" t="s">
        <v>249</v>
      </c>
      <c r="D71" s="520"/>
      <c r="E71" s="521"/>
      <c r="F71" s="521"/>
      <c r="G71" s="521"/>
      <c r="H71" s="521"/>
      <c r="I71" s="521"/>
      <c r="J71" s="521"/>
      <c r="K71" s="521"/>
      <c r="L71" s="521"/>
      <c r="M71" s="521"/>
      <c r="N71" s="521"/>
      <c r="O71" s="521"/>
      <c r="P71" s="521"/>
      <c r="Q71" s="761" t="str">
        <f>IF(OR(AK69="ERR",AK70="ERR"),"研修時間を確認してください","")</f>
        <v/>
      </c>
      <c r="R71" s="761"/>
      <c r="S71" s="761"/>
      <c r="T71" s="761"/>
      <c r="U71" s="761"/>
      <c r="V71" s="761"/>
      <c r="W71" s="761"/>
      <c r="X71" s="748" t="str">
        <f>IF(ISERROR(OR(AG69,AJ69,AJ70)),"研修人数を入力してください",IF(AG69&lt;&gt;"",IF(OR(AND(AJ69&gt;0,W69=""),AND(AJ70&gt;0,W70="")),"研修人数を入力してください",""),""))</f>
        <v/>
      </c>
      <c r="Y71" s="748"/>
      <c r="Z71" s="748"/>
      <c r="AA71" s="749"/>
      <c r="AE71" s="204"/>
      <c r="AF71" s="211"/>
      <c r="AG71" s="213"/>
      <c r="AH71" s="213"/>
      <c r="AI71" s="213"/>
      <c r="AJ71" s="210"/>
      <c r="AK71" s="456"/>
      <c r="AM71" s="135"/>
      <c r="AO71" s="214"/>
      <c r="AP71" s="215"/>
      <c r="AQ71" s="214"/>
      <c r="AS71" s="216"/>
    </row>
    <row r="72" spans="1:45" ht="49.5" customHeight="1" x14ac:dyDescent="0.15">
      <c r="A72" s="723" t="str">
        <f>IF(AF69="","",CONCATENATE("(",TEXT(AF69,"aaa"),")"))</f>
        <v/>
      </c>
      <c r="B72" s="724"/>
      <c r="C72" s="747"/>
      <c r="D72" s="758"/>
      <c r="E72" s="759"/>
      <c r="F72" s="759"/>
      <c r="G72" s="759"/>
      <c r="H72" s="759"/>
      <c r="I72" s="759"/>
      <c r="J72" s="759"/>
      <c r="K72" s="759"/>
      <c r="L72" s="759"/>
      <c r="M72" s="759"/>
      <c r="N72" s="759"/>
      <c r="O72" s="759"/>
      <c r="P72" s="759"/>
      <c r="Q72" s="759"/>
      <c r="R72" s="759"/>
      <c r="S72" s="759"/>
      <c r="T72" s="759"/>
      <c r="U72" s="759"/>
      <c r="V72" s="759"/>
      <c r="W72" s="759"/>
      <c r="X72" s="759"/>
      <c r="Y72" s="759"/>
      <c r="Z72" s="759"/>
      <c r="AA72" s="760"/>
      <c r="AE72" s="204"/>
      <c r="AF72" s="211"/>
      <c r="AG72" s="213"/>
      <c r="AH72" s="213"/>
      <c r="AI72" s="213"/>
      <c r="AJ72" s="210"/>
      <c r="AK72" s="456"/>
      <c r="AO72" s="214"/>
      <c r="AP72" s="215"/>
      <c r="AQ72" s="214"/>
      <c r="AS72" s="216"/>
    </row>
    <row r="73" spans="1:45" ht="15.75" customHeight="1" x14ac:dyDescent="0.15">
      <c r="A73" s="725">
        <f>IF($AG$3="",A69+1,AF73)</f>
        <v>17</v>
      </c>
      <c r="B73" s="726"/>
      <c r="C73" s="754" t="s">
        <v>248</v>
      </c>
      <c r="D73" s="457"/>
      <c r="E73" s="756" t="s">
        <v>202</v>
      </c>
      <c r="F73" s="457"/>
      <c r="G73" s="756" t="s">
        <v>251</v>
      </c>
      <c r="H73" s="457"/>
      <c r="I73" s="756" t="s">
        <v>202</v>
      </c>
      <c r="J73" s="457"/>
      <c r="K73" s="752" t="s">
        <v>252</v>
      </c>
      <c r="L73" s="742" t="s">
        <v>203</v>
      </c>
      <c r="M73" s="458"/>
      <c r="N73" s="744" t="s">
        <v>253</v>
      </c>
      <c r="O73" s="457"/>
      <c r="P73" s="744" t="s">
        <v>252</v>
      </c>
      <c r="Q73" s="742" t="s">
        <v>254</v>
      </c>
      <c r="R73" s="469" t="str">
        <f>IF(OR(D73="",A73=""),"",HOUR(AJ73))</f>
        <v/>
      </c>
      <c r="S73" s="744" t="s">
        <v>253</v>
      </c>
      <c r="T73" s="460" t="str">
        <f>IF(OR(D73="",A73=""),"",MINUTE(AJ73))</f>
        <v/>
      </c>
      <c r="U73" s="744" t="s">
        <v>252</v>
      </c>
      <c r="V73" s="734" t="s">
        <v>269</v>
      </c>
      <c r="W73" s="461"/>
      <c r="X73" s="736" t="s">
        <v>143</v>
      </c>
      <c r="Y73" s="732" t="s">
        <v>255</v>
      </c>
      <c r="Z73" s="738"/>
      <c r="AA73" s="739"/>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727"/>
      <c r="B74" s="728"/>
      <c r="C74" s="755"/>
      <c r="D74" s="462"/>
      <c r="E74" s="757"/>
      <c r="F74" s="462"/>
      <c r="G74" s="757"/>
      <c r="H74" s="462"/>
      <c r="I74" s="757"/>
      <c r="J74" s="462"/>
      <c r="K74" s="753"/>
      <c r="L74" s="743"/>
      <c r="M74" s="463"/>
      <c r="N74" s="745"/>
      <c r="O74" s="462"/>
      <c r="P74" s="745"/>
      <c r="Q74" s="743"/>
      <c r="R74" s="468" t="str">
        <f>IF(OR(D74="",A73=""),"",HOUR(AJ74))</f>
        <v/>
      </c>
      <c r="S74" s="745"/>
      <c r="T74" s="464" t="str">
        <f>IF(OR(D74="",A73=""),"",MINUTE(AJ74))</f>
        <v/>
      </c>
      <c r="U74" s="745"/>
      <c r="V74" s="735"/>
      <c r="W74" s="513"/>
      <c r="X74" s="737"/>
      <c r="Y74" s="733"/>
      <c r="Z74" s="740"/>
      <c r="AA74" s="741"/>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727"/>
      <c r="B75" s="728"/>
      <c r="C75" s="746" t="s">
        <v>249</v>
      </c>
      <c r="D75" s="520"/>
      <c r="E75" s="521"/>
      <c r="F75" s="521"/>
      <c r="G75" s="521"/>
      <c r="H75" s="521"/>
      <c r="I75" s="521"/>
      <c r="J75" s="521"/>
      <c r="K75" s="521"/>
      <c r="L75" s="521"/>
      <c r="M75" s="521"/>
      <c r="N75" s="521"/>
      <c r="O75" s="521"/>
      <c r="P75" s="521"/>
      <c r="Q75" s="761" t="str">
        <f>IF(OR(AK73="ERR",AK74="ERR"),"研修時間を確認してください","")</f>
        <v/>
      </c>
      <c r="R75" s="761"/>
      <c r="S75" s="761"/>
      <c r="T75" s="761"/>
      <c r="U75" s="761"/>
      <c r="V75" s="761"/>
      <c r="W75" s="761"/>
      <c r="X75" s="748" t="str">
        <f>IF(ISERROR(OR(AG73,AJ73,AJ74)),"研修人数を入力してください",IF(AG73&lt;&gt;"",IF(OR(AND(AJ73&gt;0,W73=""),AND(AJ74&gt;0,W74="")),"研修人数を入力してください",""),""))</f>
        <v/>
      </c>
      <c r="Y75" s="748"/>
      <c r="Z75" s="748"/>
      <c r="AA75" s="749"/>
      <c r="AE75" s="204"/>
      <c r="AF75" s="211"/>
      <c r="AG75" s="213"/>
      <c r="AH75" s="213"/>
      <c r="AI75" s="213"/>
      <c r="AJ75" s="210"/>
      <c r="AK75" s="456"/>
      <c r="AM75" s="135"/>
      <c r="AO75" s="214"/>
      <c r="AP75" s="215"/>
      <c r="AQ75" s="214"/>
      <c r="AS75" s="216"/>
    </row>
    <row r="76" spans="1:45" ht="49.5" customHeight="1" x14ac:dyDescent="0.15">
      <c r="A76" s="723" t="str">
        <f>IF(AF73="","",CONCATENATE("(",TEXT(AF73,"aaa"),")"))</f>
        <v/>
      </c>
      <c r="B76" s="724"/>
      <c r="C76" s="747"/>
      <c r="D76" s="758"/>
      <c r="E76" s="759"/>
      <c r="F76" s="759"/>
      <c r="G76" s="759"/>
      <c r="H76" s="759"/>
      <c r="I76" s="759"/>
      <c r="J76" s="759"/>
      <c r="K76" s="759"/>
      <c r="L76" s="759"/>
      <c r="M76" s="759"/>
      <c r="N76" s="759"/>
      <c r="O76" s="759"/>
      <c r="P76" s="759"/>
      <c r="Q76" s="759"/>
      <c r="R76" s="759"/>
      <c r="S76" s="759"/>
      <c r="T76" s="759"/>
      <c r="U76" s="759"/>
      <c r="V76" s="759"/>
      <c r="W76" s="759"/>
      <c r="X76" s="759"/>
      <c r="Y76" s="759"/>
      <c r="Z76" s="759"/>
      <c r="AA76" s="760"/>
      <c r="AE76" s="204"/>
      <c r="AF76" s="211"/>
      <c r="AG76" s="213"/>
      <c r="AH76" s="213"/>
      <c r="AI76" s="213"/>
      <c r="AJ76" s="210"/>
      <c r="AK76" s="456"/>
      <c r="AO76" s="214"/>
      <c r="AP76" s="215"/>
      <c r="AQ76" s="214"/>
      <c r="AS76" s="216"/>
    </row>
    <row r="77" spans="1:45" ht="15.75" customHeight="1" x14ac:dyDescent="0.15">
      <c r="A77" s="725">
        <f>IF($AG$3="",A73+1,AF77)</f>
        <v>18</v>
      </c>
      <c r="B77" s="726"/>
      <c r="C77" s="754" t="s">
        <v>248</v>
      </c>
      <c r="D77" s="457"/>
      <c r="E77" s="756" t="s">
        <v>202</v>
      </c>
      <c r="F77" s="457"/>
      <c r="G77" s="756" t="s">
        <v>251</v>
      </c>
      <c r="H77" s="457"/>
      <c r="I77" s="756" t="s">
        <v>202</v>
      </c>
      <c r="J77" s="457"/>
      <c r="K77" s="752" t="s">
        <v>252</v>
      </c>
      <c r="L77" s="742" t="s">
        <v>203</v>
      </c>
      <c r="M77" s="458"/>
      <c r="N77" s="744" t="s">
        <v>253</v>
      </c>
      <c r="O77" s="457"/>
      <c r="P77" s="744" t="s">
        <v>252</v>
      </c>
      <c r="Q77" s="742" t="s">
        <v>254</v>
      </c>
      <c r="R77" s="469" t="str">
        <f>IF(OR(D77="",A77=""),"",HOUR(AJ77))</f>
        <v/>
      </c>
      <c r="S77" s="744" t="s">
        <v>253</v>
      </c>
      <c r="T77" s="460" t="str">
        <f>IF(OR(D77="",A77=""),"",MINUTE(AJ77))</f>
        <v/>
      </c>
      <c r="U77" s="744" t="s">
        <v>252</v>
      </c>
      <c r="V77" s="734" t="s">
        <v>269</v>
      </c>
      <c r="W77" s="461"/>
      <c r="X77" s="736" t="s">
        <v>143</v>
      </c>
      <c r="Y77" s="732" t="s">
        <v>255</v>
      </c>
      <c r="Z77" s="738"/>
      <c r="AA77" s="739"/>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727"/>
      <c r="B78" s="728"/>
      <c r="C78" s="755"/>
      <c r="D78" s="462"/>
      <c r="E78" s="757"/>
      <c r="F78" s="462"/>
      <c r="G78" s="757"/>
      <c r="H78" s="462"/>
      <c r="I78" s="757"/>
      <c r="J78" s="462"/>
      <c r="K78" s="753"/>
      <c r="L78" s="743"/>
      <c r="M78" s="463"/>
      <c r="N78" s="745"/>
      <c r="O78" s="462"/>
      <c r="P78" s="745"/>
      <c r="Q78" s="743"/>
      <c r="R78" s="468" t="str">
        <f>IF(OR(D78="",A77=""),"",HOUR(AJ78))</f>
        <v/>
      </c>
      <c r="S78" s="745"/>
      <c r="T78" s="464" t="str">
        <f>IF(OR(D78="",A77=""),"",MINUTE(AJ78))</f>
        <v/>
      </c>
      <c r="U78" s="745"/>
      <c r="V78" s="735"/>
      <c r="W78" s="513"/>
      <c r="X78" s="737"/>
      <c r="Y78" s="733"/>
      <c r="Z78" s="740"/>
      <c r="AA78" s="741"/>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727"/>
      <c r="B79" s="728"/>
      <c r="C79" s="746" t="s">
        <v>249</v>
      </c>
      <c r="D79" s="520"/>
      <c r="E79" s="521"/>
      <c r="F79" s="521"/>
      <c r="G79" s="521"/>
      <c r="H79" s="521"/>
      <c r="I79" s="521"/>
      <c r="J79" s="521"/>
      <c r="K79" s="521"/>
      <c r="L79" s="521"/>
      <c r="M79" s="521"/>
      <c r="N79" s="521"/>
      <c r="O79" s="521"/>
      <c r="P79" s="521"/>
      <c r="Q79" s="761" t="str">
        <f>IF(OR(AK77="ERR",AK78="ERR"),"研修時間を確認してください","")</f>
        <v/>
      </c>
      <c r="R79" s="761"/>
      <c r="S79" s="761"/>
      <c r="T79" s="761"/>
      <c r="U79" s="761"/>
      <c r="V79" s="761"/>
      <c r="W79" s="761"/>
      <c r="X79" s="748" t="str">
        <f>IF(ISERROR(OR(AG77,AJ77,AJ78)),"研修人数を入力してください",IF(AG77&lt;&gt;"",IF(OR(AND(AJ77&gt;0,W77=""),AND(AJ78&gt;0,W78="")),"研修人数を入力してください",""),""))</f>
        <v/>
      </c>
      <c r="Y79" s="748"/>
      <c r="Z79" s="748"/>
      <c r="AA79" s="749"/>
      <c r="AE79" s="204"/>
      <c r="AF79" s="211"/>
      <c r="AG79" s="213"/>
      <c r="AH79" s="213"/>
      <c r="AI79" s="213"/>
      <c r="AJ79" s="210"/>
      <c r="AK79" s="456"/>
      <c r="AM79" s="135"/>
      <c r="AO79" s="214"/>
      <c r="AP79" s="215"/>
      <c r="AQ79" s="214"/>
      <c r="AS79" s="216"/>
    </row>
    <row r="80" spans="1:45" ht="49.5" customHeight="1" x14ac:dyDescent="0.15">
      <c r="A80" s="723" t="str">
        <f>IF(AF77="","",CONCATENATE("(",TEXT(AF77,"aaa"),")"))</f>
        <v/>
      </c>
      <c r="B80" s="724"/>
      <c r="C80" s="747"/>
      <c r="D80" s="758"/>
      <c r="E80" s="759"/>
      <c r="F80" s="759"/>
      <c r="G80" s="759"/>
      <c r="H80" s="759"/>
      <c r="I80" s="759"/>
      <c r="J80" s="759"/>
      <c r="K80" s="759"/>
      <c r="L80" s="759"/>
      <c r="M80" s="759"/>
      <c r="N80" s="759"/>
      <c r="O80" s="759"/>
      <c r="P80" s="759"/>
      <c r="Q80" s="759"/>
      <c r="R80" s="759"/>
      <c r="S80" s="759"/>
      <c r="T80" s="759"/>
      <c r="U80" s="759"/>
      <c r="V80" s="759"/>
      <c r="W80" s="759"/>
      <c r="X80" s="759"/>
      <c r="Y80" s="759"/>
      <c r="Z80" s="759"/>
      <c r="AA80" s="760"/>
      <c r="AE80" s="204"/>
      <c r="AF80" s="211"/>
      <c r="AG80" s="213"/>
      <c r="AH80" s="213"/>
      <c r="AI80" s="213"/>
      <c r="AJ80" s="210"/>
      <c r="AK80" s="456"/>
      <c r="AO80" s="214"/>
      <c r="AP80" s="215"/>
      <c r="AQ80" s="214"/>
      <c r="AS80" s="216"/>
    </row>
    <row r="81" spans="1:45" ht="15.75" customHeight="1" x14ac:dyDescent="0.15">
      <c r="A81" s="725">
        <f>IF($AG$3="",A77+1,AF81)</f>
        <v>19</v>
      </c>
      <c r="B81" s="726"/>
      <c r="C81" s="754" t="s">
        <v>248</v>
      </c>
      <c r="D81" s="457"/>
      <c r="E81" s="756" t="s">
        <v>202</v>
      </c>
      <c r="F81" s="457"/>
      <c r="G81" s="756" t="s">
        <v>251</v>
      </c>
      <c r="H81" s="457"/>
      <c r="I81" s="756" t="s">
        <v>202</v>
      </c>
      <c r="J81" s="457"/>
      <c r="K81" s="752" t="s">
        <v>252</v>
      </c>
      <c r="L81" s="742" t="s">
        <v>203</v>
      </c>
      <c r="M81" s="458"/>
      <c r="N81" s="744" t="s">
        <v>253</v>
      </c>
      <c r="O81" s="457"/>
      <c r="P81" s="744" t="s">
        <v>252</v>
      </c>
      <c r="Q81" s="742" t="s">
        <v>254</v>
      </c>
      <c r="R81" s="469" t="str">
        <f>IF(OR(D81="",A81=""),"",HOUR(AJ81))</f>
        <v/>
      </c>
      <c r="S81" s="744" t="s">
        <v>253</v>
      </c>
      <c r="T81" s="460" t="str">
        <f>IF(OR(D81="",A81=""),"",MINUTE(AJ81))</f>
        <v/>
      </c>
      <c r="U81" s="744" t="s">
        <v>252</v>
      </c>
      <c r="V81" s="734" t="s">
        <v>269</v>
      </c>
      <c r="W81" s="461"/>
      <c r="X81" s="736" t="s">
        <v>143</v>
      </c>
      <c r="Y81" s="732" t="s">
        <v>255</v>
      </c>
      <c r="Z81" s="738"/>
      <c r="AA81" s="739"/>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727"/>
      <c r="B82" s="728"/>
      <c r="C82" s="755"/>
      <c r="D82" s="462"/>
      <c r="E82" s="757"/>
      <c r="F82" s="462"/>
      <c r="G82" s="757"/>
      <c r="H82" s="462"/>
      <c r="I82" s="757"/>
      <c r="J82" s="462"/>
      <c r="K82" s="753"/>
      <c r="L82" s="743"/>
      <c r="M82" s="463"/>
      <c r="N82" s="745"/>
      <c r="O82" s="462"/>
      <c r="P82" s="745"/>
      <c r="Q82" s="743"/>
      <c r="R82" s="468" t="str">
        <f>IF(OR(D82="",A81=""),"",HOUR(AJ82))</f>
        <v/>
      </c>
      <c r="S82" s="745"/>
      <c r="T82" s="464" t="str">
        <f>IF(OR(D82="",A81=""),"",MINUTE(AJ82))</f>
        <v/>
      </c>
      <c r="U82" s="745"/>
      <c r="V82" s="735"/>
      <c r="W82" s="513"/>
      <c r="X82" s="737"/>
      <c r="Y82" s="733"/>
      <c r="Z82" s="740"/>
      <c r="AA82" s="741"/>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727"/>
      <c r="B83" s="728"/>
      <c r="C83" s="746" t="s">
        <v>249</v>
      </c>
      <c r="D83" s="520"/>
      <c r="E83" s="521"/>
      <c r="F83" s="521"/>
      <c r="G83" s="521"/>
      <c r="H83" s="521"/>
      <c r="I83" s="521"/>
      <c r="J83" s="521"/>
      <c r="K83" s="521"/>
      <c r="L83" s="521"/>
      <c r="M83" s="521"/>
      <c r="N83" s="521"/>
      <c r="O83" s="521"/>
      <c r="P83" s="521"/>
      <c r="Q83" s="761" t="str">
        <f>IF(OR(AK81="ERR",AK82="ERR"),"研修時間を確認してください","")</f>
        <v/>
      </c>
      <c r="R83" s="761"/>
      <c r="S83" s="761"/>
      <c r="T83" s="761"/>
      <c r="U83" s="761"/>
      <c r="V83" s="761"/>
      <c r="W83" s="761"/>
      <c r="X83" s="748" t="str">
        <f>IF(ISERROR(OR(AG81,AJ81,AJ82)),"研修人数を入力してください",IF(AG81&lt;&gt;"",IF(OR(AND(AJ81&gt;0,W81=""),AND(AJ82&gt;0,W82="")),"研修人数を入力してください",""),""))</f>
        <v/>
      </c>
      <c r="Y83" s="748"/>
      <c r="Z83" s="748"/>
      <c r="AA83" s="749"/>
      <c r="AE83" s="204"/>
      <c r="AF83" s="211"/>
      <c r="AG83" s="213"/>
      <c r="AH83" s="213"/>
      <c r="AI83" s="213"/>
      <c r="AJ83" s="210"/>
      <c r="AK83" s="456"/>
      <c r="AM83" s="135"/>
      <c r="AO83" s="214"/>
      <c r="AP83" s="215"/>
      <c r="AQ83" s="214"/>
      <c r="AS83" s="216"/>
    </row>
    <row r="84" spans="1:45" ht="49.5" customHeight="1" x14ac:dyDescent="0.15">
      <c r="A84" s="723" t="str">
        <f>IF(AF81="","",CONCATENATE("(",TEXT(AF81,"aaa"),")"))</f>
        <v/>
      </c>
      <c r="B84" s="724"/>
      <c r="C84" s="747"/>
      <c r="D84" s="758"/>
      <c r="E84" s="759"/>
      <c r="F84" s="759"/>
      <c r="G84" s="759"/>
      <c r="H84" s="759"/>
      <c r="I84" s="759"/>
      <c r="J84" s="759"/>
      <c r="K84" s="759"/>
      <c r="L84" s="759"/>
      <c r="M84" s="759"/>
      <c r="N84" s="759"/>
      <c r="O84" s="759"/>
      <c r="P84" s="759"/>
      <c r="Q84" s="759"/>
      <c r="R84" s="759"/>
      <c r="S84" s="759"/>
      <c r="T84" s="759"/>
      <c r="U84" s="759"/>
      <c r="V84" s="759"/>
      <c r="W84" s="759"/>
      <c r="X84" s="759"/>
      <c r="Y84" s="759"/>
      <c r="Z84" s="759"/>
      <c r="AA84" s="760"/>
      <c r="AE84" s="204"/>
      <c r="AF84" s="211"/>
      <c r="AG84" s="213"/>
      <c r="AH84" s="213"/>
      <c r="AI84" s="213"/>
      <c r="AJ84" s="210"/>
      <c r="AK84" s="456"/>
      <c r="AO84" s="214"/>
      <c r="AP84" s="215"/>
      <c r="AQ84" s="214"/>
      <c r="AS84" s="216"/>
    </row>
    <row r="85" spans="1:45" ht="15.75" customHeight="1" x14ac:dyDescent="0.15">
      <c r="A85" s="725">
        <f>IF($AG$3="",A81+1,AF85)</f>
        <v>20</v>
      </c>
      <c r="B85" s="726"/>
      <c r="C85" s="754" t="s">
        <v>248</v>
      </c>
      <c r="D85" s="457"/>
      <c r="E85" s="756" t="s">
        <v>202</v>
      </c>
      <c r="F85" s="457"/>
      <c r="G85" s="756" t="s">
        <v>251</v>
      </c>
      <c r="H85" s="457"/>
      <c r="I85" s="756" t="s">
        <v>202</v>
      </c>
      <c r="J85" s="457"/>
      <c r="K85" s="752" t="s">
        <v>252</v>
      </c>
      <c r="L85" s="742" t="s">
        <v>203</v>
      </c>
      <c r="M85" s="458"/>
      <c r="N85" s="744" t="s">
        <v>253</v>
      </c>
      <c r="O85" s="457"/>
      <c r="P85" s="744" t="s">
        <v>252</v>
      </c>
      <c r="Q85" s="742" t="s">
        <v>254</v>
      </c>
      <c r="R85" s="469" t="str">
        <f>IF(OR(D85="",A85=""),"",HOUR(AJ85))</f>
        <v/>
      </c>
      <c r="S85" s="744" t="s">
        <v>253</v>
      </c>
      <c r="T85" s="460" t="str">
        <f>IF(OR(D85="",A85=""),"",MINUTE(AJ85))</f>
        <v/>
      </c>
      <c r="U85" s="744" t="s">
        <v>252</v>
      </c>
      <c r="V85" s="734" t="s">
        <v>269</v>
      </c>
      <c r="W85" s="461"/>
      <c r="X85" s="736" t="s">
        <v>143</v>
      </c>
      <c r="Y85" s="732" t="s">
        <v>255</v>
      </c>
      <c r="Z85" s="738"/>
      <c r="AA85" s="739"/>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727"/>
      <c r="B86" s="728"/>
      <c r="C86" s="755"/>
      <c r="D86" s="462"/>
      <c r="E86" s="757"/>
      <c r="F86" s="462"/>
      <c r="G86" s="757"/>
      <c r="H86" s="462"/>
      <c r="I86" s="757"/>
      <c r="J86" s="462"/>
      <c r="K86" s="753"/>
      <c r="L86" s="743"/>
      <c r="M86" s="463"/>
      <c r="N86" s="745"/>
      <c r="O86" s="462"/>
      <c r="P86" s="745"/>
      <c r="Q86" s="743"/>
      <c r="R86" s="468" t="str">
        <f>IF(OR(D86="",A85=""),"",HOUR(AJ86))</f>
        <v/>
      </c>
      <c r="S86" s="745"/>
      <c r="T86" s="464" t="str">
        <f>IF(OR(D86="",A85=""),"",MINUTE(AJ86))</f>
        <v/>
      </c>
      <c r="U86" s="745"/>
      <c r="V86" s="735"/>
      <c r="W86" s="513"/>
      <c r="X86" s="737"/>
      <c r="Y86" s="733"/>
      <c r="Z86" s="740"/>
      <c r="AA86" s="741"/>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727"/>
      <c r="B87" s="728"/>
      <c r="C87" s="746" t="s">
        <v>249</v>
      </c>
      <c r="D87" s="520"/>
      <c r="E87" s="521"/>
      <c r="F87" s="521"/>
      <c r="G87" s="521"/>
      <c r="H87" s="521"/>
      <c r="I87" s="521"/>
      <c r="J87" s="521"/>
      <c r="K87" s="521"/>
      <c r="L87" s="521"/>
      <c r="M87" s="521"/>
      <c r="N87" s="521"/>
      <c r="O87" s="521"/>
      <c r="P87" s="521"/>
      <c r="Q87" s="761" t="str">
        <f>IF(OR(AK85="ERR",AK86="ERR"),"研修時間を確認してください","")</f>
        <v/>
      </c>
      <c r="R87" s="761"/>
      <c r="S87" s="761"/>
      <c r="T87" s="761"/>
      <c r="U87" s="761"/>
      <c r="V87" s="761"/>
      <c r="W87" s="761"/>
      <c r="X87" s="748" t="str">
        <f>IF(ISERROR(OR(AG85,AJ85,AJ86)),"研修人数を入力してください",IF(AG85&lt;&gt;"",IF(OR(AND(AJ85&gt;0,W85=""),AND(AJ86&gt;0,W86="")),"研修人数を入力してください",""),""))</f>
        <v/>
      </c>
      <c r="Y87" s="748"/>
      <c r="Z87" s="748"/>
      <c r="AA87" s="749"/>
      <c r="AE87" s="204"/>
      <c r="AF87" s="211"/>
      <c r="AG87" s="213"/>
      <c r="AH87" s="213"/>
      <c r="AI87" s="213"/>
      <c r="AJ87" s="210"/>
      <c r="AK87" s="456"/>
      <c r="AM87" s="135"/>
      <c r="AO87" s="214"/>
      <c r="AP87" s="215"/>
      <c r="AQ87" s="214"/>
      <c r="AS87" s="216"/>
    </row>
    <row r="88" spans="1:45" ht="49.5" customHeight="1" x14ac:dyDescent="0.15">
      <c r="A88" s="723" t="str">
        <f>IF(AF85="","",CONCATENATE("(",TEXT(AF85,"aaa"),")"))</f>
        <v/>
      </c>
      <c r="B88" s="724"/>
      <c r="C88" s="747"/>
      <c r="D88" s="758"/>
      <c r="E88" s="759"/>
      <c r="F88" s="759"/>
      <c r="G88" s="759"/>
      <c r="H88" s="759"/>
      <c r="I88" s="759"/>
      <c r="J88" s="759"/>
      <c r="K88" s="759"/>
      <c r="L88" s="759"/>
      <c r="M88" s="759"/>
      <c r="N88" s="759"/>
      <c r="O88" s="759"/>
      <c r="P88" s="759"/>
      <c r="Q88" s="759"/>
      <c r="R88" s="759"/>
      <c r="S88" s="759"/>
      <c r="T88" s="759"/>
      <c r="U88" s="759"/>
      <c r="V88" s="759"/>
      <c r="W88" s="759"/>
      <c r="X88" s="759"/>
      <c r="Y88" s="759"/>
      <c r="Z88" s="759"/>
      <c r="AA88" s="760"/>
      <c r="AE88" s="204"/>
      <c r="AF88" s="211"/>
      <c r="AG88" s="213"/>
      <c r="AH88" s="213"/>
      <c r="AI88" s="213"/>
      <c r="AJ88" s="210"/>
      <c r="AK88" s="456"/>
      <c r="AO88" s="214"/>
      <c r="AP88" s="215"/>
      <c r="AQ88" s="214"/>
      <c r="AS88" s="216"/>
    </row>
    <row r="89" spans="1:45" ht="14.25" customHeight="1" x14ac:dyDescent="0.15">
      <c r="A89" s="729" t="s">
        <v>274</v>
      </c>
      <c r="B89" s="729"/>
      <c r="C89" s="730">
        <f>IF(SUMIF($W$49:$W$86,1,$AJ$49:$AJ$86)=0,0,SUMIF($W$49:$W$86,1,$AJ$49:$AJ$86))</f>
        <v>0</v>
      </c>
      <c r="D89" s="730"/>
      <c r="E89" s="729" t="s">
        <v>260</v>
      </c>
      <c r="F89" s="729"/>
      <c r="G89" s="730">
        <f>IF(SUMIF($W$49:$W$86,2,$AJ$49:$AJ$86)=0,0,SUMIF($W$49:$W$86,2,$AJ$49:$AJ$86))</f>
        <v>0</v>
      </c>
      <c r="H89" s="730"/>
      <c r="I89" s="729" t="s">
        <v>261</v>
      </c>
      <c r="J89" s="729"/>
      <c r="K89" s="730">
        <f>IF(SUMIF($W$49:$W$86,3,$AJ$49:$AJ$86)=0,0,SUMIF($W$49:$W$86,3,$AJ$49:$AJ$86))</f>
        <v>0</v>
      </c>
      <c r="L89" s="730"/>
      <c r="M89" s="490" t="s">
        <v>31</v>
      </c>
      <c r="N89" s="730">
        <f>SUM($C$89,$G$89,$K$89)</f>
        <v>0</v>
      </c>
      <c r="O89" s="730"/>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750" t="str">
        <f>$L$5</f>
        <v>（   　　年　　月 ）</v>
      </c>
      <c r="M90" s="750"/>
      <c r="N90" s="750"/>
      <c r="O90" s="750"/>
      <c r="P90" s="750"/>
      <c r="Q90" s="750"/>
      <c r="R90" s="476" t="s">
        <v>265</v>
      </c>
      <c r="S90" s="486"/>
      <c r="T90" s="486"/>
      <c r="U90" s="486"/>
      <c r="V90" s="751" t="str">
        <f>$V$5</f>
        <v/>
      </c>
      <c r="W90" s="751"/>
      <c r="X90" s="751"/>
      <c r="Y90" s="751"/>
      <c r="Z90" s="751"/>
      <c r="AA90" s="751"/>
      <c r="AE90" s="204"/>
      <c r="AF90" s="211"/>
      <c r="AG90" s="213"/>
      <c r="AH90" s="213"/>
      <c r="AI90" s="213"/>
      <c r="AJ90" s="454"/>
      <c r="AK90" s="456"/>
      <c r="AO90" s="214"/>
      <c r="AP90" s="215"/>
      <c r="AQ90" s="214"/>
      <c r="AS90" s="216"/>
    </row>
    <row r="91" spans="1:45" ht="15.75" customHeight="1" x14ac:dyDescent="0.15">
      <c r="A91" s="725">
        <f>IF($AG$3="",A85+1,AF91)</f>
        <v>21</v>
      </c>
      <c r="B91" s="726"/>
      <c r="C91" s="754" t="s">
        <v>248</v>
      </c>
      <c r="D91" s="457"/>
      <c r="E91" s="756" t="s">
        <v>202</v>
      </c>
      <c r="F91" s="457"/>
      <c r="G91" s="756" t="s">
        <v>251</v>
      </c>
      <c r="H91" s="457"/>
      <c r="I91" s="756" t="s">
        <v>202</v>
      </c>
      <c r="J91" s="457"/>
      <c r="K91" s="752" t="s">
        <v>252</v>
      </c>
      <c r="L91" s="742" t="s">
        <v>203</v>
      </c>
      <c r="M91" s="458"/>
      <c r="N91" s="744" t="s">
        <v>253</v>
      </c>
      <c r="O91" s="457"/>
      <c r="P91" s="744" t="s">
        <v>252</v>
      </c>
      <c r="Q91" s="742" t="s">
        <v>254</v>
      </c>
      <c r="R91" s="469" t="str">
        <f>IF(OR(D91="",A91=""),"",HOUR(AJ91))</f>
        <v/>
      </c>
      <c r="S91" s="744" t="s">
        <v>253</v>
      </c>
      <c r="T91" s="460" t="str">
        <f>IF(OR(D91="",A91=""),"",MINUTE(AJ91))</f>
        <v/>
      </c>
      <c r="U91" s="744" t="s">
        <v>252</v>
      </c>
      <c r="V91" s="734" t="s">
        <v>269</v>
      </c>
      <c r="W91" s="461"/>
      <c r="X91" s="736" t="s">
        <v>143</v>
      </c>
      <c r="Y91" s="732" t="s">
        <v>255</v>
      </c>
      <c r="Z91" s="738"/>
      <c r="AA91" s="739"/>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727"/>
      <c r="B92" s="728"/>
      <c r="C92" s="755"/>
      <c r="D92" s="462"/>
      <c r="E92" s="757"/>
      <c r="F92" s="462"/>
      <c r="G92" s="757"/>
      <c r="H92" s="462"/>
      <c r="I92" s="757"/>
      <c r="J92" s="462"/>
      <c r="K92" s="753"/>
      <c r="L92" s="743"/>
      <c r="M92" s="463"/>
      <c r="N92" s="745"/>
      <c r="O92" s="462"/>
      <c r="P92" s="745"/>
      <c r="Q92" s="743"/>
      <c r="R92" s="468" t="str">
        <f>IF(OR(D92="",A91=""),"",HOUR(AJ92))</f>
        <v/>
      </c>
      <c r="S92" s="745"/>
      <c r="T92" s="464" t="str">
        <f>IF(OR(D92="",A91=""),"",MINUTE(AJ92))</f>
        <v/>
      </c>
      <c r="U92" s="745"/>
      <c r="V92" s="735"/>
      <c r="W92" s="513"/>
      <c r="X92" s="737"/>
      <c r="Y92" s="733"/>
      <c r="Z92" s="740"/>
      <c r="AA92" s="741"/>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727"/>
      <c r="B93" s="728"/>
      <c r="C93" s="746" t="s">
        <v>249</v>
      </c>
      <c r="D93" s="520"/>
      <c r="E93" s="521"/>
      <c r="F93" s="521"/>
      <c r="G93" s="521"/>
      <c r="H93" s="521"/>
      <c r="I93" s="521"/>
      <c r="J93" s="521"/>
      <c r="K93" s="521"/>
      <c r="L93" s="521"/>
      <c r="M93" s="521"/>
      <c r="N93" s="521"/>
      <c r="O93" s="521"/>
      <c r="P93" s="521"/>
      <c r="Q93" s="761" t="str">
        <f>IF(OR(AK91="ERR",AK92="ERR"),"研修時間を確認してください","")</f>
        <v/>
      </c>
      <c r="R93" s="761"/>
      <c r="S93" s="761"/>
      <c r="T93" s="761"/>
      <c r="U93" s="761"/>
      <c r="V93" s="761"/>
      <c r="W93" s="761"/>
      <c r="X93" s="748" t="str">
        <f>IF(ISERROR(OR(AG91,AJ91,AJ92)),"研修人数を入力してください",IF(AG91&lt;&gt;"",IF(OR(AND(AJ91&gt;0,W91=""),AND(AJ92&gt;0,W92="")),"研修人数を入力してください",""),""))</f>
        <v/>
      </c>
      <c r="Y93" s="748"/>
      <c r="Z93" s="748"/>
      <c r="AA93" s="749"/>
      <c r="AE93" s="204"/>
      <c r="AF93" s="211"/>
      <c r="AG93" s="213"/>
      <c r="AH93" s="213"/>
      <c r="AI93" s="213"/>
      <c r="AJ93" s="210"/>
      <c r="AK93" s="456"/>
      <c r="AM93" s="135"/>
      <c r="AO93" s="214"/>
      <c r="AP93" s="215"/>
      <c r="AQ93" s="214"/>
      <c r="AS93" s="216"/>
    </row>
    <row r="94" spans="1:45" ht="48.75" customHeight="1" x14ac:dyDescent="0.15">
      <c r="A94" s="723" t="str">
        <f>IF(AF91="","",CONCATENATE("(",TEXT(AF91,"aaa"),")"))</f>
        <v/>
      </c>
      <c r="B94" s="724"/>
      <c r="C94" s="747"/>
      <c r="D94" s="758"/>
      <c r="E94" s="759"/>
      <c r="F94" s="759"/>
      <c r="G94" s="759"/>
      <c r="H94" s="759"/>
      <c r="I94" s="759"/>
      <c r="J94" s="759"/>
      <c r="K94" s="759"/>
      <c r="L94" s="759"/>
      <c r="M94" s="759"/>
      <c r="N94" s="759"/>
      <c r="O94" s="759"/>
      <c r="P94" s="759"/>
      <c r="Q94" s="759"/>
      <c r="R94" s="759"/>
      <c r="S94" s="759"/>
      <c r="T94" s="759"/>
      <c r="U94" s="759"/>
      <c r="V94" s="759"/>
      <c r="W94" s="759"/>
      <c r="X94" s="759"/>
      <c r="Y94" s="759"/>
      <c r="Z94" s="759"/>
      <c r="AA94" s="760"/>
      <c r="AE94" s="204"/>
      <c r="AF94" s="211"/>
      <c r="AG94" s="213"/>
      <c r="AH94" s="213"/>
      <c r="AI94" s="213"/>
      <c r="AJ94" s="210"/>
      <c r="AK94" s="456"/>
      <c r="AO94" s="214"/>
      <c r="AP94" s="215"/>
      <c r="AQ94" s="214"/>
      <c r="AS94" s="216"/>
    </row>
    <row r="95" spans="1:45" ht="15.75" customHeight="1" x14ac:dyDescent="0.15">
      <c r="A95" s="725">
        <f>IF($AG$3="",A91+1,AF95)</f>
        <v>22</v>
      </c>
      <c r="B95" s="726"/>
      <c r="C95" s="754" t="s">
        <v>248</v>
      </c>
      <c r="D95" s="457"/>
      <c r="E95" s="756" t="s">
        <v>202</v>
      </c>
      <c r="F95" s="457"/>
      <c r="G95" s="756" t="s">
        <v>251</v>
      </c>
      <c r="H95" s="457"/>
      <c r="I95" s="756" t="s">
        <v>202</v>
      </c>
      <c r="J95" s="457"/>
      <c r="K95" s="752" t="s">
        <v>252</v>
      </c>
      <c r="L95" s="742" t="s">
        <v>203</v>
      </c>
      <c r="M95" s="458"/>
      <c r="N95" s="744" t="s">
        <v>253</v>
      </c>
      <c r="O95" s="457"/>
      <c r="P95" s="744" t="s">
        <v>252</v>
      </c>
      <c r="Q95" s="742" t="s">
        <v>254</v>
      </c>
      <c r="R95" s="469" t="str">
        <f>IF(OR(D95="",A95=""),"",HOUR(AJ95))</f>
        <v/>
      </c>
      <c r="S95" s="744" t="s">
        <v>253</v>
      </c>
      <c r="T95" s="460" t="str">
        <f>IF(OR(D95="",A95=""),"",MINUTE(AJ95))</f>
        <v/>
      </c>
      <c r="U95" s="744" t="s">
        <v>252</v>
      </c>
      <c r="V95" s="734" t="s">
        <v>269</v>
      </c>
      <c r="W95" s="461"/>
      <c r="X95" s="736" t="s">
        <v>143</v>
      </c>
      <c r="Y95" s="732" t="s">
        <v>255</v>
      </c>
      <c r="Z95" s="738"/>
      <c r="AA95" s="739"/>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727"/>
      <c r="B96" s="728"/>
      <c r="C96" s="755"/>
      <c r="D96" s="462"/>
      <c r="E96" s="757"/>
      <c r="F96" s="462"/>
      <c r="G96" s="757"/>
      <c r="H96" s="462"/>
      <c r="I96" s="757"/>
      <c r="J96" s="462"/>
      <c r="K96" s="753"/>
      <c r="L96" s="743"/>
      <c r="M96" s="463"/>
      <c r="N96" s="745"/>
      <c r="O96" s="462"/>
      <c r="P96" s="745"/>
      <c r="Q96" s="743"/>
      <c r="R96" s="468" t="str">
        <f>IF(OR(D96="",A95=""),"",HOUR(AJ96))</f>
        <v/>
      </c>
      <c r="S96" s="745"/>
      <c r="T96" s="464" t="str">
        <f>IF(OR(D96="",A95=""),"",MINUTE(AJ96))</f>
        <v/>
      </c>
      <c r="U96" s="745"/>
      <c r="V96" s="735"/>
      <c r="W96" s="513"/>
      <c r="X96" s="737"/>
      <c r="Y96" s="733"/>
      <c r="Z96" s="740"/>
      <c r="AA96" s="741"/>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727"/>
      <c r="B97" s="728"/>
      <c r="C97" s="746" t="s">
        <v>249</v>
      </c>
      <c r="D97" s="520"/>
      <c r="E97" s="521"/>
      <c r="F97" s="521"/>
      <c r="G97" s="521"/>
      <c r="H97" s="521"/>
      <c r="I97" s="521"/>
      <c r="J97" s="521"/>
      <c r="K97" s="521"/>
      <c r="L97" s="521"/>
      <c r="M97" s="521"/>
      <c r="N97" s="521"/>
      <c r="O97" s="521"/>
      <c r="P97" s="521"/>
      <c r="Q97" s="761" t="str">
        <f>IF(OR(AK95="ERR",AK96="ERR"),"研修時間を確認してください","")</f>
        <v/>
      </c>
      <c r="R97" s="761"/>
      <c r="S97" s="761"/>
      <c r="T97" s="761"/>
      <c r="U97" s="761"/>
      <c r="V97" s="761"/>
      <c r="W97" s="761"/>
      <c r="X97" s="748" t="str">
        <f>IF(ISERROR(OR(AG95,AJ95,AJ96)),"研修人数を入力してください",IF(AG95&lt;&gt;"",IF(OR(AND(AJ95&gt;0,W95=""),AND(AJ96&gt;0,W96="")),"研修人数を入力してください",""),""))</f>
        <v/>
      </c>
      <c r="Y97" s="748"/>
      <c r="Z97" s="748"/>
      <c r="AA97" s="749"/>
      <c r="AE97" s="204"/>
      <c r="AF97" s="211"/>
      <c r="AG97" s="213"/>
      <c r="AH97" s="213"/>
      <c r="AI97" s="213"/>
      <c r="AJ97" s="210"/>
      <c r="AK97" s="456"/>
      <c r="AM97" s="135"/>
      <c r="AO97" s="214"/>
      <c r="AP97" s="215"/>
      <c r="AQ97" s="214"/>
      <c r="AS97" s="216"/>
    </row>
    <row r="98" spans="1:45" ht="48.75" customHeight="1" x14ac:dyDescent="0.15">
      <c r="A98" s="723" t="str">
        <f>IF(AF95="","",CONCATENATE("(",TEXT(AF95,"aaa"),")"))</f>
        <v/>
      </c>
      <c r="B98" s="724"/>
      <c r="C98" s="747"/>
      <c r="D98" s="758"/>
      <c r="E98" s="759"/>
      <c r="F98" s="759"/>
      <c r="G98" s="759"/>
      <c r="H98" s="759"/>
      <c r="I98" s="759"/>
      <c r="J98" s="759"/>
      <c r="K98" s="759"/>
      <c r="L98" s="759"/>
      <c r="M98" s="759"/>
      <c r="N98" s="759"/>
      <c r="O98" s="759"/>
      <c r="P98" s="759"/>
      <c r="Q98" s="759"/>
      <c r="R98" s="759"/>
      <c r="S98" s="759"/>
      <c r="T98" s="759"/>
      <c r="U98" s="759"/>
      <c r="V98" s="759"/>
      <c r="W98" s="759"/>
      <c r="X98" s="759"/>
      <c r="Y98" s="759"/>
      <c r="Z98" s="759"/>
      <c r="AA98" s="760"/>
      <c r="AE98" s="204"/>
      <c r="AF98" s="211"/>
      <c r="AG98" s="213"/>
      <c r="AH98" s="213"/>
      <c r="AI98" s="213"/>
      <c r="AJ98" s="210"/>
      <c r="AK98" s="456"/>
      <c r="AO98" s="214"/>
      <c r="AP98" s="215"/>
      <c r="AQ98" s="214"/>
      <c r="AS98" s="216"/>
    </row>
    <row r="99" spans="1:45" ht="15.75" customHeight="1" x14ac:dyDescent="0.15">
      <c r="A99" s="725">
        <f>IF($AG$3="",A95+1,AF99)</f>
        <v>23</v>
      </c>
      <c r="B99" s="726"/>
      <c r="C99" s="754" t="s">
        <v>248</v>
      </c>
      <c r="D99" s="457"/>
      <c r="E99" s="756" t="s">
        <v>202</v>
      </c>
      <c r="F99" s="457"/>
      <c r="G99" s="756" t="s">
        <v>251</v>
      </c>
      <c r="H99" s="457"/>
      <c r="I99" s="756" t="s">
        <v>202</v>
      </c>
      <c r="J99" s="457"/>
      <c r="K99" s="752" t="s">
        <v>252</v>
      </c>
      <c r="L99" s="742" t="s">
        <v>203</v>
      </c>
      <c r="M99" s="458"/>
      <c r="N99" s="744" t="s">
        <v>253</v>
      </c>
      <c r="O99" s="457"/>
      <c r="P99" s="744" t="s">
        <v>252</v>
      </c>
      <c r="Q99" s="742" t="s">
        <v>254</v>
      </c>
      <c r="R99" s="469" t="str">
        <f>IF(OR(D99="",A99=""),"",HOUR(AJ99))</f>
        <v/>
      </c>
      <c r="S99" s="744" t="s">
        <v>253</v>
      </c>
      <c r="T99" s="460" t="str">
        <f>IF(OR(D99="",A99=""),"",MINUTE(AJ99))</f>
        <v/>
      </c>
      <c r="U99" s="744" t="s">
        <v>252</v>
      </c>
      <c r="V99" s="734" t="s">
        <v>269</v>
      </c>
      <c r="W99" s="461"/>
      <c r="X99" s="736" t="s">
        <v>143</v>
      </c>
      <c r="Y99" s="732" t="s">
        <v>255</v>
      </c>
      <c r="Z99" s="738"/>
      <c r="AA99" s="739"/>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727"/>
      <c r="B100" s="728"/>
      <c r="C100" s="755"/>
      <c r="D100" s="462"/>
      <c r="E100" s="757"/>
      <c r="F100" s="462"/>
      <c r="G100" s="757"/>
      <c r="H100" s="462"/>
      <c r="I100" s="757"/>
      <c r="J100" s="462"/>
      <c r="K100" s="753"/>
      <c r="L100" s="743"/>
      <c r="M100" s="463"/>
      <c r="N100" s="745"/>
      <c r="O100" s="462"/>
      <c r="P100" s="745"/>
      <c r="Q100" s="743"/>
      <c r="R100" s="468" t="str">
        <f>IF(OR(D100="",A99=""),"",HOUR(AJ100))</f>
        <v/>
      </c>
      <c r="S100" s="745"/>
      <c r="T100" s="464" t="str">
        <f>IF(OR(D100="",A99=""),"",MINUTE(AJ100))</f>
        <v/>
      </c>
      <c r="U100" s="745"/>
      <c r="V100" s="735"/>
      <c r="W100" s="513"/>
      <c r="X100" s="737"/>
      <c r="Y100" s="733"/>
      <c r="Z100" s="740"/>
      <c r="AA100" s="741"/>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727"/>
      <c r="B101" s="728"/>
      <c r="C101" s="746" t="s">
        <v>249</v>
      </c>
      <c r="D101" s="520"/>
      <c r="E101" s="521"/>
      <c r="F101" s="521"/>
      <c r="G101" s="521"/>
      <c r="H101" s="521"/>
      <c r="I101" s="521"/>
      <c r="J101" s="521"/>
      <c r="K101" s="521"/>
      <c r="L101" s="521"/>
      <c r="M101" s="521"/>
      <c r="N101" s="521"/>
      <c r="O101" s="521"/>
      <c r="P101" s="521"/>
      <c r="Q101" s="761" t="str">
        <f>IF(OR(AK99="ERR",AK100="ERR"),"研修時間を確認してください","")</f>
        <v/>
      </c>
      <c r="R101" s="761"/>
      <c r="S101" s="761"/>
      <c r="T101" s="761"/>
      <c r="U101" s="761"/>
      <c r="V101" s="761"/>
      <c r="W101" s="761"/>
      <c r="X101" s="748" t="str">
        <f>IF(ISERROR(OR(AG99,AJ99,AJ100)),"研修人数を入力してください",IF(AG99&lt;&gt;"",IF(OR(AND(AJ99&gt;0,W99=""),AND(AJ100&gt;0,W100="")),"研修人数を入力してください",""),""))</f>
        <v/>
      </c>
      <c r="Y101" s="748"/>
      <c r="Z101" s="748"/>
      <c r="AA101" s="749"/>
      <c r="AE101" s="204"/>
      <c r="AF101" s="211"/>
      <c r="AG101" s="213"/>
      <c r="AH101" s="213"/>
      <c r="AI101" s="213"/>
      <c r="AJ101" s="210"/>
      <c r="AK101" s="456"/>
      <c r="AM101" s="135"/>
      <c r="AO101" s="214"/>
      <c r="AP101" s="215"/>
      <c r="AQ101" s="214"/>
      <c r="AS101" s="216"/>
    </row>
    <row r="102" spans="1:45" ht="48.75" customHeight="1" x14ac:dyDescent="0.15">
      <c r="A102" s="723" t="str">
        <f>IF(AF99="","",CONCATENATE("(",TEXT(AF99,"aaa"),")"))</f>
        <v/>
      </c>
      <c r="B102" s="724"/>
      <c r="C102" s="747"/>
      <c r="D102" s="758"/>
      <c r="E102" s="759"/>
      <c r="F102" s="759"/>
      <c r="G102" s="759"/>
      <c r="H102" s="759"/>
      <c r="I102" s="759"/>
      <c r="J102" s="759"/>
      <c r="K102" s="759"/>
      <c r="L102" s="759"/>
      <c r="M102" s="759"/>
      <c r="N102" s="759"/>
      <c r="O102" s="759"/>
      <c r="P102" s="759"/>
      <c r="Q102" s="759"/>
      <c r="R102" s="759"/>
      <c r="S102" s="759"/>
      <c r="T102" s="759"/>
      <c r="U102" s="759"/>
      <c r="V102" s="759"/>
      <c r="W102" s="759"/>
      <c r="X102" s="759"/>
      <c r="Y102" s="759"/>
      <c r="Z102" s="759"/>
      <c r="AA102" s="760"/>
      <c r="AE102" s="204"/>
      <c r="AF102" s="211"/>
      <c r="AG102" s="213"/>
      <c r="AH102" s="213"/>
      <c r="AI102" s="213"/>
      <c r="AJ102" s="210"/>
      <c r="AK102" s="456"/>
      <c r="AO102" s="214"/>
      <c r="AP102" s="215"/>
      <c r="AQ102" s="214"/>
      <c r="AS102" s="216"/>
    </row>
    <row r="103" spans="1:45" ht="15.75" customHeight="1" x14ac:dyDescent="0.15">
      <c r="A103" s="725">
        <f>IF($AG$3="",A99+1,AF103)</f>
        <v>24</v>
      </c>
      <c r="B103" s="726"/>
      <c r="C103" s="754" t="s">
        <v>248</v>
      </c>
      <c r="D103" s="457"/>
      <c r="E103" s="756" t="s">
        <v>202</v>
      </c>
      <c r="F103" s="457"/>
      <c r="G103" s="756" t="s">
        <v>251</v>
      </c>
      <c r="H103" s="457"/>
      <c r="I103" s="756" t="s">
        <v>202</v>
      </c>
      <c r="J103" s="457"/>
      <c r="K103" s="752" t="s">
        <v>252</v>
      </c>
      <c r="L103" s="742" t="s">
        <v>203</v>
      </c>
      <c r="M103" s="458"/>
      <c r="N103" s="744" t="s">
        <v>253</v>
      </c>
      <c r="O103" s="457"/>
      <c r="P103" s="744" t="s">
        <v>252</v>
      </c>
      <c r="Q103" s="742" t="s">
        <v>254</v>
      </c>
      <c r="R103" s="469" t="str">
        <f>IF(OR(D103="",A103=""),"",HOUR(AJ103))</f>
        <v/>
      </c>
      <c r="S103" s="744" t="s">
        <v>253</v>
      </c>
      <c r="T103" s="460" t="str">
        <f>IF(OR(D103="",A103=""),"",MINUTE(AJ103))</f>
        <v/>
      </c>
      <c r="U103" s="744" t="s">
        <v>252</v>
      </c>
      <c r="V103" s="734" t="s">
        <v>269</v>
      </c>
      <c r="W103" s="461"/>
      <c r="X103" s="736" t="s">
        <v>143</v>
      </c>
      <c r="Y103" s="732" t="s">
        <v>255</v>
      </c>
      <c r="Z103" s="738"/>
      <c r="AA103" s="739"/>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727"/>
      <c r="B104" s="728"/>
      <c r="C104" s="755"/>
      <c r="D104" s="462"/>
      <c r="E104" s="757"/>
      <c r="F104" s="462"/>
      <c r="G104" s="757"/>
      <c r="H104" s="462"/>
      <c r="I104" s="757"/>
      <c r="J104" s="462"/>
      <c r="K104" s="753"/>
      <c r="L104" s="743"/>
      <c r="M104" s="463"/>
      <c r="N104" s="745"/>
      <c r="O104" s="462"/>
      <c r="P104" s="745"/>
      <c r="Q104" s="743"/>
      <c r="R104" s="468" t="str">
        <f>IF(OR(D104="",A103=""),"",HOUR(AJ104))</f>
        <v/>
      </c>
      <c r="S104" s="745"/>
      <c r="T104" s="464" t="str">
        <f>IF(OR(D104="",A103=""),"",MINUTE(AJ104))</f>
        <v/>
      </c>
      <c r="U104" s="745"/>
      <c r="V104" s="735"/>
      <c r="W104" s="513"/>
      <c r="X104" s="737"/>
      <c r="Y104" s="733"/>
      <c r="Z104" s="740"/>
      <c r="AA104" s="741"/>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727"/>
      <c r="B105" s="728"/>
      <c r="C105" s="746" t="s">
        <v>249</v>
      </c>
      <c r="D105" s="520"/>
      <c r="E105" s="521"/>
      <c r="F105" s="521"/>
      <c r="G105" s="521"/>
      <c r="H105" s="521"/>
      <c r="I105" s="521"/>
      <c r="J105" s="521"/>
      <c r="K105" s="521"/>
      <c r="L105" s="521"/>
      <c r="M105" s="521"/>
      <c r="N105" s="521"/>
      <c r="O105" s="521"/>
      <c r="P105" s="521"/>
      <c r="Q105" s="761" t="str">
        <f>IF(OR(AK103="ERR",AK104="ERR"),"研修時間を確認してください","")</f>
        <v/>
      </c>
      <c r="R105" s="761"/>
      <c r="S105" s="761"/>
      <c r="T105" s="761"/>
      <c r="U105" s="761"/>
      <c r="V105" s="761"/>
      <c r="W105" s="761"/>
      <c r="X105" s="748" t="str">
        <f>IF(ISERROR(OR(AG103,AJ103,AJ104)),"研修人数を入力してください",IF(AG103&lt;&gt;"",IF(OR(AND(AJ103&gt;0,W103=""),AND(AJ104&gt;0,W104="")),"研修人数を入力してください",""),""))</f>
        <v/>
      </c>
      <c r="Y105" s="748"/>
      <c r="Z105" s="748"/>
      <c r="AA105" s="749"/>
      <c r="AE105" s="204"/>
      <c r="AF105" s="211"/>
      <c r="AG105" s="213"/>
      <c r="AH105" s="213"/>
      <c r="AI105" s="213"/>
      <c r="AJ105" s="210"/>
      <c r="AK105" s="456"/>
      <c r="AM105" s="135"/>
      <c r="AO105" s="214"/>
      <c r="AP105" s="215"/>
      <c r="AQ105" s="214"/>
      <c r="AS105" s="216"/>
    </row>
    <row r="106" spans="1:45" ht="48.75" customHeight="1" x14ac:dyDescent="0.15">
      <c r="A106" s="723" t="str">
        <f>IF(AF103="","",CONCATENATE("(",TEXT(AF103,"aaa"),")"))</f>
        <v/>
      </c>
      <c r="B106" s="724"/>
      <c r="C106" s="747"/>
      <c r="D106" s="758"/>
      <c r="E106" s="759"/>
      <c r="F106" s="759"/>
      <c r="G106" s="759"/>
      <c r="H106" s="759"/>
      <c r="I106" s="759"/>
      <c r="J106" s="759"/>
      <c r="K106" s="759"/>
      <c r="L106" s="759"/>
      <c r="M106" s="759"/>
      <c r="N106" s="759"/>
      <c r="O106" s="759"/>
      <c r="P106" s="759"/>
      <c r="Q106" s="759"/>
      <c r="R106" s="759"/>
      <c r="S106" s="759"/>
      <c r="T106" s="759"/>
      <c r="U106" s="759"/>
      <c r="V106" s="759"/>
      <c r="W106" s="759"/>
      <c r="X106" s="759"/>
      <c r="Y106" s="759"/>
      <c r="Z106" s="759"/>
      <c r="AA106" s="760"/>
      <c r="AE106" s="204"/>
      <c r="AF106" s="211"/>
      <c r="AG106" s="213"/>
      <c r="AH106" s="213"/>
      <c r="AI106" s="213"/>
      <c r="AJ106" s="210"/>
      <c r="AK106" s="456"/>
      <c r="AO106" s="214"/>
      <c r="AP106" s="215"/>
      <c r="AQ106" s="214"/>
      <c r="AS106" s="216"/>
    </row>
    <row r="107" spans="1:45" ht="15.75" customHeight="1" x14ac:dyDescent="0.15">
      <c r="A107" s="725">
        <f>IF($AG$3="",A103+1,AF107)</f>
        <v>25</v>
      </c>
      <c r="B107" s="726"/>
      <c r="C107" s="754" t="s">
        <v>248</v>
      </c>
      <c r="D107" s="457"/>
      <c r="E107" s="756" t="s">
        <v>202</v>
      </c>
      <c r="F107" s="457"/>
      <c r="G107" s="756" t="s">
        <v>251</v>
      </c>
      <c r="H107" s="457"/>
      <c r="I107" s="756" t="s">
        <v>202</v>
      </c>
      <c r="J107" s="457"/>
      <c r="K107" s="752" t="s">
        <v>252</v>
      </c>
      <c r="L107" s="742" t="s">
        <v>203</v>
      </c>
      <c r="M107" s="458"/>
      <c r="N107" s="744" t="s">
        <v>253</v>
      </c>
      <c r="O107" s="457"/>
      <c r="P107" s="744" t="s">
        <v>252</v>
      </c>
      <c r="Q107" s="742" t="s">
        <v>254</v>
      </c>
      <c r="R107" s="469" t="str">
        <f>IF(OR(D107="",A107=""),"",HOUR(AJ107))</f>
        <v/>
      </c>
      <c r="S107" s="744" t="s">
        <v>253</v>
      </c>
      <c r="T107" s="460" t="str">
        <f>IF(OR(D107="",A107=""),"",MINUTE(AJ107))</f>
        <v/>
      </c>
      <c r="U107" s="744" t="s">
        <v>252</v>
      </c>
      <c r="V107" s="734" t="s">
        <v>269</v>
      </c>
      <c r="W107" s="461"/>
      <c r="X107" s="736" t="s">
        <v>143</v>
      </c>
      <c r="Y107" s="732" t="s">
        <v>255</v>
      </c>
      <c r="Z107" s="738"/>
      <c r="AA107" s="739"/>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727"/>
      <c r="B108" s="728"/>
      <c r="C108" s="755"/>
      <c r="D108" s="462"/>
      <c r="E108" s="757"/>
      <c r="F108" s="462"/>
      <c r="G108" s="757"/>
      <c r="H108" s="462"/>
      <c r="I108" s="757"/>
      <c r="J108" s="462"/>
      <c r="K108" s="753"/>
      <c r="L108" s="743"/>
      <c r="M108" s="463"/>
      <c r="N108" s="745"/>
      <c r="O108" s="462"/>
      <c r="P108" s="745"/>
      <c r="Q108" s="743"/>
      <c r="R108" s="468" t="str">
        <f>IF(OR(D108="",A107=""),"",HOUR(AJ108))</f>
        <v/>
      </c>
      <c r="S108" s="745"/>
      <c r="T108" s="464" t="str">
        <f>IF(OR(D108="",A107=""),"",MINUTE(AJ108))</f>
        <v/>
      </c>
      <c r="U108" s="745"/>
      <c r="V108" s="735"/>
      <c r="W108" s="513"/>
      <c r="X108" s="737"/>
      <c r="Y108" s="733"/>
      <c r="Z108" s="740"/>
      <c r="AA108" s="741"/>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727"/>
      <c r="B109" s="728"/>
      <c r="C109" s="746" t="s">
        <v>249</v>
      </c>
      <c r="D109" s="520"/>
      <c r="E109" s="521"/>
      <c r="F109" s="521"/>
      <c r="G109" s="521"/>
      <c r="H109" s="521"/>
      <c r="I109" s="521"/>
      <c r="J109" s="521"/>
      <c r="K109" s="521"/>
      <c r="L109" s="521"/>
      <c r="M109" s="521"/>
      <c r="N109" s="521"/>
      <c r="O109" s="521"/>
      <c r="P109" s="521"/>
      <c r="Q109" s="761" t="str">
        <f>IF(OR(AK107="ERR",AK108="ERR"),"研修時間を確認してください","")</f>
        <v/>
      </c>
      <c r="R109" s="761"/>
      <c r="S109" s="761"/>
      <c r="T109" s="761"/>
      <c r="U109" s="761"/>
      <c r="V109" s="761"/>
      <c r="W109" s="761"/>
      <c r="X109" s="748" t="str">
        <f>IF(ISERROR(OR(AG107,AJ107,AJ108)),"研修人数を入力してください",IF(AG107&lt;&gt;"",IF(OR(AND(AJ107&gt;0,W107=""),AND(AJ108&gt;0,W108="")),"研修人数を入力してください",""),""))</f>
        <v/>
      </c>
      <c r="Y109" s="748"/>
      <c r="Z109" s="748"/>
      <c r="AA109" s="749"/>
      <c r="AE109" s="204"/>
      <c r="AF109" s="211"/>
      <c r="AG109" s="213"/>
      <c r="AH109" s="213"/>
      <c r="AI109" s="213"/>
      <c r="AJ109" s="210"/>
      <c r="AK109" s="456"/>
      <c r="AM109" s="135"/>
      <c r="AO109" s="214"/>
      <c r="AP109" s="215"/>
      <c r="AQ109" s="214"/>
      <c r="AS109" s="216"/>
    </row>
    <row r="110" spans="1:45" ht="48.75" customHeight="1" x14ac:dyDescent="0.15">
      <c r="A110" s="723" t="str">
        <f>IF(AF107="","",CONCATENATE("(",TEXT(AF107,"aaa"),")"))</f>
        <v/>
      </c>
      <c r="B110" s="724"/>
      <c r="C110" s="747"/>
      <c r="D110" s="758"/>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59"/>
      <c r="AA110" s="760"/>
      <c r="AE110" s="204"/>
      <c r="AF110" s="211"/>
      <c r="AG110" s="213"/>
      <c r="AH110" s="213"/>
      <c r="AI110" s="213"/>
      <c r="AJ110" s="210"/>
      <c r="AK110" s="456"/>
      <c r="AO110" s="214"/>
      <c r="AP110" s="215"/>
      <c r="AQ110" s="214"/>
      <c r="AS110" s="216"/>
    </row>
    <row r="111" spans="1:45" ht="15.75" customHeight="1" x14ac:dyDescent="0.15">
      <c r="A111" s="725">
        <f>IF($AG$3="",A107+1,AF111)</f>
        <v>26</v>
      </c>
      <c r="B111" s="726"/>
      <c r="C111" s="754" t="s">
        <v>248</v>
      </c>
      <c r="D111" s="457"/>
      <c r="E111" s="756" t="s">
        <v>202</v>
      </c>
      <c r="F111" s="457"/>
      <c r="G111" s="756" t="s">
        <v>251</v>
      </c>
      <c r="H111" s="457"/>
      <c r="I111" s="756" t="s">
        <v>202</v>
      </c>
      <c r="J111" s="457"/>
      <c r="K111" s="752" t="s">
        <v>252</v>
      </c>
      <c r="L111" s="742" t="s">
        <v>203</v>
      </c>
      <c r="M111" s="458"/>
      <c r="N111" s="744" t="s">
        <v>253</v>
      </c>
      <c r="O111" s="457"/>
      <c r="P111" s="744" t="s">
        <v>252</v>
      </c>
      <c r="Q111" s="742" t="s">
        <v>254</v>
      </c>
      <c r="R111" s="469" t="str">
        <f>IF(OR(D111="",A111=""),"",HOUR(AJ111))</f>
        <v/>
      </c>
      <c r="S111" s="744" t="s">
        <v>253</v>
      </c>
      <c r="T111" s="460" t="str">
        <f>IF(OR(D111="",A111=""),"",MINUTE(AJ111))</f>
        <v/>
      </c>
      <c r="U111" s="744" t="s">
        <v>252</v>
      </c>
      <c r="V111" s="734" t="s">
        <v>269</v>
      </c>
      <c r="W111" s="461"/>
      <c r="X111" s="736" t="s">
        <v>143</v>
      </c>
      <c r="Y111" s="732" t="s">
        <v>255</v>
      </c>
      <c r="Z111" s="738"/>
      <c r="AA111" s="739"/>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727"/>
      <c r="B112" s="728"/>
      <c r="C112" s="755"/>
      <c r="D112" s="462"/>
      <c r="E112" s="757"/>
      <c r="F112" s="462"/>
      <c r="G112" s="757"/>
      <c r="H112" s="462"/>
      <c r="I112" s="757"/>
      <c r="J112" s="462"/>
      <c r="K112" s="753"/>
      <c r="L112" s="743"/>
      <c r="M112" s="463"/>
      <c r="N112" s="745"/>
      <c r="O112" s="462"/>
      <c r="P112" s="745"/>
      <c r="Q112" s="743"/>
      <c r="R112" s="468" t="str">
        <f>IF(OR(D112="",A111=""),"",HOUR(AJ112))</f>
        <v/>
      </c>
      <c r="S112" s="745"/>
      <c r="T112" s="464" t="str">
        <f>IF(OR(D112="",A111=""),"",MINUTE(AJ112))</f>
        <v/>
      </c>
      <c r="U112" s="745"/>
      <c r="V112" s="735"/>
      <c r="W112" s="513"/>
      <c r="X112" s="737"/>
      <c r="Y112" s="733"/>
      <c r="Z112" s="740"/>
      <c r="AA112" s="741"/>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727"/>
      <c r="B113" s="728"/>
      <c r="C113" s="746" t="s">
        <v>249</v>
      </c>
      <c r="D113" s="520"/>
      <c r="E113" s="521"/>
      <c r="F113" s="521"/>
      <c r="G113" s="521"/>
      <c r="H113" s="521"/>
      <c r="I113" s="521"/>
      <c r="J113" s="521"/>
      <c r="K113" s="521"/>
      <c r="L113" s="521"/>
      <c r="M113" s="521"/>
      <c r="N113" s="521"/>
      <c r="O113" s="521"/>
      <c r="P113" s="521"/>
      <c r="Q113" s="761" t="str">
        <f>IF(OR(AK111="ERR",AK112="ERR"),"研修時間を確認してください","")</f>
        <v/>
      </c>
      <c r="R113" s="761"/>
      <c r="S113" s="761"/>
      <c r="T113" s="761"/>
      <c r="U113" s="761"/>
      <c r="V113" s="761"/>
      <c r="W113" s="761"/>
      <c r="X113" s="748" t="str">
        <f>IF(ISERROR(OR(AG111,AJ111,AJ112)),"研修人数を入力してください",IF(AG111&lt;&gt;"",IF(OR(AND(AJ111&gt;0,W111=""),AND(AJ112&gt;0,W112="")),"研修人数を入力してください",""),""))</f>
        <v/>
      </c>
      <c r="Y113" s="748"/>
      <c r="Z113" s="748"/>
      <c r="AA113" s="749"/>
      <c r="AE113" s="204"/>
      <c r="AF113" s="211"/>
      <c r="AG113" s="213"/>
      <c r="AH113" s="213"/>
      <c r="AI113" s="213"/>
      <c r="AJ113" s="210"/>
      <c r="AK113" s="456"/>
      <c r="AM113" s="135"/>
      <c r="AO113" s="214"/>
      <c r="AP113" s="215"/>
      <c r="AQ113" s="214"/>
      <c r="AS113" s="216"/>
    </row>
    <row r="114" spans="1:45" ht="48.75" customHeight="1" x14ac:dyDescent="0.15">
      <c r="A114" s="723" t="str">
        <f>IF(AF111="","",CONCATENATE("(",TEXT(AF111,"aaa"),")"))</f>
        <v/>
      </c>
      <c r="B114" s="724"/>
      <c r="C114" s="747"/>
      <c r="D114" s="758"/>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59"/>
      <c r="AA114" s="760"/>
      <c r="AE114" s="204"/>
      <c r="AF114" s="211"/>
      <c r="AG114" s="213"/>
      <c r="AH114" s="213"/>
      <c r="AI114" s="213"/>
      <c r="AJ114" s="210"/>
      <c r="AK114" s="456"/>
      <c r="AO114" s="214"/>
      <c r="AP114" s="215"/>
      <c r="AQ114" s="214"/>
      <c r="AS114" s="216"/>
    </row>
    <row r="115" spans="1:45" ht="15.75" customHeight="1" x14ac:dyDescent="0.15">
      <c r="A115" s="725">
        <f>IF($AG$3="",A111+1,AF115)</f>
        <v>27</v>
      </c>
      <c r="B115" s="726"/>
      <c r="C115" s="754" t="s">
        <v>248</v>
      </c>
      <c r="D115" s="457"/>
      <c r="E115" s="756" t="s">
        <v>202</v>
      </c>
      <c r="F115" s="457"/>
      <c r="G115" s="756" t="s">
        <v>251</v>
      </c>
      <c r="H115" s="457"/>
      <c r="I115" s="756" t="s">
        <v>202</v>
      </c>
      <c r="J115" s="457"/>
      <c r="K115" s="752" t="s">
        <v>252</v>
      </c>
      <c r="L115" s="742" t="s">
        <v>203</v>
      </c>
      <c r="M115" s="458"/>
      <c r="N115" s="744" t="s">
        <v>253</v>
      </c>
      <c r="O115" s="457"/>
      <c r="P115" s="744" t="s">
        <v>252</v>
      </c>
      <c r="Q115" s="742" t="s">
        <v>254</v>
      </c>
      <c r="R115" s="469" t="str">
        <f>IF(OR(D115="",A115=""),"",HOUR(AJ115))</f>
        <v/>
      </c>
      <c r="S115" s="744" t="s">
        <v>253</v>
      </c>
      <c r="T115" s="460" t="str">
        <f>IF(OR(D115="",A115=""),"",MINUTE(AJ115))</f>
        <v/>
      </c>
      <c r="U115" s="744" t="s">
        <v>252</v>
      </c>
      <c r="V115" s="734" t="s">
        <v>269</v>
      </c>
      <c r="W115" s="461"/>
      <c r="X115" s="736" t="s">
        <v>143</v>
      </c>
      <c r="Y115" s="732" t="s">
        <v>255</v>
      </c>
      <c r="Z115" s="738"/>
      <c r="AA115" s="739"/>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727"/>
      <c r="B116" s="728"/>
      <c r="C116" s="755"/>
      <c r="D116" s="462"/>
      <c r="E116" s="757"/>
      <c r="F116" s="462"/>
      <c r="G116" s="757"/>
      <c r="H116" s="462"/>
      <c r="I116" s="757"/>
      <c r="J116" s="462"/>
      <c r="K116" s="753"/>
      <c r="L116" s="743"/>
      <c r="M116" s="463"/>
      <c r="N116" s="745"/>
      <c r="O116" s="462"/>
      <c r="P116" s="745"/>
      <c r="Q116" s="743"/>
      <c r="R116" s="468" t="str">
        <f>IF(OR(D116="",A115=""),"",HOUR(AJ116))</f>
        <v/>
      </c>
      <c r="S116" s="745"/>
      <c r="T116" s="464" t="str">
        <f>IF(OR(D116="",A115=""),"",MINUTE(AJ116))</f>
        <v/>
      </c>
      <c r="U116" s="745"/>
      <c r="V116" s="735"/>
      <c r="W116" s="513"/>
      <c r="X116" s="737"/>
      <c r="Y116" s="733"/>
      <c r="Z116" s="740"/>
      <c r="AA116" s="741"/>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727"/>
      <c r="B117" s="728"/>
      <c r="C117" s="746" t="s">
        <v>249</v>
      </c>
      <c r="D117" s="520"/>
      <c r="E117" s="521"/>
      <c r="F117" s="521"/>
      <c r="G117" s="521"/>
      <c r="H117" s="521"/>
      <c r="I117" s="521"/>
      <c r="J117" s="521"/>
      <c r="K117" s="521"/>
      <c r="L117" s="521"/>
      <c r="M117" s="521"/>
      <c r="N117" s="521"/>
      <c r="O117" s="521"/>
      <c r="P117" s="521"/>
      <c r="Q117" s="761" t="str">
        <f>IF(OR(AK115="ERR",AK116="ERR"),"研修時間を確認してください","")</f>
        <v/>
      </c>
      <c r="R117" s="761"/>
      <c r="S117" s="761"/>
      <c r="T117" s="761"/>
      <c r="U117" s="761"/>
      <c r="V117" s="761"/>
      <c r="W117" s="761"/>
      <c r="X117" s="748" t="str">
        <f>IF(ISERROR(OR(AG115,AJ115,AJ116)),"研修人数を入力してください",IF(AG115&lt;&gt;"",IF(OR(AND(AJ115&gt;0,W115=""),AND(AJ116&gt;0,W116="")),"研修人数を入力してください",""),""))</f>
        <v/>
      </c>
      <c r="Y117" s="748"/>
      <c r="Z117" s="748"/>
      <c r="AA117" s="749"/>
      <c r="AE117" s="204"/>
      <c r="AF117" s="211"/>
      <c r="AG117" s="213"/>
      <c r="AH117" s="213"/>
      <c r="AI117" s="213"/>
      <c r="AJ117" s="210"/>
      <c r="AK117" s="456"/>
      <c r="AM117" s="135"/>
      <c r="AO117" s="214"/>
      <c r="AP117" s="215"/>
      <c r="AQ117" s="214"/>
      <c r="AS117" s="216"/>
    </row>
    <row r="118" spans="1:45" ht="48.75" customHeight="1" x14ac:dyDescent="0.15">
      <c r="A118" s="723" t="str">
        <f>IF(AF115="","",CONCATENATE("(",TEXT(AF115,"aaa"),")"))</f>
        <v/>
      </c>
      <c r="B118" s="724"/>
      <c r="C118" s="747"/>
      <c r="D118" s="758"/>
      <c r="E118" s="759"/>
      <c r="F118" s="759"/>
      <c r="G118" s="759"/>
      <c r="H118" s="759"/>
      <c r="I118" s="759"/>
      <c r="J118" s="759"/>
      <c r="K118" s="759"/>
      <c r="L118" s="759"/>
      <c r="M118" s="759"/>
      <c r="N118" s="759"/>
      <c r="O118" s="759"/>
      <c r="P118" s="759"/>
      <c r="Q118" s="759"/>
      <c r="R118" s="759"/>
      <c r="S118" s="759"/>
      <c r="T118" s="759"/>
      <c r="U118" s="759"/>
      <c r="V118" s="759"/>
      <c r="W118" s="759"/>
      <c r="X118" s="759"/>
      <c r="Y118" s="759"/>
      <c r="Z118" s="759"/>
      <c r="AA118" s="760"/>
      <c r="AC118" s="483"/>
      <c r="AE118" s="204"/>
      <c r="AF118" s="211"/>
      <c r="AG118" s="213"/>
      <c r="AH118" s="213"/>
      <c r="AI118" s="213"/>
      <c r="AJ118" s="210"/>
      <c r="AK118" s="456"/>
      <c r="AO118" s="214"/>
      <c r="AP118" s="215"/>
      <c r="AQ118" s="214"/>
      <c r="AS118" s="216"/>
    </row>
    <row r="119" spans="1:45" ht="15.75" customHeight="1" x14ac:dyDescent="0.15">
      <c r="A119" s="725">
        <f>IF($AG$3="",A115+1,AF119)</f>
        <v>28</v>
      </c>
      <c r="B119" s="726"/>
      <c r="C119" s="754" t="s">
        <v>248</v>
      </c>
      <c r="D119" s="457"/>
      <c r="E119" s="756" t="s">
        <v>202</v>
      </c>
      <c r="F119" s="457"/>
      <c r="G119" s="756" t="s">
        <v>251</v>
      </c>
      <c r="H119" s="457"/>
      <c r="I119" s="756" t="s">
        <v>202</v>
      </c>
      <c r="J119" s="457"/>
      <c r="K119" s="752" t="s">
        <v>252</v>
      </c>
      <c r="L119" s="742" t="s">
        <v>203</v>
      </c>
      <c r="M119" s="458"/>
      <c r="N119" s="744" t="s">
        <v>253</v>
      </c>
      <c r="O119" s="457"/>
      <c r="P119" s="744" t="s">
        <v>252</v>
      </c>
      <c r="Q119" s="742" t="s">
        <v>254</v>
      </c>
      <c r="R119" s="469" t="str">
        <f>IF(OR(D119="",A119=""),"",HOUR(AJ119))</f>
        <v/>
      </c>
      <c r="S119" s="744" t="s">
        <v>253</v>
      </c>
      <c r="T119" s="460" t="str">
        <f>IF(OR(D119="",A119=""),"",MINUTE(AJ119))</f>
        <v/>
      </c>
      <c r="U119" s="744" t="s">
        <v>252</v>
      </c>
      <c r="V119" s="734" t="s">
        <v>269</v>
      </c>
      <c r="W119" s="461"/>
      <c r="X119" s="736" t="s">
        <v>143</v>
      </c>
      <c r="Y119" s="732" t="s">
        <v>255</v>
      </c>
      <c r="Z119" s="738"/>
      <c r="AA119" s="739"/>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727"/>
      <c r="B120" s="728"/>
      <c r="C120" s="755"/>
      <c r="D120" s="462"/>
      <c r="E120" s="757"/>
      <c r="F120" s="462"/>
      <c r="G120" s="757"/>
      <c r="H120" s="462"/>
      <c r="I120" s="757"/>
      <c r="J120" s="462"/>
      <c r="K120" s="753"/>
      <c r="L120" s="743"/>
      <c r="M120" s="463"/>
      <c r="N120" s="745"/>
      <c r="O120" s="462"/>
      <c r="P120" s="745"/>
      <c r="Q120" s="743"/>
      <c r="R120" s="468" t="str">
        <f>IF(OR(D120="",A119=""),"",HOUR(AJ120))</f>
        <v/>
      </c>
      <c r="S120" s="745"/>
      <c r="T120" s="464" t="str">
        <f>IF(OR(D120="",A119=""),"",MINUTE(AJ120))</f>
        <v/>
      </c>
      <c r="U120" s="745"/>
      <c r="V120" s="735"/>
      <c r="W120" s="513"/>
      <c r="X120" s="737"/>
      <c r="Y120" s="733"/>
      <c r="Z120" s="740"/>
      <c r="AA120" s="741"/>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727"/>
      <c r="B121" s="728"/>
      <c r="C121" s="746" t="s">
        <v>249</v>
      </c>
      <c r="D121" s="520"/>
      <c r="E121" s="521"/>
      <c r="F121" s="521"/>
      <c r="G121" s="521"/>
      <c r="H121" s="521"/>
      <c r="I121" s="521"/>
      <c r="J121" s="521"/>
      <c r="K121" s="521"/>
      <c r="L121" s="521"/>
      <c r="M121" s="521"/>
      <c r="N121" s="521"/>
      <c r="O121" s="521"/>
      <c r="P121" s="521"/>
      <c r="Q121" s="761" t="str">
        <f>IF(OR(AK119="ERR",AK120="ERR"),"研修時間を確認してください","")</f>
        <v/>
      </c>
      <c r="R121" s="761"/>
      <c r="S121" s="761"/>
      <c r="T121" s="761"/>
      <c r="U121" s="761"/>
      <c r="V121" s="761"/>
      <c r="W121" s="761"/>
      <c r="X121" s="748" t="str">
        <f>IF(ISERROR(OR(AG119,AJ119,AJ120)),"研修人数を入力してください",IF(AG119&lt;&gt;"",IF(OR(AND(AJ119&gt;0,W119=""),AND(AJ120&gt;0,W120="")),"研修人数を入力してください",""),""))</f>
        <v/>
      </c>
      <c r="Y121" s="748"/>
      <c r="Z121" s="748"/>
      <c r="AA121" s="749"/>
      <c r="AE121" s="204"/>
      <c r="AF121" s="211"/>
      <c r="AG121" s="213"/>
      <c r="AH121" s="213"/>
      <c r="AI121" s="213"/>
      <c r="AJ121" s="210"/>
      <c r="AK121" s="456"/>
      <c r="AM121" s="135"/>
      <c r="AO121" s="214"/>
      <c r="AP121" s="215"/>
      <c r="AQ121" s="214"/>
      <c r="AS121" s="216"/>
    </row>
    <row r="122" spans="1:45" ht="48.75" customHeight="1" x14ac:dyDescent="0.15">
      <c r="A122" s="723" t="str">
        <f>IF(AF119="","",CONCATENATE("(",TEXT(AF119,"aaa"),")"))</f>
        <v/>
      </c>
      <c r="B122" s="724"/>
      <c r="C122" s="747"/>
      <c r="D122" s="758"/>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59"/>
      <c r="AA122" s="760"/>
      <c r="AC122" s="483"/>
      <c r="AE122" s="204"/>
      <c r="AF122" s="211"/>
      <c r="AG122" s="213"/>
      <c r="AH122" s="213"/>
      <c r="AI122" s="213"/>
      <c r="AJ122" s="210"/>
      <c r="AK122" s="456"/>
      <c r="AO122" s="214"/>
      <c r="AP122" s="215"/>
      <c r="AQ122" s="214"/>
      <c r="AS122" s="216"/>
    </row>
    <row r="123" spans="1:45" ht="15.75" customHeight="1" x14ac:dyDescent="0.15">
      <c r="A123" s="725">
        <f>IF(AG3="",29,IF(DAY(DATE(AH$3,AJ$3,29))=29,29,""))</f>
        <v>29</v>
      </c>
      <c r="B123" s="726"/>
      <c r="C123" s="754" t="s">
        <v>248</v>
      </c>
      <c r="D123" s="457"/>
      <c r="E123" s="756" t="s">
        <v>202</v>
      </c>
      <c r="F123" s="457"/>
      <c r="G123" s="756" t="s">
        <v>251</v>
      </c>
      <c r="H123" s="457"/>
      <c r="I123" s="756" t="s">
        <v>202</v>
      </c>
      <c r="J123" s="457"/>
      <c r="K123" s="752" t="s">
        <v>252</v>
      </c>
      <c r="L123" s="742" t="s">
        <v>203</v>
      </c>
      <c r="M123" s="458"/>
      <c r="N123" s="744" t="s">
        <v>253</v>
      </c>
      <c r="O123" s="457"/>
      <c r="P123" s="744" t="s">
        <v>252</v>
      </c>
      <c r="Q123" s="742" t="s">
        <v>254</v>
      </c>
      <c r="R123" s="459" t="str">
        <f>IF(OR(D123="",A123=""),"",HOUR(AJ123))</f>
        <v/>
      </c>
      <c r="S123" s="744" t="s">
        <v>253</v>
      </c>
      <c r="T123" s="460" t="str">
        <f>IF(OR(D123="",A123=""),"",MINUTE(AJ123))</f>
        <v/>
      </c>
      <c r="U123" s="744" t="s">
        <v>252</v>
      </c>
      <c r="V123" s="734" t="s">
        <v>269</v>
      </c>
      <c r="W123" s="461"/>
      <c r="X123" s="736" t="s">
        <v>143</v>
      </c>
      <c r="Y123" s="732" t="s">
        <v>255</v>
      </c>
      <c r="Z123" s="738"/>
      <c r="AA123" s="739"/>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727"/>
      <c r="B124" s="728"/>
      <c r="C124" s="755"/>
      <c r="D124" s="462"/>
      <c r="E124" s="757"/>
      <c r="F124" s="462"/>
      <c r="G124" s="757"/>
      <c r="H124" s="462"/>
      <c r="I124" s="757"/>
      <c r="J124" s="462"/>
      <c r="K124" s="753"/>
      <c r="L124" s="743"/>
      <c r="M124" s="463"/>
      <c r="N124" s="745"/>
      <c r="O124" s="462"/>
      <c r="P124" s="745"/>
      <c r="Q124" s="743"/>
      <c r="R124" s="514" t="str">
        <f>IF(OR(D124="",A123=""),"",HOUR(AJ124))</f>
        <v/>
      </c>
      <c r="S124" s="745"/>
      <c r="T124" s="464" t="str">
        <f>IF(OR(D124="",A123=""),"",MINUTE(AJ124))</f>
        <v/>
      </c>
      <c r="U124" s="745"/>
      <c r="V124" s="735"/>
      <c r="W124" s="513"/>
      <c r="X124" s="737"/>
      <c r="Y124" s="733"/>
      <c r="Z124" s="740"/>
      <c r="AA124" s="741"/>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727"/>
      <c r="B125" s="728"/>
      <c r="C125" s="746" t="s">
        <v>249</v>
      </c>
      <c r="D125" s="520"/>
      <c r="E125" s="521"/>
      <c r="F125" s="521"/>
      <c r="G125" s="521"/>
      <c r="H125" s="521"/>
      <c r="I125" s="521"/>
      <c r="J125" s="521"/>
      <c r="K125" s="521"/>
      <c r="L125" s="521"/>
      <c r="M125" s="521"/>
      <c r="N125" s="521"/>
      <c r="O125" s="521"/>
      <c r="P125" s="521"/>
      <c r="Q125" s="761" t="str">
        <f>IF(OR(AK123="ERR",AK124="ERR"),"研修時間を確認してください","")</f>
        <v/>
      </c>
      <c r="R125" s="761"/>
      <c r="S125" s="761"/>
      <c r="T125" s="761"/>
      <c r="U125" s="761"/>
      <c r="V125" s="761"/>
      <c r="W125" s="761"/>
      <c r="X125" s="748" t="str">
        <f>IF(ISERROR(OR(AG123,AJ123,AJ124)),"研修人数を入力してください",IF(AG123&lt;&gt;"",IF(OR(AND(AJ123&gt;0,W123=""),AND(AJ124&gt;0,W124="")),"研修人数を入力してください",""),""))</f>
        <v/>
      </c>
      <c r="Y125" s="748"/>
      <c r="Z125" s="748"/>
      <c r="AA125" s="749"/>
      <c r="AC125" s="219"/>
      <c r="AF125" s="211"/>
      <c r="AG125" s="213"/>
      <c r="AH125" s="213"/>
      <c r="AI125" s="213"/>
      <c r="AJ125" s="210"/>
      <c r="AK125" s="456"/>
      <c r="AM125" s="135"/>
      <c r="AO125" s="214"/>
      <c r="AP125" s="215"/>
      <c r="AQ125" s="214"/>
      <c r="AS125" s="216"/>
    </row>
    <row r="126" spans="1:45" ht="48.75" customHeight="1" x14ac:dyDescent="0.15">
      <c r="A126" s="723" t="str">
        <f>IF(A123="","",CONCATENATE("(",TEXT(AF123,"aaa"),")"))</f>
        <v>()</v>
      </c>
      <c r="B126" s="724"/>
      <c r="C126" s="747"/>
      <c r="D126" s="758"/>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59"/>
      <c r="AA126" s="760"/>
      <c r="AC126" s="483"/>
      <c r="AF126" s="211"/>
      <c r="AG126" s="213"/>
      <c r="AH126" s="213"/>
      <c r="AI126" s="213"/>
      <c r="AJ126" s="210"/>
      <c r="AK126" s="456"/>
      <c r="AO126" s="214"/>
      <c r="AP126" s="215"/>
      <c r="AQ126" s="214"/>
      <c r="AS126" s="216"/>
    </row>
    <row r="127" spans="1:45" ht="15.75" customHeight="1" x14ac:dyDescent="0.15">
      <c r="A127" s="725">
        <f>IF(AG3="",30,IF(DAY(DATE(AH$3,AJ$3,30))=30,30,""))</f>
        <v>30</v>
      </c>
      <c r="B127" s="726"/>
      <c r="C127" s="754" t="s">
        <v>248</v>
      </c>
      <c r="D127" s="457"/>
      <c r="E127" s="756" t="s">
        <v>202</v>
      </c>
      <c r="F127" s="457"/>
      <c r="G127" s="756" t="s">
        <v>251</v>
      </c>
      <c r="H127" s="457"/>
      <c r="I127" s="756" t="s">
        <v>202</v>
      </c>
      <c r="J127" s="457"/>
      <c r="K127" s="752" t="s">
        <v>252</v>
      </c>
      <c r="L127" s="742" t="s">
        <v>203</v>
      </c>
      <c r="M127" s="458"/>
      <c r="N127" s="744" t="s">
        <v>253</v>
      </c>
      <c r="O127" s="457"/>
      <c r="P127" s="744" t="s">
        <v>252</v>
      </c>
      <c r="Q127" s="742" t="s">
        <v>254</v>
      </c>
      <c r="R127" s="469" t="str">
        <f>IF(OR(D127="",A127=""),"",HOUR(AJ127))</f>
        <v/>
      </c>
      <c r="S127" s="744" t="s">
        <v>253</v>
      </c>
      <c r="T127" s="460" t="str">
        <f>IF(OR(D127="",A127=""),"",MINUTE(AJ127))</f>
        <v/>
      </c>
      <c r="U127" s="744" t="s">
        <v>252</v>
      </c>
      <c r="V127" s="734" t="s">
        <v>269</v>
      </c>
      <c r="W127" s="461"/>
      <c r="X127" s="736" t="s">
        <v>143</v>
      </c>
      <c r="Y127" s="732" t="s">
        <v>255</v>
      </c>
      <c r="Z127" s="738"/>
      <c r="AA127" s="739"/>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727"/>
      <c r="B128" s="728"/>
      <c r="C128" s="755"/>
      <c r="D128" s="462"/>
      <c r="E128" s="757"/>
      <c r="F128" s="462"/>
      <c r="G128" s="757"/>
      <c r="H128" s="462"/>
      <c r="I128" s="757"/>
      <c r="J128" s="462"/>
      <c r="K128" s="753"/>
      <c r="L128" s="743"/>
      <c r="M128" s="463"/>
      <c r="N128" s="745"/>
      <c r="O128" s="462"/>
      <c r="P128" s="745"/>
      <c r="Q128" s="743"/>
      <c r="R128" s="468" t="str">
        <f>IF(OR(D128="",A127=""),"",HOUR(AJ128))</f>
        <v/>
      </c>
      <c r="S128" s="745"/>
      <c r="T128" s="464" t="str">
        <f>IF(OR(D128="",A127=""),"",MINUTE(AJ128))</f>
        <v/>
      </c>
      <c r="U128" s="745"/>
      <c r="V128" s="735"/>
      <c r="W128" s="513"/>
      <c r="X128" s="737"/>
      <c r="Y128" s="733"/>
      <c r="Z128" s="740"/>
      <c r="AA128" s="741"/>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727"/>
      <c r="B129" s="728"/>
      <c r="C129" s="746"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61" t="str">
        <f>IF(A127="","",IF(OR(AK127="ERR",AK128="ERR"),"研修時間を確認してください",""))</f>
        <v/>
      </c>
      <c r="R129" s="761"/>
      <c r="S129" s="761"/>
      <c r="T129" s="761"/>
      <c r="U129" s="761"/>
      <c r="V129" s="761"/>
      <c r="W129" s="761"/>
      <c r="X129" s="748" t="str">
        <f>IF(ISERROR(OR(AG127,AJ127,AJ128)),"研修人数を入力してください",IF(AG127&lt;&gt;"",IF(OR(AND(AJ127&gt;0,W127=""),AND(AJ128&gt;0,W128="")),"研修人数を入力してください",""),""))</f>
        <v/>
      </c>
      <c r="Y129" s="748"/>
      <c r="Z129" s="748"/>
      <c r="AA129" s="749"/>
      <c r="AC129" s="219"/>
      <c r="AF129" s="211"/>
      <c r="AG129" s="213"/>
      <c r="AH129" s="213"/>
      <c r="AI129" s="213"/>
      <c r="AJ129" s="210"/>
      <c r="AK129" s="456"/>
      <c r="AM129" s="135"/>
      <c r="AO129" s="214"/>
      <c r="AP129" s="215"/>
      <c r="AQ129" s="214"/>
      <c r="AS129" s="216"/>
    </row>
    <row r="130" spans="1:47" ht="48.75" customHeight="1" x14ac:dyDescent="0.15">
      <c r="A130" s="723" t="str">
        <f>IF(A127="","入力"&amp;CHAR(10)&amp;"不要",CONCATENATE("(",TEXT(AF127,"aaa"),")"))</f>
        <v>()</v>
      </c>
      <c r="B130" s="724"/>
      <c r="C130" s="747"/>
      <c r="D130" s="758"/>
      <c r="E130" s="759"/>
      <c r="F130" s="759"/>
      <c r="G130" s="759"/>
      <c r="H130" s="759"/>
      <c r="I130" s="759"/>
      <c r="J130" s="759"/>
      <c r="K130" s="759"/>
      <c r="L130" s="759"/>
      <c r="M130" s="759"/>
      <c r="N130" s="759"/>
      <c r="O130" s="759"/>
      <c r="P130" s="759"/>
      <c r="Q130" s="759"/>
      <c r="R130" s="759"/>
      <c r="S130" s="759"/>
      <c r="T130" s="759"/>
      <c r="U130" s="759"/>
      <c r="V130" s="759"/>
      <c r="W130" s="759"/>
      <c r="X130" s="759"/>
      <c r="Y130" s="759"/>
      <c r="Z130" s="759"/>
      <c r="AA130" s="760"/>
      <c r="AC130" s="483"/>
      <c r="AF130" s="211"/>
      <c r="AG130" s="213"/>
      <c r="AH130" s="213"/>
      <c r="AI130" s="213"/>
      <c r="AJ130" s="210"/>
      <c r="AK130" s="456"/>
      <c r="AO130" s="214"/>
      <c r="AP130" s="215"/>
      <c r="AQ130" s="214"/>
      <c r="AS130" s="216"/>
    </row>
    <row r="131" spans="1:47" ht="15.75" customHeight="1" x14ac:dyDescent="0.15">
      <c r="A131" s="725">
        <f>IF(AG3="",31,IF(DAY(DATE(AH$3,AJ$3,31))=31,31,""))</f>
        <v>31</v>
      </c>
      <c r="B131" s="726"/>
      <c r="C131" s="754" t="s">
        <v>248</v>
      </c>
      <c r="D131" s="457"/>
      <c r="E131" s="756" t="s">
        <v>202</v>
      </c>
      <c r="F131" s="457"/>
      <c r="G131" s="756" t="s">
        <v>251</v>
      </c>
      <c r="H131" s="457"/>
      <c r="I131" s="756" t="s">
        <v>202</v>
      </c>
      <c r="J131" s="457"/>
      <c r="K131" s="752" t="s">
        <v>252</v>
      </c>
      <c r="L131" s="734" t="s">
        <v>203</v>
      </c>
      <c r="M131" s="458"/>
      <c r="N131" s="744" t="s">
        <v>253</v>
      </c>
      <c r="O131" s="457"/>
      <c r="P131" s="744" t="s">
        <v>252</v>
      </c>
      <c r="Q131" s="734" t="s">
        <v>254</v>
      </c>
      <c r="R131" s="469" t="str">
        <f>IF(OR(D131="",A131=""),"",HOUR(AJ131))</f>
        <v/>
      </c>
      <c r="S131" s="744" t="s">
        <v>253</v>
      </c>
      <c r="T131" s="460" t="str">
        <f>IF(OR(D131="",A131=""),"",MINUTE(AJ131))</f>
        <v/>
      </c>
      <c r="U131" s="744" t="s">
        <v>252</v>
      </c>
      <c r="V131" s="734" t="s">
        <v>269</v>
      </c>
      <c r="W131" s="461"/>
      <c r="X131" s="736" t="s">
        <v>143</v>
      </c>
      <c r="Y131" s="732" t="s">
        <v>255</v>
      </c>
      <c r="Z131" s="738"/>
      <c r="AA131" s="739"/>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727"/>
      <c r="B132" s="728"/>
      <c r="C132" s="755"/>
      <c r="D132" s="462"/>
      <c r="E132" s="757"/>
      <c r="F132" s="462"/>
      <c r="G132" s="757"/>
      <c r="H132" s="462"/>
      <c r="I132" s="757"/>
      <c r="J132" s="462"/>
      <c r="K132" s="753"/>
      <c r="L132" s="765"/>
      <c r="M132" s="463"/>
      <c r="N132" s="745"/>
      <c r="O132" s="462"/>
      <c r="P132" s="745"/>
      <c r="Q132" s="765"/>
      <c r="R132" s="468" t="str">
        <f>IF(OR(D132="",A131=""),"",HOUR(AJ132))</f>
        <v/>
      </c>
      <c r="S132" s="745"/>
      <c r="T132" s="464" t="str">
        <f>IF(OR(D132="",A131=""),"",MINUTE(AJ132))</f>
        <v/>
      </c>
      <c r="U132" s="745"/>
      <c r="V132" s="735"/>
      <c r="W132" s="513"/>
      <c r="X132" s="737"/>
      <c r="Y132" s="733"/>
      <c r="Z132" s="740"/>
      <c r="AA132" s="741"/>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727"/>
      <c r="B133" s="728"/>
      <c r="C133" s="746"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61" t="str">
        <f>IF(A131="","",IF(OR(AK131="ERR",AK132="ERR"),"研修時間を確認してください",""))</f>
        <v/>
      </c>
      <c r="R133" s="761"/>
      <c r="S133" s="761"/>
      <c r="T133" s="761"/>
      <c r="U133" s="761"/>
      <c r="V133" s="761"/>
      <c r="W133" s="761"/>
      <c r="X133" s="748" t="str">
        <f>IF(ISERROR(OR(AG131,AJ131,AJ132)),"研修人数を入力してください",IF(AG131&lt;&gt;"",IF(OR(AND(AJ131&gt;0,W131=""),AND(AJ132&gt;0,W132="")),"研修人数を入力してください",""),""))</f>
        <v/>
      </c>
      <c r="Y133" s="748"/>
      <c r="Z133" s="748"/>
      <c r="AA133" s="749"/>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723" t="str">
        <f>IF(A131="","入力"&amp;CHAR(10)&amp;"不要",CONCATENATE("(",TEXT(AF131,"aaa"),")"))</f>
        <v>()</v>
      </c>
      <c r="B134" s="724"/>
      <c r="C134" s="747"/>
      <c r="D134" s="758"/>
      <c r="E134" s="759"/>
      <c r="F134" s="759"/>
      <c r="G134" s="759"/>
      <c r="H134" s="759"/>
      <c r="I134" s="759"/>
      <c r="J134" s="759"/>
      <c r="K134" s="759"/>
      <c r="L134" s="759"/>
      <c r="M134" s="759"/>
      <c r="N134" s="759"/>
      <c r="O134" s="759"/>
      <c r="P134" s="759"/>
      <c r="Q134" s="759"/>
      <c r="R134" s="759"/>
      <c r="S134" s="759"/>
      <c r="T134" s="759"/>
      <c r="U134" s="759"/>
      <c r="V134" s="759"/>
      <c r="W134" s="759"/>
      <c r="X134" s="759"/>
      <c r="Y134" s="759"/>
      <c r="Z134" s="759"/>
      <c r="AA134" s="76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29" t="s">
        <v>274</v>
      </c>
      <c r="B135" s="729"/>
      <c r="C135" s="491">
        <f>IF(SUMIF($W91:$W$132,1,$AJ$91:$AJ$132)=0,0,SUMIF($W91:$W132,1,$AJ$91:$AJ$132))</f>
        <v>0</v>
      </c>
      <c r="D135" s="491"/>
      <c r="E135" s="729" t="s">
        <v>260</v>
      </c>
      <c r="F135" s="729"/>
      <c r="G135" s="730">
        <f>IF(SUMIF($W91:$W$132,2,$AJ$91:$AJ$132)=0,0,SUMIF($W91:$W132,2,$AJ$91:$AJ$132))</f>
        <v>0</v>
      </c>
      <c r="H135" s="730"/>
      <c r="I135" s="729" t="s">
        <v>261</v>
      </c>
      <c r="J135" s="729"/>
      <c r="K135" s="730">
        <f>IF(SUMIF($W91:$W$132,3,$AJ$91:$AJ$132)=0,0,SUMIF($W91:$W132,3,$AJ$91:$AJ$132))</f>
        <v>0</v>
      </c>
      <c r="L135" s="730"/>
      <c r="M135" s="490" t="s">
        <v>31</v>
      </c>
      <c r="N135" s="730">
        <f>SUM($C$135,$G$135,$K$135)</f>
        <v>0</v>
      </c>
      <c r="O135" s="730"/>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731" t="str">
        <f>$L$5</f>
        <v>（   　　年　　月 ）</v>
      </c>
      <c r="M136" s="731"/>
      <c r="N136" s="731"/>
      <c r="O136" s="731"/>
      <c r="P136" s="731"/>
      <c r="Q136" s="731"/>
      <c r="R136" s="484" t="s">
        <v>265</v>
      </c>
      <c r="S136" s="488"/>
      <c r="T136" s="488"/>
      <c r="U136" s="488"/>
      <c r="V136" s="766" t="str">
        <f>$V$5</f>
        <v/>
      </c>
      <c r="W136" s="766"/>
      <c r="X136" s="766"/>
      <c r="Y136" s="766"/>
      <c r="Z136" s="766"/>
      <c r="AA136" s="766"/>
    </row>
    <row r="137" spans="1:47" ht="87.75" customHeight="1" x14ac:dyDescent="0.15">
      <c r="A137" s="762"/>
      <c r="B137" s="763"/>
      <c r="C137" s="763"/>
      <c r="D137" s="763"/>
      <c r="E137" s="763"/>
      <c r="F137" s="763"/>
      <c r="G137" s="763"/>
      <c r="H137" s="763"/>
      <c r="I137" s="763"/>
      <c r="J137" s="763"/>
      <c r="K137" s="763"/>
      <c r="L137" s="763"/>
      <c r="M137" s="763"/>
      <c r="N137" s="763"/>
      <c r="O137" s="763"/>
      <c r="P137" s="763"/>
      <c r="Q137" s="763"/>
      <c r="R137" s="763"/>
      <c r="S137" s="763"/>
      <c r="T137" s="763"/>
      <c r="U137" s="763"/>
      <c r="V137" s="763"/>
      <c r="W137" s="763"/>
      <c r="X137" s="763"/>
      <c r="Y137" s="763"/>
      <c r="Z137" s="763"/>
      <c r="AA137" s="76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762"/>
      <c r="B139" s="763"/>
      <c r="C139" s="763"/>
      <c r="D139" s="763"/>
      <c r="E139" s="763"/>
      <c r="F139" s="763"/>
      <c r="G139" s="763"/>
      <c r="H139" s="763"/>
      <c r="I139" s="763"/>
      <c r="J139" s="763"/>
      <c r="K139" s="763"/>
      <c r="L139" s="763"/>
      <c r="M139" s="763"/>
      <c r="N139" s="763"/>
      <c r="O139" s="763"/>
      <c r="P139" s="763"/>
      <c r="Q139" s="763"/>
      <c r="R139" s="763"/>
      <c r="S139" s="763"/>
      <c r="T139" s="763"/>
      <c r="U139" s="763"/>
      <c r="V139" s="763"/>
      <c r="W139" s="763"/>
      <c r="X139" s="763"/>
      <c r="Y139" s="763"/>
      <c r="Z139" s="763"/>
      <c r="AA139" s="764"/>
    </row>
    <row r="140" spans="1:47" ht="18" customHeight="1" x14ac:dyDescent="0.15">
      <c r="A140" s="160"/>
      <c r="B140" s="432"/>
      <c r="C140" s="146"/>
      <c r="D140" s="781"/>
      <c r="E140" s="781"/>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782"/>
      <c r="E142" s="782"/>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783" t="s">
        <v>205</v>
      </c>
      <c r="B149" s="784"/>
      <c r="C149" s="784"/>
      <c r="D149" s="785"/>
      <c r="E149" s="783" t="s">
        <v>256</v>
      </c>
      <c r="F149" s="784"/>
      <c r="G149" s="784"/>
      <c r="H149" s="784"/>
      <c r="I149" s="784"/>
      <c r="J149" s="784"/>
      <c r="K149" s="784"/>
      <c r="L149" s="784"/>
      <c r="M149" s="784"/>
      <c r="N149" s="785"/>
      <c r="O149" s="807" t="s">
        <v>206</v>
      </c>
      <c r="P149" s="789"/>
      <c r="Q149" s="789"/>
      <c r="R149" s="789"/>
      <c r="S149" s="790"/>
      <c r="T149" s="789" t="s">
        <v>281</v>
      </c>
      <c r="U149" s="789"/>
      <c r="V149" s="789"/>
      <c r="W149" s="789"/>
      <c r="X149" s="789"/>
      <c r="Y149" s="789"/>
      <c r="Z149" s="789"/>
      <c r="AA149" s="790"/>
    </row>
    <row r="150" spans="1:37" ht="24.95" customHeight="1" x14ac:dyDescent="0.15">
      <c r="A150" s="786"/>
      <c r="B150" s="787"/>
      <c r="C150" s="787"/>
      <c r="D150" s="788"/>
      <c r="E150" s="786"/>
      <c r="F150" s="787"/>
      <c r="G150" s="787"/>
      <c r="H150" s="787"/>
      <c r="I150" s="787"/>
      <c r="J150" s="787"/>
      <c r="K150" s="787"/>
      <c r="L150" s="787"/>
      <c r="M150" s="787"/>
      <c r="N150" s="788"/>
      <c r="O150" s="808"/>
      <c r="P150" s="791"/>
      <c r="Q150" s="791"/>
      <c r="R150" s="791"/>
      <c r="S150" s="792"/>
      <c r="T150" s="791"/>
      <c r="U150" s="791"/>
      <c r="V150" s="791"/>
      <c r="W150" s="791"/>
      <c r="X150" s="791"/>
      <c r="Y150" s="791"/>
      <c r="Z150" s="791"/>
      <c r="AA150" s="792"/>
    </row>
    <row r="151" spans="1:37" ht="45" customHeight="1" x14ac:dyDescent="0.2">
      <c r="A151" s="775" t="s">
        <v>207</v>
      </c>
      <c r="B151" s="776"/>
      <c r="C151" s="776"/>
      <c r="D151" s="777"/>
      <c r="E151" s="818">
        <f>SUMIF($W$7:$W$132,1,$AJ7:$AJ132)</f>
        <v>0</v>
      </c>
      <c r="F151" s="819"/>
      <c r="G151" s="819"/>
      <c r="H151" s="819"/>
      <c r="I151" s="819"/>
      <c r="J151" s="819"/>
      <c r="K151" s="819"/>
      <c r="L151" s="819"/>
      <c r="M151" s="819"/>
      <c r="N151" s="820"/>
      <c r="O151" s="804" t="s">
        <v>208</v>
      </c>
      <c r="P151" s="805"/>
      <c r="Q151" s="805"/>
      <c r="R151" s="805"/>
      <c r="S151" s="806"/>
      <c r="T151" s="515"/>
      <c r="U151" s="794">
        <f t="shared" ref="U151:Z151" si="0">$E$151*2400*24</f>
        <v>0</v>
      </c>
      <c r="V151" s="794">
        <f t="shared" si="0"/>
        <v>0</v>
      </c>
      <c r="W151" s="794">
        <f t="shared" si="0"/>
        <v>0</v>
      </c>
      <c r="X151" s="794">
        <f t="shared" si="0"/>
        <v>0</v>
      </c>
      <c r="Y151" s="794">
        <f t="shared" si="0"/>
        <v>0</v>
      </c>
      <c r="Z151" s="794">
        <f t="shared" si="0"/>
        <v>0</v>
      </c>
      <c r="AA151" s="439" t="s">
        <v>144</v>
      </c>
    </row>
    <row r="152" spans="1:37" ht="45" customHeight="1" x14ac:dyDescent="0.2">
      <c r="A152" s="778" t="s">
        <v>209</v>
      </c>
      <c r="B152" s="779"/>
      <c r="C152" s="779"/>
      <c r="D152" s="780"/>
      <c r="E152" s="815">
        <f>SUMIF($W$7:$W$132,2,$AJ7:$AJ132)</f>
        <v>0</v>
      </c>
      <c r="F152" s="816"/>
      <c r="G152" s="816"/>
      <c r="H152" s="816"/>
      <c r="I152" s="816"/>
      <c r="J152" s="816"/>
      <c r="K152" s="816"/>
      <c r="L152" s="816"/>
      <c r="M152" s="816"/>
      <c r="N152" s="817"/>
      <c r="O152" s="801" t="s">
        <v>210</v>
      </c>
      <c r="P152" s="802"/>
      <c r="Q152" s="802"/>
      <c r="R152" s="802"/>
      <c r="S152" s="803"/>
      <c r="T152" s="516"/>
      <c r="U152" s="793">
        <f t="shared" ref="U152:Z152" si="1">$E$152*1200*24</f>
        <v>0</v>
      </c>
      <c r="V152" s="793">
        <f t="shared" si="1"/>
        <v>0</v>
      </c>
      <c r="W152" s="793">
        <f t="shared" si="1"/>
        <v>0</v>
      </c>
      <c r="X152" s="793">
        <f t="shared" si="1"/>
        <v>0</v>
      </c>
      <c r="Y152" s="793">
        <f t="shared" si="1"/>
        <v>0</v>
      </c>
      <c r="Z152" s="793">
        <f t="shared" si="1"/>
        <v>0</v>
      </c>
      <c r="AA152" s="436" t="s">
        <v>144</v>
      </c>
    </row>
    <row r="153" spans="1:37" ht="45" customHeight="1" thickBot="1" x14ac:dyDescent="0.25">
      <c r="A153" s="767" t="s">
        <v>211</v>
      </c>
      <c r="B153" s="768"/>
      <c r="C153" s="768"/>
      <c r="D153" s="769"/>
      <c r="E153" s="812">
        <f>SUMIF($W$7:$W$132,3,$AJ7:$AJ132)</f>
        <v>0</v>
      </c>
      <c r="F153" s="813"/>
      <c r="G153" s="813"/>
      <c r="H153" s="813"/>
      <c r="I153" s="813"/>
      <c r="J153" s="813"/>
      <c r="K153" s="813"/>
      <c r="L153" s="813"/>
      <c r="M153" s="813"/>
      <c r="N153" s="814"/>
      <c r="O153" s="798" t="s">
        <v>212</v>
      </c>
      <c r="P153" s="799"/>
      <c r="Q153" s="799"/>
      <c r="R153" s="799"/>
      <c r="S153" s="800"/>
      <c r="T153" s="517"/>
      <c r="U153" s="774">
        <f t="shared" ref="U153:Z153" si="2">$E$153*800*24</f>
        <v>0</v>
      </c>
      <c r="V153" s="774">
        <f t="shared" si="2"/>
        <v>0</v>
      </c>
      <c r="W153" s="774">
        <f t="shared" si="2"/>
        <v>0</v>
      </c>
      <c r="X153" s="774">
        <f t="shared" si="2"/>
        <v>0</v>
      </c>
      <c r="Y153" s="774">
        <f t="shared" si="2"/>
        <v>0</v>
      </c>
      <c r="Z153" s="774">
        <f t="shared" si="2"/>
        <v>0</v>
      </c>
      <c r="AA153" s="437" t="s">
        <v>144</v>
      </c>
    </row>
    <row r="154" spans="1:37" ht="45" customHeight="1" thickTop="1" x14ac:dyDescent="0.2">
      <c r="A154" s="770" t="s">
        <v>168</v>
      </c>
      <c r="B154" s="771"/>
      <c r="C154" s="771"/>
      <c r="D154" s="772"/>
      <c r="E154" s="809">
        <f>SUM(E151:N153)</f>
        <v>0</v>
      </c>
      <c r="F154" s="810"/>
      <c r="G154" s="810"/>
      <c r="H154" s="810"/>
      <c r="I154" s="810"/>
      <c r="J154" s="810"/>
      <c r="K154" s="810"/>
      <c r="L154" s="810"/>
      <c r="M154" s="810"/>
      <c r="N154" s="811"/>
      <c r="O154" s="795"/>
      <c r="P154" s="796"/>
      <c r="Q154" s="796"/>
      <c r="R154" s="796"/>
      <c r="S154" s="797"/>
      <c r="T154" s="518"/>
      <c r="U154" s="773">
        <f>SUM($U$151:$U$153)</f>
        <v>0</v>
      </c>
      <c r="V154" s="773">
        <f t="shared" ref="V154:Z154" si="3">SUM($R$151:$Y$153)</f>
        <v>0</v>
      </c>
      <c r="W154" s="773">
        <f t="shared" si="3"/>
        <v>0</v>
      </c>
      <c r="X154" s="773">
        <f t="shared" si="3"/>
        <v>0</v>
      </c>
      <c r="Y154" s="773">
        <f t="shared" si="3"/>
        <v>0</v>
      </c>
      <c r="Z154" s="773">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87" t="s">
        <v>213</v>
      </c>
      <c r="B156" s="787"/>
      <c r="C156" s="787"/>
      <c r="D156" s="787"/>
      <c r="E156" s="787"/>
      <c r="F156" s="787"/>
      <c r="G156" s="787" t="s">
        <v>214</v>
      </c>
      <c r="H156" s="787"/>
      <c r="I156" s="787"/>
      <c r="J156" s="787"/>
      <c r="K156" s="787"/>
      <c r="L156" s="787"/>
      <c r="M156" s="787"/>
      <c r="N156" s="787"/>
      <c r="O156" s="787"/>
      <c r="P156" s="787"/>
      <c r="Q156" s="787"/>
      <c r="R156" s="787"/>
      <c r="S156" s="787"/>
      <c r="T156" s="787"/>
      <c r="U156" s="787"/>
      <c r="V156" s="787"/>
      <c r="W156" s="128"/>
      <c r="X156" s="128"/>
      <c r="Y156" s="822" t="s">
        <v>215</v>
      </c>
      <c r="Z156" s="822"/>
      <c r="AA156" s="205"/>
    </row>
    <row r="157" spans="1:37" ht="35.1" customHeight="1" x14ac:dyDescent="0.25">
      <c r="A157" s="846"/>
      <c r="B157" s="847"/>
      <c r="C157" s="847"/>
      <c r="D157" s="129" t="s">
        <v>105</v>
      </c>
      <c r="E157" s="848" t="s">
        <v>270</v>
      </c>
      <c r="F157" s="849"/>
      <c r="G157" s="850"/>
      <c r="H157" s="851"/>
      <c r="I157" s="851"/>
      <c r="J157" s="851"/>
      <c r="K157" s="851"/>
      <c r="L157" s="851"/>
      <c r="M157" s="851"/>
      <c r="N157" s="851"/>
      <c r="O157" s="851"/>
      <c r="P157" s="851"/>
      <c r="Q157" s="851"/>
      <c r="R157" s="851"/>
      <c r="S157" s="851"/>
      <c r="T157" s="851"/>
      <c r="U157" s="852"/>
      <c r="V157" s="853"/>
      <c r="W157" s="854"/>
      <c r="X157" s="854"/>
      <c r="Y157" s="854"/>
      <c r="Z157" s="854"/>
      <c r="AA157" s="439" t="s">
        <v>144</v>
      </c>
    </row>
    <row r="158" spans="1:37" ht="35.1" customHeight="1" x14ac:dyDescent="0.25">
      <c r="A158" s="828"/>
      <c r="B158" s="829"/>
      <c r="C158" s="829"/>
      <c r="D158" s="130" t="s">
        <v>105</v>
      </c>
      <c r="E158" s="830" t="s">
        <v>270</v>
      </c>
      <c r="F158" s="831"/>
      <c r="G158" s="832"/>
      <c r="H158" s="833"/>
      <c r="I158" s="833"/>
      <c r="J158" s="833"/>
      <c r="K158" s="833"/>
      <c r="L158" s="833"/>
      <c r="M158" s="833"/>
      <c r="N158" s="833"/>
      <c r="O158" s="833"/>
      <c r="P158" s="833"/>
      <c r="Q158" s="833"/>
      <c r="R158" s="833"/>
      <c r="S158" s="833"/>
      <c r="T158" s="833"/>
      <c r="U158" s="834"/>
      <c r="V158" s="835"/>
      <c r="W158" s="836"/>
      <c r="X158" s="836"/>
      <c r="Y158" s="836"/>
      <c r="Z158" s="836"/>
      <c r="AA158" s="436" t="s">
        <v>144</v>
      </c>
    </row>
    <row r="159" spans="1:37" ht="35.1" customHeight="1" x14ac:dyDescent="0.25">
      <c r="A159" s="837"/>
      <c r="B159" s="838"/>
      <c r="C159" s="838"/>
      <c r="D159" s="131" t="s">
        <v>105</v>
      </c>
      <c r="E159" s="839" t="s">
        <v>270</v>
      </c>
      <c r="F159" s="840"/>
      <c r="G159" s="841"/>
      <c r="H159" s="842"/>
      <c r="I159" s="842"/>
      <c r="J159" s="842"/>
      <c r="K159" s="842"/>
      <c r="L159" s="842"/>
      <c r="M159" s="842"/>
      <c r="N159" s="842"/>
      <c r="O159" s="842"/>
      <c r="P159" s="842"/>
      <c r="Q159" s="842"/>
      <c r="R159" s="842"/>
      <c r="S159" s="842"/>
      <c r="T159" s="842"/>
      <c r="U159" s="843"/>
      <c r="V159" s="844"/>
      <c r="W159" s="845"/>
      <c r="X159" s="845"/>
      <c r="Y159" s="845"/>
      <c r="Z159" s="845"/>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822" t="s">
        <v>216</v>
      </c>
      <c r="B161" s="822"/>
      <c r="C161" s="822"/>
      <c r="D161" s="822"/>
      <c r="E161" s="822"/>
      <c r="F161" s="822"/>
      <c r="G161" s="822"/>
      <c r="H161" s="822"/>
      <c r="I161" s="822"/>
      <c r="J161" s="822"/>
      <c r="K161" s="822"/>
      <c r="L161" s="822"/>
      <c r="M161" s="822"/>
      <c r="N161" s="822"/>
      <c r="O161" s="822"/>
      <c r="P161" s="822"/>
      <c r="Q161" s="822"/>
      <c r="R161" s="822"/>
      <c r="S161" s="822"/>
      <c r="T161" s="822"/>
      <c r="U161" s="822"/>
      <c r="V161" s="822"/>
      <c r="W161" s="822"/>
      <c r="X161" s="822"/>
      <c r="Y161" s="822"/>
      <c r="Z161" s="822"/>
      <c r="AA161" s="205"/>
    </row>
    <row r="162" spans="1:53" ht="69" customHeight="1" x14ac:dyDescent="0.15">
      <c r="A162" s="127"/>
      <c r="B162" s="127"/>
      <c r="C162" s="823" t="s">
        <v>217</v>
      </c>
      <c r="D162" s="824"/>
      <c r="E162" s="824"/>
      <c r="F162" s="824"/>
      <c r="G162" s="824"/>
      <c r="H162" s="824"/>
      <c r="I162" s="824"/>
      <c r="J162" s="824"/>
      <c r="K162" s="824"/>
      <c r="L162" s="825"/>
      <c r="M162" s="826" t="str">
        <f>IF('10号'!$J$4="","",MIN(IF('10号'!$Q$3=TRUE,122000,97000),U154+SUM(V157:V159)))</f>
        <v/>
      </c>
      <c r="N162" s="827"/>
      <c r="O162" s="827"/>
      <c r="P162" s="827"/>
      <c r="Q162" s="827"/>
      <c r="R162" s="827"/>
      <c r="S162" s="827"/>
      <c r="T162" s="827"/>
      <c r="U162" s="827"/>
      <c r="V162" s="827"/>
      <c r="W162" s="827"/>
      <c r="X162" s="827"/>
      <c r="Y162" s="827"/>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21"/>
      <c r="G169" s="821"/>
      <c r="H169" s="821"/>
    </row>
  </sheetData>
  <sheetProtection algorithmName="SHA-512" hashValue="vZYEj7XTrHr+vOInrW9z12zhO34o+jdS7uG6zRFnMF53Pn3LZ/TPh7oJjJx3fgKhLxySuXwM+bECTzE6opFfIw==" saltValue="sZR/DNbP34ImbfgsW48D+g==" spinCount="100000" sheet="1" objects="1" scenarios="1" selectLockedCells="1"/>
  <mergeCells count="754">
    <mergeCell ref="D9:P9"/>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Z16:AA16"/>
    <mergeCell ref="Z19:AA19"/>
    <mergeCell ref="Z20:AA20"/>
    <mergeCell ref="Z28:AA28"/>
    <mergeCell ref="E43:E44"/>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K47:L47"/>
    <mergeCell ref="N47:O47"/>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A43:B45"/>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A39:B41"/>
    <mergeCell ref="V35:V36"/>
    <mergeCell ref="X35:X36"/>
    <mergeCell ref="Y35:Y36"/>
    <mergeCell ref="A31:B33"/>
    <mergeCell ref="A34:B34"/>
    <mergeCell ref="A35:B37"/>
    <mergeCell ref="A38:B38"/>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A42:B42"/>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A46:B46"/>
    <mergeCell ref="G43:G44"/>
    <mergeCell ref="I43:I44"/>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C47:D47"/>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C69:C70"/>
    <mergeCell ref="E69:E70"/>
    <mergeCell ref="G69:G70"/>
    <mergeCell ref="I69:I70"/>
    <mergeCell ref="K69:K70"/>
    <mergeCell ref="Y69:Y70"/>
    <mergeCell ref="S65:S66"/>
    <mergeCell ref="U65:U66"/>
    <mergeCell ref="V69:V70"/>
    <mergeCell ref="X69:X70"/>
    <mergeCell ref="C67:C68"/>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P111:P112"/>
    <mergeCell ref="Q111:Q112"/>
    <mergeCell ref="S111:S112"/>
    <mergeCell ref="U111:U112"/>
    <mergeCell ref="C111:C112"/>
    <mergeCell ref="E111:E112"/>
    <mergeCell ref="G111:G112"/>
    <mergeCell ref="I111:I112"/>
    <mergeCell ref="K111:K112"/>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3" t="str">
        <f>'10号'!$L$3</f>
        <v>〈令和２年度第４回〉</v>
      </c>
      <c r="AG3" s="441" t="str">
        <f>IF('10号'!$J$4="","",'10号'!$U$28)</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750" t="str">
        <f>IF(AG3="","（   　　年　　月 ）",AG3)</f>
        <v>（   　　年　　月 ）</v>
      </c>
      <c r="M5" s="750"/>
      <c r="N5" s="750"/>
      <c r="O5" s="750"/>
      <c r="P5" s="750"/>
      <c r="Q5" s="750"/>
      <c r="R5" s="476" t="s">
        <v>265</v>
      </c>
      <c r="S5" s="486"/>
      <c r="T5" s="486"/>
      <c r="U5" s="486"/>
      <c r="V5" s="751" t="str">
        <f>IF('10号'!E18="","",'10号'!E18)</f>
        <v/>
      </c>
      <c r="W5" s="751"/>
      <c r="X5" s="751"/>
      <c r="Y5" s="751"/>
      <c r="Z5" s="751"/>
      <c r="AA5" s="751"/>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725">
        <f>IF(AG3="",1,AG3)</f>
        <v>1</v>
      </c>
      <c r="B7" s="726"/>
      <c r="C7" s="754" t="s">
        <v>248</v>
      </c>
      <c r="D7" s="457"/>
      <c r="E7" s="756" t="s">
        <v>202</v>
      </c>
      <c r="F7" s="457"/>
      <c r="G7" s="756" t="s">
        <v>251</v>
      </c>
      <c r="H7" s="457"/>
      <c r="I7" s="756" t="s">
        <v>202</v>
      </c>
      <c r="J7" s="457"/>
      <c r="K7" s="752" t="s">
        <v>252</v>
      </c>
      <c r="L7" s="742" t="s">
        <v>203</v>
      </c>
      <c r="M7" s="458"/>
      <c r="N7" s="744" t="s">
        <v>253</v>
      </c>
      <c r="O7" s="457"/>
      <c r="P7" s="744" t="s">
        <v>252</v>
      </c>
      <c r="Q7" s="742" t="s">
        <v>254</v>
      </c>
      <c r="R7" s="469" t="str">
        <f>IF(OR(D7="",A7=""),"",HOUR(AJ7))</f>
        <v/>
      </c>
      <c r="S7" s="744" t="s">
        <v>253</v>
      </c>
      <c r="T7" s="460" t="str">
        <f>IF(OR(D7="",A7=""),"",MINUTE(AJ7))</f>
        <v/>
      </c>
      <c r="U7" s="744" t="s">
        <v>252</v>
      </c>
      <c r="V7" s="734" t="s">
        <v>269</v>
      </c>
      <c r="W7" s="461"/>
      <c r="X7" s="736" t="s">
        <v>143</v>
      </c>
      <c r="Y7" s="732" t="s">
        <v>255</v>
      </c>
      <c r="Z7" s="738"/>
      <c r="AA7" s="739"/>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727"/>
      <c r="B8" s="728"/>
      <c r="C8" s="755"/>
      <c r="D8" s="462"/>
      <c r="E8" s="757"/>
      <c r="F8" s="462"/>
      <c r="G8" s="757"/>
      <c r="H8" s="462"/>
      <c r="I8" s="757"/>
      <c r="J8" s="462"/>
      <c r="K8" s="753"/>
      <c r="L8" s="743"/>
      <c r="M8" s="463"/>
      <c r="N8" s="745"/>
      <c r="O8" s="462"/>
      <c r="P8" s="745"/>
      <c r="Q8" s="743"/>
      <c r="R8" s="468" t="str">
        <f>IF(OR(D8="",A7=""),"",HOUR(AJ8))</f>
        <v/>
      </c>
      <c r="S8" s="745"/>
      <c r="T8" s="464" t="str">
        <f>IF(OR(D8="",A7=""),"",MINUTE(AJ8))</f>
        <v/>
      </c>
      <c r="U8" s="745"/>
      <c r="V8" s="735"/>
      <c r="W8" s="513"/>
      <c r="X8" s="737"/>
      <c r="Y8" s="733"/>
      <c r="Z8" s="740"/>
      <c r="AA8" s="741"/>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727"/>
      <c r="B9" s="728"/>
      <c r="C9" s="746" t="s">
        <v>249</v>
      </c>
      <c r="D9" s="863" t="str">
        <f>IF(AND(AG3="",'10号'!J4=""),"",IF(AG3="","このページは入力不要です",""))</f>
        <v/>
      </c>
      <c r="E9" s="864"/>
      <c r="F9" s="864"/>
      <c r="G9" s="864"/>
      <c r="H9" s="864"/>
      <c r="I9" s="864"/>
      <c r="J9" s="864"/>
      <c r="K9" s="864"/>
      <c r="L9" s="864"/>
      <c r="M9" s="864"/>
      <c r="N9" s="864"/>
      <c r="O9" s="864"/>
      <c r="P9" s="864"/>
      <c r="Q9" s="761" t="str">
        <f>IF(OR(AK7="ERR",AK8="ERR"),"研修時間を確認してください","")</f>
        <v/>
      </c>
      <c r="R9" s="761"/>
      <c r="S9" s="761"/>
      <c r="T9" s="761"/>
      <c r="U9" s="761"/>
      <c r="V9" s="761"/>
      <c r="W9" s="761"/>
      <c r="X9" s="748" t="str">
        <f>IF(ISERROR(OR(AG7,AJ7,AJ8)),"研修人数を入力してください",IF(AG7&lt;&gt;"",IF(OR(AND(AJ7&gt;0,W7=""),AND(AJ8&gt;0,W8="")),"研修人数を入力してください",""),""))</f>
        <v/>
      </c>
      <c r="Y9" s="748"/>
      <c r="Z9" s="748"/>
      <c r="AA9" s="749"/>
      <c r="AE9" s="204"/>
      <c r="AF9" s="211"/>
      <c r="AG9" s="213"/>
      <c r="AH9" s="213"/>
      <c r="AI9" s="213"/>
      <c r="AJ9" s="210"/>
      <c r="AK9" s="456"/>
      <c r="AM9" s="135"/>
      <c r="AO9" s="214"/>
      <c r="AP9" s="215"/>
      <c r="AQ9" s="214"/>
      <c r="AS9" s="216"/>
    </row>
    <row r="10" spans="1:48" ht="49.5" customHeight="1" x14ac:dyDescent="0.15">
      <c r="A10" s="723" t="str">
        <f>IF(AG3="","",CONCATENATE("(",TEXT(AF7,"aaa"),")"))</f>
        <v/>
      </c>
      <c r="B10" s="724"/>
      <c r="C10" s="747"/>
      <c r="D10" s="759"/>
      <c r="E10" s="759"/>
      <c r="F10" s="759"/>
      <c r="G10" s="759"/>
      <c r="H10" s="759"/>
      <c r="I10" s="759"/>
      <c r="J10" s="759"/>
      <c r="K10" s="759"/>
      <c r="L10" s="759"/>
      <c r="M10" s="759"/>
      <c r="N10" s="759"/>
      <c r="O10" s="759"/>
      <c r="P10" s="759"/>
      <c r="Q10" s="759"/>
      <c r="R10" s="759"/>
      <c r="S10" s="759"/>
      <c r="T10" s="759"/>
      <c r="U10" s="759"/>
      <c r="V10" s="759"/>
      <c r="W10" s="759"/>
      <c r="X10" s="759"/>
      <c r="Y10" s="759"/>
      <c r="Z10" s="759"/>
      <c r="AA10" s="760"/>
      <c r="AE10" s="204"/>
      <c r="AF10" s="211"/>
      <c r="AG10" s="213"/>
      <c r="AH10" s="213"/>
      <c r="AI10" s="213"/>
      <c r="AJ10" s="210"/>
      <c r="AK10" s="456"/>
      <c r="AO10" s="214"/>
      <c r="AP10" s="215"/>
      <c r="AQ10" s="214"/>
      <c r="AS10" s="216"/>
    </row>
    <row r="11" spans="1:48" ht="15.75" customHeight="1" x14ac:dyDescent="0.15">
      <c r="A11" s="725">
        <f>IF($AG$3="",A7+1,AF11)</f>
        <v>2</v>
      </c>
      <c r="B11" s="726"/>
      <c r="C11" s="754" t="s">
        <v>248</v>
      </c>
      <c r="D11" s="457"/>
      <c r="E11" s="756" t="s">
        <v>202</v>
      </c>
      <c r="F11" s="457"/>
      <c r="G11" s="756" t="s">
        <v>251</v>
      </c>
      <c r="H11" s="457"/>
      <c r="I11" s="756" t="s">
        <v>202</v>
      </c>
      <c r="J11" s="457"/>
      <c r="K11" s="752" t="s">
        <v>252</v>
      </c>
      <c r="L11" s="742" t="s">
        <v>203</v>
      </c>
      <c r="M11" s="458"/>
      <c r="N11" s="744" t="s">
        <v>253</v>
      </c>
      <c r="O11" s="457"/>
      <c r="P11" s="744" t="s">
        <v>252</v>
      </c>
      <c r="Q11" s="742" t="s">
        <v>254</v>
      </c>
      <c r="R11" s="469" t="str">
        <f>IF(OR(D11="",A11=""),"",HOUR(AJ11))</f>
        <v/>
      </c>
      <c r="S11" s="744" t="s">
        <v>253</v>
      </c>
      <c r="T11" s="460" t="str">
        <f>IF(OR(D11="",A11=""),"",MINUTE(AJ11))</f>
        <v/>
      </c>
      <c r="U11" s="744" t="s">
        <v>252</v>
      </c>
      <c r="V11" s="734" t="s">
        <v>269</v>
      </c>
      <c r="W11" s="461"/>
      <c r="X11" s="736" t="s">
        <v>143</v>
      </c>
      <c r="Y11" s="732" t="s">
        <v>255</v>
      </c>
      <c r="Z11" s="738"/>
      <c r="AA11" s="739"/>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727"/>
      <c r="B12" s="728"/>
      <c r="C12" s="755"/>
      <c r="D12" s="462"/>
      <c r="E12" s="757"/>
      <c r="F12" s="462"/>
      <c r="G12" s="757"/>
      <c r="H12" s="462"/>
      <c r="I12" s="757"/>
      <c r="J12" s="462"/>
      <c r="K12" s="753"/>
      <c r="L12" s="743"/>
      <c r="M12" s="463"/>
      <c r="N12" s="745"/>
      <c r="O12" s="462"/>
      <c r="P12" s="745"/>
      <c r="Q12" s="743"/>
      <c r="R12" s="468" t="str">
        <f>IF(OR(D12="",A11=""),"",HOUR(AJ12))</f>
        <v/>
      </c>
      <c r="S12" s="745"/>
      <c r="T12" s="464" t="str">
        <f>IF(OR(D12="",A11=""),"",MINUTE(AJ12))</f>
        <v/>
      </c>
      <c r="U12" s="745"/>
      <c r="V12" s="735"/>
      <c r="W12" s="513"/>
      <c r="X12" s="737"/>
      <c r="Y12" s="733"/>
      <c r="Z12" s="740"/>
      <c r="AA12" s="741"/>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727"/>
      <c r="B13" s="728"/>
      <c r="C13" s="746" t="s">
        <v>249</v>
      </c>
      <c r="D13" s="520"/>
      <c r="E13" s="521"/>
      <c r="F13" s="521"/>
      <c r="G13" s="521"/>
      <c r="H13" s="521"/>
      <c r="I13" s="521"/>
      <c r="J13" s="521"/>
      <c r="K13" s="521"/>
      <c r="L13" s="521"/>
      <c r="M13" s="521"/>
      <c r="N13" s="521"/>
      <c r="O13" s="521"/>
      <c r="P13" s="521"/>
      <c r="Q13" s="761" t="str">
        <f>IF(OR(AK11="ERR",AK12="ERR"),"研修時間を確認してください","")</f>
        <v/>
      </c>
      <c r="R13" s="761"/>
      <c r="S13" s="761"/>
      <c r="T13" s="761"/>
      <c r="U13" s="761"/>
      <c r="V13" s="761"/>
      <c r="W13" s="761"/>
      <c r="X13" s="748" t="str">
        <f>IF(ISERROR(OR(AG11,AJ11,AJ12)),"研修人数を入力してください",IF(AG11&lt;&gt;"",IF(OR(AND(AJ11&gt;0,W11=""),AND(AJ12&gt;0,W12="")),"研修人数を入力してください",""),""))</f>
        <v/>
      </c>
      <c r="Y13" s="748"/>
      <c r="Z13" s="748"/>
      <c r="AA13" s="749"/>
      <c r="AE13" s="204"/>
      <c r="AF13" s="211"/>
      <c r="AG13" s="213"/>
      <c r="AH13" s="213"/>
      <c r="AI13" s="213"/>
      <c r="AJ13" s="210"/>
      <c r="AK13" s="456"/>
      <c r="AM13" s="135"/>
      <c r="AO13" s="214"/>
      <c r="AP13" s="215"/>
      <c r="AQ13" s="214"/>
      <c r="AS13" s="216"/>
    </row>
    <row r="14" spans="1:48" ht="49.5" customHeight="1" x14ac:dyDescent="0.15">
      <c r="A14" s="723" t="str">
        <f>IF(AF11="","",CONCATENATE("(",TEXT(AF11,"aaa"),")"))</f>
        <v/>
      </c>
      <c r="B14" s="724"/>
      <c r="C14" s="747"/>
      <c r="D14" s="758"/>
      <c r="E14" s="759"/>
      <c r="F14" s="759"/>
      <c r="G14" s="759"/>
      <c r="H14" s="759"/>
      <c r="I14" s="759"/>
      <c r="J14" s="759"/>
      <c r="K14" s="759"/>
      <c r="L14" s="759"/>
      <c r="M14" s="759"/>
      <c r="N14" s="759"/>
      <c r="O14" s="759"/>
      <c r="P14" s="759"/>
      <c r="Q14" s="759"/>
      <c r="R14" s="759"/>
      <c r="S14" s="759"/>
      <c r="T14" s="759"/>
      <c r="U14" s="759"/>
      <c r="V14" s="759"/>
      <c r="W14" s="759"/>
      <c r="X14" s="759"/>
      <c r="Y14" s="759"/>
      <c r="Z14" s="759"/>
      <c r="AA14" s="760"/>
      <c r="AE14" s="204"/>
      <c r="AF14" s="211"/>
      <c r="AG14" s="213"/>
      <c r="AH14" s="213"/>
      <c r="AI14" s="213"/>
      <c r="AJ14" s="210"/>
      <c r="AK14" s="456"/>
      <c r="AO14" s="214"/>
      <c r="AP14" s="215"/>
      <c r="AQ14" s="214"/>
      <c r="AS14" s="216"/>
    </row>
    <row r="15" spans="1:48" ht="15.75" customHeight="1" x14ac:dyDescent="0.15">
      <c r="A15" s="725">
        <f>IF($AG$3="",A11+1,AF15)</f>
        <v>3</v>
      </c>
      <c r="B15" s="726"/>
      <c r="C15" s="754" t="s">
        <v>248</v>
      </c>
      <c r="D15" s="457"/>
      <c r="E15" s="756" t="s">
        <v>202</v>
      </c>
      <c r="F15" s="457"/>
      <c r="G15" s="756" t="s">
        <v>251</v>
      </c>
      <c r="H15" s="457"/>
      <c r="I15" s="756" t="s">
        <v>202</v>
      </c>
      <c r="J15" s="457"/>
      <c r="K15" s="752" t="s">
        <v>252</v>
      </c>
      <c r="L15" s="742" t="s">
        <v>203</v>
      </c>
      <c r="M15" s="458"/>
      <c r="N15" s="744" t="s">
        <v>253</v>
      </c>
      <c r="O15" s="457"/>
      <c r="P15" s="744" t="s">
        <v>252</v>
      </c>
      <c r="Q15" s="742" t="s">
        <v>254</v>
      </c>
      <c r="R15" s="469" t="str">
        <f>IF(OR(D15="",A15=""),"",HOUR(AJ15))</f>
        <v/>
      </c>
      <c r="S15" s="744" t="s">
        <v>253</v>
      </c>
      <c r="T15" s="460" t="str">
        <f>IF(OR(D15="",A15=""),"",MINUTE(AJ15))</f>
        <v/>
      </c>
      <c r="U15" s="744" t="s">
        <v>252</v>
      </c>
      <c r="V15" s="734" t="s">
        <v>269</v>
      </c>
      <c r="W15" s="461"/>
      <c r="X15" s="736" t="s">
        <v>143</v>
      </c>
      <c r="Y15" s="732" t="s">
        <v>255</v>
      </c>
      <c r="Z15" s="738"/>
      <c r="AA15" s="739"/>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727"/>
      <c r="B16" s="728"/>
      <c r="C16" s="755"/>
      <c r="D16" s="462"/>
      <c r="E16" s="757"/>
      <c r="F16" s="462"/>
      <c r="G16" s="757"/>
      <c r="H16" s="462"/>
      <c r="I16" s="757"/>
      <c r="J16" s="462"/>
      <c r="K16" s="753"/>
      <c r="L16" s="743"/>
      <c r="M16" s="463"/>
      <c r="N16" s="745"/>
      <c r="O16" s="462"/>
      <c r="P16" s="745"/>
      <c r="Q16" s="743"/>
      <c r="R16" s="468" t="str">
        <f>IF(OR(D16="",A15=""),"",HOUR(AJ16))</f>
        <v/>
      </c>
      <c r="S16" s="745"/>
      <c r="T16" s="464" t="str">
        <f>IF(OR(D16="",A15=""),"",MINUTE(AJ16))</f>
        <v/>
      </c>
      <c r="U16" s="745"/>
      <c r="V16" s="735"/>
      <c r="W16" s="513"/>
      <c r="X16" s="737"/>
      <c r="Y16" s="733"/>
      <c r="Z16" s="740"/>
      <c r="AA16" s="741"/>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727"/>
      <c r="B17" s="728"/>
      <c r="C17" s="746" t="s">
        <v>249</v>
      </c>
      <c r="D17" s="520"/>
      <c r="E17" s="521"/>
      <c r="F17" s="521"/>
      <c r="G17" s="521"/>
      <c r="H17" s="521"/>
      <c r="I17" s="521"/>
      <c r="J17" s="521"/>
      <c r="K17" s="521"/>
      <c r="L17" s="521"/>
      <c r="M17" s="521"/>
      <c r="N17" s="521"/>
      <c r="O17" s="521"/>
      <c r="P17" s="521"/>
      <c r="Q17" s="761" t="str">
        <f>IF(OR(AK15="ERR",AK16="ERR"),"研修時間を確認してください","")</f>
        <v/>
      </c>
      <c r="R17" s="761"/>
      <c r="S17" s="761"/>
      <c r="T17" s="761"/>
      <c r="U17" s="761"/>
      <c r="V17" s="761"/>
      <c r="W17" s="761"/>
      <c r="X17" s="748" t="str">
        <f>IF(ISERROR(OR(AG15,AJ15,AJ16)),"研修人数を入力してください",IF(AG15&lt;&gt;"",IF(OR(AND(AJ15&gt;0,W15=""),AND(AJ16&gt;0,W16="")),"研修人数を入力してください",""),""))</f>
        <v/>
      </c>
      <c r="Y17" s="748"/>
      <c r="Z17" s="748"/>
      <c r="AA17" s="749"/>
      <c r="AE17" s="204"/>
      <c r="AF17" s="211"/>
      <c r="AG17" s="213"/>
      <c r="AH17" s="213"/>
      <c r="AI17" s="213"/>
      <c r="AJ17" s="210"/>
      <c r="AK17" s="456"/>
      <c r="AM17" s="135"/>
      <c r="AO17" s="214"/>
      <c r="AP17" s="215"/>
      <c r="AQ17" s="214"/>
      <c r="AS17" s="216"/>
    </row>
    <row r="18" spans="1:45" ht="49.5" customHeight="1" x14ac:dyDescent="0.15">
      <c r="A18" s="723" t="str">
        <f>IF(AF15="","",CONCATENATE("(",TEXT(AF15,"aaa"),")"))</f>
        <v/>
      </c>
      <c r="B18" s="724"/>
      <c r="C18" s="747"/>
      <c r="D18" s="758"/>
      <c r="E18" s="759"/>
      <c r="F18" s="759"/>
      <c r="G18" s="759"/>
      <c r="H18" s="759"/>
      <c r="I18" s="759"/>
      <c r="J18" s="759"/>
      <c r="K18" s="759"/>
      <c r="L18" s="759"/>
      <c r="M18" s="759"/>
      <c r="N18" s="759"/>
      <c r="O18" s="759"/>
      <c r="P18" s="759"/>
      <c r="Q18" s="759"/>
      <c r="R18" s="759"/>
      <c r="S18" s="759"/>
      <c r="T18" s="759"/>
      <c r="U18" s="759"/>
      <c r="V18" s="759"/>
      <c r="W18" s="759"/>
      <c r="X18" s="759"/>
      <c r="Y18" s="759"/>
      <c r="Z18" s="759"/>
      <c r="AA18" s="760"/>
      <c r="AE18" s="204"/>
      <c r="AF18" s="211"/>
      <c r="AG18" s="213"/>
      <c r="AH18" s="213"/>
      <c r="AI18" s="213"/>
      <c r="AJ18" s="210"/>
      <c r="AK18" s="456"/>
      <c r="AO18" s="214"/>
      <c r="AP18" s="215"/>
      <c r="AQ18" s="214"/>
      <c r="AS18" s="216"/>
    </row>
    <row r="19" spans="1:45" ht="15.75" customHeight="1" x14ac:dyDescent="0.15">
      <c r="A19" s="725">
        <f>IF($AG$3="",A15+1,AF19)</f>
        <v>4</v>
      </c>
      <c r="B19" s="726"/>
      <c r="C19" s="754" t="s">
        <v>248</v>
      </c>
      <c r="D19" s="457"/>
      <c r="E19" s="756" t="s">
        <v>202</v>
      </c>
      <c r="F19" s="457"/>
      <c r="G19" s="756" t="s">
        <v>251</v>
      </c>
      <c r="H19" s="457"/>
      <c r="I19" s="756" t="s">
        <v>202</v>
      </c>
      <c r="J19" s="457"/>
      <c r="K19" s="752" t="s">
        <v>252</v>
      </c>
      <c r="L19" s="742" t="s">
        <v>203</v>
      </c>
      <c r="M19" s="458"/>
      <c r="N19" s="744" t="s">
        <v>253</v>
      </c>
      <c r="O19" s="457"/>
      <c r="P19" s="744" t="s">
        <v>252</v>
      </c>
      <c r="Q19" s="742" t="s">
        <v>254</v>
      </c>
      <c r="R19" s="469" t="str">
        <f>IF(OR(D19="",A19=""),"",HOUR(AJ19))</f>
        <v/>
      </c>
      <c r="S19" s="744" t="s">
        <v>253</v>
      </c>
      <c r="T19" s="460" t="str">
        <f>IF(OR(D19="",A19=""),"",MINUTE(AJ19))</f>
        <v/>
      </c>
      <c r="U19" s="744" t="s">
        <v>252</v>
      </c>
      <c r="V19" s="734" t="s">
        <v>269</v>
      </c>
      <c r="W19" s="461"/>
      <c r="X19" s="736" t="s">
        <v>143</v>
      </c>
      <c r="Y19" s="732" t="s">
        <v>255</v>
      </c>
      <c r="Z19" s="738"/>
      <c r="AA19" s="739"/>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727"/>
      <c r="B20" s="728"/>
      <c r="C20" s="755"/>
      <c r="D20" s="462"/>
      <c r="E20" s="757"/>
      <c r="F20" s="462"/>
      <c r="G20" s="757"/>
      <c r="H20" s="462"/>
      <c r="I20" s="757"/>
      <c r="J20" s="462"/>
      <c r="K20" s="753"/>
      <c r="L20" s="743"/>
      <c r="M20" s="463"/>
      <c r="N20" s="745"/>
      <c r="O20" s="462"/>
      <c r="P20" s="745"/>
      <c r="Q20" s="743"/>
      <c r="R20" s="468" t="str">
        <f>IF(OR(D20="",A19=""),"",HOUR(AJ20))</f>
        <v/>
      </c>
      <c r="S20" s="745"/>
      <c r="T20" s="464" t="str">
        <f>IF(OR(D20="",A19=""),"",MINUTE(AJ20))</f>
        <v/>
      </c>
      <c r="U20" s="745"/>
      <c r="V20" s="735"/>
      <c r="W20" s="513"/>
      <c r="X20" s="737"/>
      <c r="Y20" s="733"/>
      <c r="Z20" s="740"/>
      <c r="AA20" s="741"/>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727"/>
      <c r="B21" s="728"/>
      <c r="C21" s="746" t="s">
        <v>249</v>
      </c>
      <c r="D21" s="520"/>
      <c r="E21" s="521"/>
      <c r="F21" s="521"/>
      <c r="G21" s="521"/>
      <c r="H21" s="521"/>
      <c r="I21" s="521"/>
      <c r="J21" s="521"/>
      <c r="K21" s="521"/>
      <c r="L21" s="521"/>
      <c r="M21" s="521"/>
      <c r="N21" s="521"/>
      <c r="O21" s="521"/>
      <c r="P21" s="521"/>
      <c r="Q21" s="761" t="str">
        <f>IF(OR(AK19="ERR",AK20="ERR"),"研修時間を確認してください","")</f>
        <v/>
      </c>
      <c r="R21" s="761"/>
      <c r="S21" s="761"/>
      <c r="T21" s="761"/>
      <c r="U21" s="761"/>
      <c r="V21" s="761"/>
      <c r="W21" s="761"/>
      <c r="X21" s="748" t="str">
        <f>IF(ISERROR(OR(AG19,AJ19,AJ20)),"研修人数を入力してください",IF(AG19&lt;&gt;"",IF(OR(AND(AJ19&gt;0,W19=""),AND(AJ20&gt;0,W20="")),"研修人数を入力してください",""),""))</f>
        <v/>
      </c>
      <c r="Y21" s="748"/>
      <c r="Z21" s="748"/>
      <c r="AA21" s="749"/>
      <c r="AE21" s="204"/>
      <c r="AF21" s="211"/>
      <c r="AG21" s="213"/>
      <c r="AH21" s="213"/>
      <c r="AI21" s="213"/>
      <c r="AJ21" s="210"/>
      <c r="AK21" s="456"/>
      <c r="AM21" s="135"/>
      <c r="AO21" s="214"/>
      <c r="AP21" s="215"/>
      <c r="AQ21" s="214"/>
      <c r="AS21" s="216"/>
    </row>
    <row r="22" spans="1:45" ht="49.5" customHeight="1" x14ac:dyDescent="0.15">
      <c r="A22" s="723" t="str">
        <f>IF(AF19="","",CONCATENATE("(",TEXT(AF19,"aaa"),")"))</f>
        <v/>
      </c>
      <c r="B22" s="724"/>
      <c r="C22" s="747"/>
      <c r="D22" s="758"/>
      <c r="E22" s="759"/>
      <c r="F22" s="759"/>
      <c r="G22" s="759"/>
      <c r="H22" s="759"/>
      <c r="I22" s="759"/>
      <c r="J22" s="759"/>
      <c r="K22" s="759"/>
      <c r="L22" s="759"/>
      <c r="M22" s="759"/>
      <c r="N22" s="759"/>
      <c r="O22" s="759"/>
      <c r="P22" s="759"/>
      <c r="Q22" s="759"/>
      <c r="R22" s="759"/>
      <c r="S22" s="759"/>
      <c r="T22" s="759"/>
      <c r="U22" s="759"/>
      <c r="V22" s="759"/>
      <c r="W22" s="759"/>
      <c r="X22" s="759"/>
      <c r="Y22" s="759"/>
      <c r="Z22" s="759"/>
      <c r="AA22" s="760"/>
      <c r="AE22" s="204"/>
      <c r="AF22" s="211"/>
      <c r="AG22" s="213"/>
      <c r="AH22" s="213"/>
      <c r="AI22" s="213"/>
      <c r="AJ22" s="210"/>
      <c r="AK22" s="456"/>
      <c r="AO22" s="214"/>
      <c r="AP22" s="215"/>
      <c r="AQ22" s="214"/>
      <c r="AS22" s="216"/>
    </row>
    <row r="23" spans="1:45" ht="15.75" customHeight="1" x14ac:dyDescent="0.15">
      <c r="A23" s="725">
        <f>IF($AG$3="",A19+1,AF23)</f>
        <v>5</v>
      </c>
      <c r="B23" s="726"/>
      <c r="C23" s="754" t="s">
        <v>248</v>
      </c>
      <c r="D23" s="457"/>
      <c r="E23" s="756" t="s">
        <v>202</v>
      </c>
      <c r="F23" s="457"/>
      <c r="G23" s="756" t="s">
        <v>251</v>
      </c>
      <c r="H23" s="457"/>
      <c r="I23" s="756" t="s">
        <v>202</v>
      </c>
      <c r="J23" s="457"/>
      <c r="K23" s="752" t="s">
        <v>252</v>
      </c>
      <c r="L23" s="742" t="s">
        <v>203</v>
      </c>
      <c r="M23" s="458"/>
      <c r="N23" s="744" t="s">
        <v>253</v>
      </c>
      <c r="O23" s="457"/>
      <c r="P23" s="744" t="s">
        <v>252</v>
      </c>
      <c r="Q23" s="742" t="s">
        <v>254</v>
      </c>
      <c r="R23" s="469" t="str">
        <f>IF(OR(D23="",A23=""),"",HOUR(AJ23))</f>
        <v/>
      </c>
      <c r="S23" s="744" t="s">
        <v>253</v>
      </c>
      <c r="T23" s="460" t="str">
        <f>IF(OR(D23="",A23=""),"",MINUTE(AJ23))</f>
        <v/>
      </c>
      <c r="U23" s="744" t="s">
        <v>252</v>
      </c>
      <c r="V23" s="734" t="s">
        <v>269</v>
      </c>
      <c r="W23" s="461"/>
      <c r="X23" s="736" t="s">
        <v>143</v>
      </c>
      <c r="Y23" s="732" t="s">
        <v>255</v>
      </c>
      <c r="Z23" s="738"/>
      <c r="AA23" s="739"/>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727"/>
      <c r="B24" s="728"/>
      <c r="C24" s="755"/>
      <c r="D24" s="462"/>
      <c r="E24" s="757"/>
      <c r="F24" s="462"/>
      <c r="G24" s="757"/>
      <c r="H24" s="462"/>
      <c r="I24" s="757"/>
      <c r="J24" s="462"/>
      <c r="K24" s="753"/>
      <c r="L24" s="743"/>
      <c r="M24" s="463"/>
      <c r="N24" s="745"/>
      <c r="O24" s="462"/>
      <c r="P24" s="745"/>
      <c r="Q24" s="743"/>
      <c r="R24" s="468" t="str">
        <f>IF(OR(D24="",A23=""),"",HOUR(AJ24))</f>
        <v/>
      </c>
      <c r="S24" s="745"/>
      <c r="T24" s="464" t="str">
        <f>IF(OR(D24="",A23=""),"",MINUTE(AJ24))</f>
        <v/>
      </c>
      <c r="U24" s="745"/>
      <c r="V24" s="735"/>
      <c r="W24" s="513"/>
      <c r="X24" s="737"/>
      <c r="Y24" s="733"/>
      <c r="Z24" s="740"/>
      <c r="AA24" s="741"/>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727"/>
      <c r="B25" s="728"/>
      <c r="C25" s="746" t="s">
        <v>249</v>
      </c>
      <c r="D25" s="520"/>
      <c r="E25" s="521"/>
      <c r="F25" s="521"/>
      <c r="G25" s="521"/>
      <c r="H25" s="521"/>
      <c r="I25" s="521"/>
      <c r="J25" s="521"/>
      <c r="K25" s="521"/>
      <c r="L25" s="521"/>
      <c r="M25" s="521"/>
      <c r="N25" s="521"/>
      <c r="O25" s="521"/>
      <c r="P25" s="521"/>
      <c r="Q25" s="761" t="str">
        <f>IF(OR(AK23="ERR",AK24="ERR"),"研修時間を確認してください","")</f>
        <v/>
      </c>
      <c r="R25" s="761"/>
      <c r="S25" s="761"/>
      <c r="T25" s="761"/>
      <c r="U25" s="761"/>
      <c r="V25" s="761"/>
      <c r="W25" s="761"/>
      <c r="X25" s="748" t="str">
        <f>IF(ISERROR(OR(AG23,AJ23,AJ24)),"研修人数を入力してください",IF(AG23&lt;&gt;"",IF(OR(AND(AJ23&gt;0,W23=""),AND(AJ24&gt;0,W24="")),"研修人数を入力してください",""),""))</f>
        <v/>
      </c>
      <c r="Y25" s="748"/>
      <c r="Z25" s="748"/>
      <c r="AA25" s="749"/>
      <c r="AE25" s="204"/>
      <c r="AF25" s="211"/>
      <c r="AG25" s="213"/>
      <c r="AH25" s="213"/>
      <c r="AI25" s="213"/>
      <c r="AJ25" s="210"/>
      <c r="AK25" s="456"/>
      <c r="AM25" s="135"/>
      <c r="AO25" s="214"/>
      <c r="AP25" s="215"/>
      <c r="AQ25" s="214"/>
      <c r="AS25" s="216"/>
    </row>
    <row r="26" spans="1:45" ht="49.5" customHeight="1" x14ac:dyDescent="0.15">
      <c r="A26" s="723" t="str">
        <f>IF(AF23="","",CONCATENATE("(",TEXT(AF23,"aaa"),")"))</f>
        <v/>
      </c>
      <c r="B26" s="724"/>
      <c r="C26" s="747"/>
      <c r="D26" s="758"/>
      <c r="E26" s="759"/>
      <c r="F26" s="759"/>
      <c r="G26" s="759"/>
      <c r="H26" s="759"/>
      <c r="I26" s="759"/>
      <c r="J26" s="759"/>
      <c r="K26" s="759"/>
      <c r="L26" s="759"/>
      <c r="M26" s="759"/>
      <c r="N26" s="759"/>
      <c r="O26" s="759"/>
      <c r="P26" s="759"/>
      <c r="Q26" s="759"/>
      <c r="R26" s="759"/>
      <c r="S26" s="759"/>
      <c r="T26" s="759"/>
      <c r="U26" s="759"/>
      <c r="V26" s="759"/>
      <c r="W26" s="759"/>
      <c r="X26" s="759"/>
      <c r="Y26" s="759"/>
      <c r="Z26" s="759"/>
      <c r="AA26" s="760"/>
      <c r="AE26" s="204"/>
      <c r="AF26" s="211"/>
      <c r="AG26" s="213"/>
      <c r="AH26" s="213"/>
      <c r="AI26" s="213"/>
      <c r="AJ26" s="210"/>
      <c r="AK26" s="456"/>
      <c r="AO26" s="214"/>
      <c r="AP26" s="215"/>
      <c r="AQ26" s="214"/>
      <c r="AS26" s="216"/>
    </row>
    <row r="27" spans="1:45" ht="15.75" customHeight="1" x14ac:dyDescent="0.15">
      <c r="A27" s="725">
        <f>IF($AG$3="",A23+1,AF27)</f>
        <v>6</v>
      </c>
      <c r="B27" s="726"/>
      <c r="C27" s="754" t="s">
        <v>248</v>
      </c>
      <c r="D27" s="457"/>
      <c r="E27" s="756" t="s">
        <v>202</v>
      </c>
      <c r="F27" s="457"/>
      <c r="G27" s="756" t="s">
        <v>251</v>
      </c>
      <c r="H27" s="457"/>
      <c r="I27" s="756" t="s">
        <v>202</v>
      </c>
      <c r="J27" s="457"/>
      <c r="K27" s="752" t="s">
        <v>252</v>
      </c>
      <c r="L27" s="742" t="s">
        <v>203</v>
      </c>
      <c r="M27" s="458"/>
      <c r="N27" s="744" t="s">
        <v>253</v>
      </c>
      <c r="O27" s="457"/>
      <c r="P27" s="744" t="s">
        <v>252</v>
      </c>
      <c r="Q27" s="742" t="s">
        <v>254</v>
      </c>
      <c r="R27" s="469" t="str">
        <f>IF(OR(D27="",A27=""),"",HOUR(AJ27))</f>
        <v/>
      </c>
      <c r="S27" s="744" t="s">
        <v>253</v>
      </c>
      <c r="T27" s="460" t="str">
        <f>IF(OR(D27="",A27=""),"",MINUTE(AJ27))</f>
        <v/>
      </c>
      <c r="U27" s="744" t="s">
        <v>252</v>
      </c>
      <c r="V27" s="734" t="s">
        <v>269</v>
      </c>
      <c r="W27" s="461"/>
      <c r="X27" s="736" t="s">
        <v>143</v>
      </c>
      <c r="Y27" s="732" t="s">
        <v>255</v>
      </c>
      <c r="Z27" s="738"/>
      <c r="AA27" s="739"/>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727"/>
      <c r="B28" s="728"/>
      <c r="C28" s="755"/>
      <c r="D28" s="462"/>
      <c r="E28" s="757"/>
      <c r="F28" s="462"/>
      <c r="G28" s="757"/>
      <c r="H28" s="462"/>
      <c r="I28" s="757"/>
      <c r="J28" s="462"/>
      <c r="K28" s="753"/>
      <c r="L28" s="743"/>
      <c r="M28" s="463"/>
      <c r="N28" s="745"/>
      <c r="O28" s="462"/>
      <c r="P28" s="745"/>
      <c r="Q28" s="743"/>
      <c r="R28" s="468" t="str">
        <f>IF(OR(D28="",A27=""),"",HOUR(AJ28))</f>
        <v/>
      </c>
      <c r="S28" s="745"/>
      <c r="T28" s="464" t="str">
        <f>IF(OR(D28="",A27=""),"",MINUTE(AJ28))</f>
        <v/>
      </c>
      <c r="U28" s="745"/>
      <c r="V28" s="735"/>
      <c r="W28" s="513"/>
      <c r="X28" s="737"/>
      <c r="Y28" s="733"/>
      <c r="Z28" s="740"/>
      <c r="AA28" s="741"/>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727"/>
      <c r="B29" s="728"/>
      <c r="C29" s="746" t="s">
        <v>249</v>
      </c>
      <c r="D29" s="520"/>
      <c r="E29" s="521"/>
      <c r="F29" s="521"/>
      <c r="G29" s="521"/>
      <c r="H29" s="521"/>
      <c r="I29" s="521"/>
      <c r="J29" s="521"/>
      <c r="K29" s="521"/>
      <c r="L29" s="521"/>
      <c r="M29" s="521"/>
      <c r="N29" s="521"/>
      <c r="O29" s="521"/>
      <c r="P29" s="521"/>
      <c r="Q29" s="761" t="str">
        <f>IF(OR(AK27="ERR",AK28="ERR"),"研修時間を確認してください","")</f>
        <v/>
      </c>
      <c r="R29" s="761"/>
      <c r="S29" s="761"/>
      <c r="T29" s="761"/>
      <c r="U29" s="761"/>
      <c r="V29" s="761"/>
      <c r="W29" s="761"/>
      <c r="X29" s="748" t="str">
        <f>IF(ISERROR(OR(AG27,AJ27,AJ28)),"研修人数を入力してください",IF(AG27&lt;&gt;"",IF(OR(AND(AJ27&gt;0,W27=""),AND(AJ28&gt;0,W28="")),"研修人数を入力してください",""),""))</f>
        <v/>
      </c>
      <c r="Y29" s="748"/>
      <c r="Z29" s="748"/>
      <c r="AA29" s="749"/>
      <c r="AE29" s="204"/>
      <c r="AF29" s="211"/>
      <c r="AG29" s="213"/>
      <c r="AH29" s="213"/>
      <c r="AI29" s="213"/>
      <c r="AJ29" s="210"/>
      <c r="AK29" s="456"/>
      <c r="AM29" s="135"/>
      <c r="AO29" s="214"/>
      <c r="AP29" s="215"/>
      <c r="AQ29" s="214"/>
      <c r="AS29" s="216"/>
    </row>
    <row r="30" spans="1:45" ht="49.5" customHeight="1" x14ac:dyDescent="0.15">
      <c r="A30" s="723" t="str">
        <f>IF(AF27="","",CONCATENATE("(",TEXT(AF27,"aaa"),")"))</f>
        <v/>
      </c>
      <c r="B30" s="724"/>
      <c r="C30" s="747"/>
      <c r="D30" s="758"/>
      <c r="E30" s="759"/>
      <c r="F30" s="759"/>
      <c r="G30" s="759"/>
      <c r="H30" s="759"/>
      <c r="I30" s="759"/>
      <c r="J30" s="759"/>
      <c r="K30" s="759"/>
      <c r="L30" s="759"/>
      <c r="M30" s="759"/>
      <c r="N30" s="759"/>
      <c r="O30" s="759"/>
      <c r="P30" s="759"/>
      <c r="Q30" s="759"/>
      <c r="R30" s="759"/>
      <c r="S30" s="759"/>
      <c r="T30" s="759"/>
      <c r="U30" s="759"/>
      <c r="V30" s="759"/>
      <c r="W30" s="759"/>
      <c r="X30" s="759"/>
      <c r="Y30" s="759"/>
      <c r="Z30" s="759"/>
      <c r="AA30" s="760"/>
      <c r="AE30" s="204"/>
      <c r="AF30" s="211"/>
      <c r="AG30" s="213"/>
      <c r="AH30" s="213"/>
      <c r="AI30" s="213"/>
      <c r="AJ30" s="210"/>
      <c r="AK30" s="456"/>
      <c r="AO30" s="214"/>
      <c r="AP30" s="215"/>
      <c r="AQ30" s="214"/>
      <c r="AS30" s="216"/>
    </row>
    <row r="31" spans="1:45" ht="15.75" customHeight="1" x14ac:dyDescent="0.15">
      <c r="A31" s="725">
        <f>IF($AG$3="",A27+1,AF31)</f>
        <v>7</v>
      </c>
      <c r="B31" s="726"/>
      <c r="C31" s="754" t="s">
        <v>248</v>
      </c>
      <c r="D31" s="457"/>
      <c r="E31" s="756" t="s">
        <v>202</v>
      </c>
      <c r="F31" s="457"/>
      <c r="G31" s="756" t="s">
        <v>251</v>
      </c>
      <c r="H31" s="457"/>
      <c r="I31" s="756" t="s">
        <v>202</v>
      </c>
      <c r="J31" s="457"/>
      <c r="K31" s="752" t="s">
        <v>252</v>
      </c>
      <c r="L31" s="742" t="s">
        <v>203</v>
      </c>
      <c r="M31" s="458"/>
      <c r="N31" s="744" t="s">
        <v>253</v>
      </c>
      <c r="O31" s="457"/>
      <c r="P31" s="744" t="s">
        <v>252</v>
      </c>
      <c r="Q31" s="742" t="s">
        <v>254</v>
      </c>
      <c r="R31" s="469" t="str">
        <f>IF(OR(D31="",A31=""),"",HOUR(AJ31))</f>
        <v/>
      </c>
      <c r="S31" s="744" t="s">
        <v>253</v>
      </c>
      <c r="T31" s="460" t="str">
        <f>IF(OR(D31="",A31=""),"",MINUTE(AJ31))</f>
        <v/>
      </c>
      <c r="U31" s="744" t="s">
        <v>252</v>
      </c>
      <c r="V31" s="734" t="s">
        <v>269</v>
      </c>
      <c r="W31" s="461"/>
      <c r="X31" s="736" t="s">
        <v>143</v>
      </c>
      <c r="Y31" s="732" t="s">
        <v>255</v>
      </c>
      <c r="Z31" s="738"/>
      <c r="AA31" s="739"/>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727"/>
      <c r="B32" s="728"/>
      <c r="C32" s="755"/>
      <c r="D32" s="462"/>
      <c r="E32" s="757"/>
      <c r="F32" s="462"/>
      <c r="G32" s="757"/>
      <c r="H32" s="462"/>
      <c r="I32" s="757"/>
      <c r="J32" s="462"/>
      <c r="K32" s="753"/>
      <c r="L32" s="743"/>
      <c r="M32" s="463"/>
      <c r="N32" s="745"/>
      <c r="O32" s="462"/>
      <c r="P32" s="745"/>
      <c r="Q32" s="743"/>
      <c r="R32" s="468" t="str">
        <f>IF(OR(D32="",A31=""),"",HOUR(AJ32))</f>
        <v/>
      </c>
      <c r="S32" s="745"/>
      <c r="T32" s="464" t="str">
        <f>IF(OR(D32="",A31=""),"",MINUTE(AJ32))</f>
        <v/>
      </c>
      <c r="U32" s="745"/>
      <c r="V32" s="735"/>
      <c r="W32" s="513"/>
      <c r="X32" s="737"/>
      <c r="Y32" s="733"/>
      <c r="Z32" s="740"/>
      <c r="AA32" s="741"/>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727"/>
      <c r="B33" s="728"/>
      <c r="C33" s="746" t="s">
        <v>249</v>
      </c>
      <c r="D33" s="520"/>
      <c r="E33" s="521"/>
      <c r="F33" s="521"/>
      <c r="G33" s="521"/>
      <c r="H33" s="521"/>
      <c r="I33" s="521"/>
      <c r="J33" s="521"/>
      <c r="K33" s="521"/>
      <c r="L33" s="521"/>
      <c r="M33" s="521"/>
      <c r="N33" s="521"/>
      <c r="O33" s="521"/>
      <c r="P33" s="521"/>
      <c r="Q33" s="761" t="str">
        <f>IF(OR(AK31="ERR",AK32="ERR"),"研修時間を確認してください","")</f>
        <v/>
      </c>
      <c r="R33" s="761"/>
      <c r="S33" s="761"/>
      <c r="T33" s="761"/>
      <c r="U33" s="761"/>
      <c r="V33" s="761"/>
      <c r="W33" s="761"/>
      <c r="X33" s="748" t="str">
        <f>IF(ISERROR(OR(AG31,AJ31,AJ32)),"研修人数を入力してください",IF(AG31&lt;&gt;"",IF(OR(AND(AJ31&gt;0,W31=""),AND(AJ32&gt;0,W32="")),"研修人数を入力してください",""),""))</f>
        <v/>
      </c>
      <c r="Y33" s="748"/>
      <c r="Z33" s="748"/>
      <c r="AA33" s="749"/>
      <c r="AE33" s="204"/>
      <c r="AF33" s="211"/>
      <c r="AG33" s="213"/>
      <c r="AH33" s="213"/>
      <c r="AI33" s="213"/>
      <c r="AJ33" s="210"/>
      <c r="AK33" s="456"/>
      <c r="AM33" s="135"/>
      <c r="AO33" s="214"/>
      <c r="AP33" s="215"/>
      <c r="AQ33" s="214"/>
      <c r="AS33" s="216"/>
    </row>
    <row r="34" spans="1:45" ht="49.5" customHeight="1" x14ac:dyDescent="0.15">
      <c r="A34" s="723" t="str">
        <f>IF(AF31="","",CONCATENATE("(",TEXT(AF31,"aaa"),")"))</f>
        <v/>
      </c>
      <c r="B34" s="724"/>
      <c r="C34" s="747"/>
      <c r="D34" s="758"/>
      <c r="E34" s="759"/>
      <c r="F34" s="759"/>
      <c r="G34" s="759"/>
      <c r="H34" s="759"/>
      <c r="I34" s="759"/>
      <c r="J34" s="759"/>
      <c r="K34" s="759"/>
      <c r="L34" s="759"/>
      <c r="M34" s="759"/>
      <c r="N34" s="759"/>
      <c r="O34" s="759"/>
      <c r="P34" s="759"/>
      <c r="Q34" s="759"/>
      <c r="R34" s="759"/>
      <c r="S34" s="759"/>
      <c r="T34" s="759"/>
      <c r="U34" s="759"/>
      <c r="V34" s="759"/>
      <c r="W34" s="759"/>
      <c r="X34" s="759"/>
      <c r="Y34" s="759"/>
      <c r="Z34" s="759"/>
      <c r="AA34" s="760"/>
      <c r="AE34" s="204"/>
      <c r="AF34" s="211"/>
      <c r="AG34" s="213"/>
      <c r="AH34" s="213"/>
      <c r="AI34" s="213"/>
      <c r="AJ34" s="210"/>
      <c r="AK34" s="456"/>
      <c r="AO34" s="214"/>
      <c r="AP34" s="215"/>
      <c r="AQ34" s="214"/>
      <c r="AS34" s="216"/>
    </row>
    <row r="35" spans="1:45" ht="15.75" customHeight="1" x14ac:dyDescent="0.15">
      <c r="A35" s="725">
        <f>IF($AG$3="",A31+1,AF35)</f>
        <v>8</v>
      </c>
      <c r="B35" s="726"/>
      <c r="C35" s="754" t="s">
        <v>248</v>
      </c>
      <c r="D35" s="457"/>
      <c r="E35" s="756" t="s">
        <v>202</v>
      </c>
      <c r="F35" s="457"/>
      <c r="G35" s="756" t="s">
        <v>251</v>
      </c>
      <c r="H35" s="457"/>
      <c r="I35" s="756" t="s">
        <v>202</v>
      </c>
      <c r="J35" s="457"/>
      <c r="K35" s="752" t="s">
        <v>252</v>
      </c>
      <c r="L35" s="742" t="s">
        <v>203</v>
      </c>
      <c r="M35" s="458"/>
      <c r="N35" s="744" t="s">
        <v>253</v>
      </c>
      <c r="O35" s="457"/>
      <c r="P35" s="744" t="s">
        <v>252</v>
      </c>
      <c r="Q35" s="742" t="s">
        <v>254</v>
      </c>
      <c r="R35" s="469" t="str">
        <f>IF(OR(D35="",A35=""),"",HOUR(AJ35))</f>
        <v/>
      </c>
      <c r="S35" s="744" t="s">
        <v>253</v>
      </c>
      <c r="T35" s="460" t="str">
        <f>IF(OR(D35="",A35=""),"",MINUTE(AJ35))</f>
        <v/>
      </c>
      <c r="U35" s="744" t="s">
        <v>252</v>
      </c>
      <c r="V35" s="734" t="s">
        <v>269</v>
      </c>
      <c r="W35" s="461"/>
      <c r="X35" s="736" t="s">
        <v>143</v>
      </c>
      <c r="Y35" s="732" t="s">
        <v>255</v>
      </c>
      <c r="Z35" s="738"/>
      <c r="AA35" s="739"/>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727"/>
      <c r="B36" s="728"/>
      <c r="C36" s="755"/>
      <c r="D36" s="462"/>
      <c r="E36" s="757"/>
      <c r="F36" s="462"/>
      <c r="G36" s="757"/>
      <c r="H36" s="462"/>
      <c r="I36" s="757"/>
      <c r="J36" s="462"/>
      <c r="K36" s="753"/>
      <c r="L36" s="743"/>
      <c r="M36" s="463"/>
      <c r="N36" s="745"/>
      <c r="O36" s="462"/>
      <c r="P36" s="745"/>
      <c r="Q36" s="743"/>
      <c r="R36" s="468" t="str">
        <f>IF(OR(D36="",A35=""),"",HOUR(AJ36))</f>
        <v/>
      </c>
      <c r="S36" s="745"/>
      <c r="T36" s="464" t="str">
        <f>IF(OR(D36="",A35=""),"",MINUTE(AJ36))</f>
        <v/>
      </c>
      <c r="U36" s="745"/>
      <c r="V36" s="735"/>
      <c r="W36" s="513"/>
      <c r="X36" s="737"/>
      <c r="Y36" s="733"/>
      <c r="Z36" s="740"/>
      <c r="AA36" s="741"/>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727"/>
      <c r="B37" s="728"/>
      <c r="C37" s="746" t="s">
        <v>249</v>
      </c>
      <c r="D37" s="520"/>
      <c r="E37" s="521"/>
      <c r="F37" s="521"/>
      <c r="G37" s="521"/>
      <c r="H37" s="521"/>
      <c r="I37" s="521"/>
      <c r="J37" s="521"/>
      <c r="K37" s="521"/>
      <c r="L37" s="521"/>
      <c r="M37" s="521"/>
      <c r="N37" s="521"/>
      <c r="O37" s="521"/>
      <c r="P37" s="521"/>
      <c r="Q37" s="761" t="str">
        <f>IF(OR(AK35="ERR",AK36="ERR"),"研修時間を確認してください","")</f>
        <v/>
      </c>
      <c r="R37" s="761"/>
      <c r="S37" s="761"/>
      <c r="T37" s="761"/>
      <c r="U37" s="761"/>
      <c r="V37" s="761"/>
      <c r="W37" s="761"/>
      <c r="X37" s="748" t="str">
        <f>IF(ISERROR(OR(AG35,AJ35,AJ36)),"研修人数を入力してください",IF(AG35&lt;&gt;"",IF(OR(AND(AJ35&gt;0,W35=""),AND(AJ36&gt;0,W36="")),"研修人数を入力してください",""),""))</f>
        <v/>
      </c>
      <c r="Y37" s="748"/>
      <c r="Z37" s="748"/>
      <c r="AA37" s="749"/>
      <c r="AE37" s="204"/>
      <c r="AF37" s="211"/>
      <c r="AG37" s="213"/>
      <c r="AH37" s="213"/>
      <c r="AI37" s="213"/>
      <c r="AJ37" s="210"/>
      <c r="AK37" s="456"/>
      <c r="AM37" s="135"/>
      <c r="AO37" s="214"/>
      <c r="AP37" s="215"/>
      <c r="AQ37" s="214"/>
      <c r="AS37" s="216"/>
    </row>
    <row r="38" spans="1:45" ht="49.5" customHeight="1" x14ac:dyDescent="0.15">
      <c r="A38" s="723" t="str">
        <f>IF(AF35="","",CONCATENATE("(",TEXT(AF35,"aaa"),")"))</f>
        <v/>
      </c>
      <c r="B38" s="724"/>
      <c r="C38" s="747"/>
      <c r="D38" s="758"/>
      <c r="E38" s="759"/>
      <c r="F38" s="759"/>
      <c r="G38" s="759"/>
      <c r="H38" s="759"/>
      <c r="I38" s="759"/>
      <c r="J38" s="759"/>
      <c r="K38" s="759"/>
      <c r="L38" s="759"/>
      <c r="M38" s="759"/>
      <c r="N38" s="759"/>
      <c r="O38" s="759"/>
      <c r="P38" s="759"/>
      <c r="Q38" s="759"/>
      <c r="R38" s="759"/>
      <c r="S38" s="759"/>
      <c r="T38" s="759"/>
      <c r="U38" s="759"/>
      <c r="V38" s="759"/>
      <c r="W38" s="759"/>
      <c r="X38" s="759"/>
      <c r="Y38" s="759"/>
      <c r="Z38" s="759"/>
      <c r="AA38" s="760"/>
      <c r="AE38" s="204"/>
      <c r="AF38" s="211"/>
      <c r="AG38" s="213"/>
      <c r="AH38" s="213"/>
      <c r="AI38" s="213"/>
      <c r="AJ38" s="210"/>
      <c r="AK38" s="456"/>
      <c r="AO38" s="214"/>
      <c r="AP38" s="215"/>
      <c r="AQ38" s="214"/>
      <c r="AS38" s="216"/>
    </row>
    <row r="39" spans="1:45" ht="15.75" customHeight="1" x14ac:dyDescent="0.15">
      <c r="A39" s="725">
        <f>IF($AG$3="",A35+1,AF39)</f>
        <v>9</v>
      </c>
      <c r="B39" s="726"/>
      <c r="C39" s="754" t="s">
        <v>248</v>
      </c>
      <c r="D39" s="457"/>
      <c r="E39" s="756" t="s">
        <v>202</v>
      </c>
      <c r="F39" s="457"/>
      <c r="G39" s="756" t="s">
        <v>251</v>
      </c>
      <c r="H39" s="457"/>
      <c r="I39" s="756" t="s">
        <v>202</v>
      </c>
      <c r="J39" s="457"/>
      <c r="K39" s="752" t="s">
        <v>252</v>
      </c>
      <c r="L39" s="742" t="s">
        <v>203</v>
      </c>
      <c r="M39" s="458"/>
      <c r="N39" s="744" t="s">
        <v>253</v>
      </c>
      <c r="O39" s="457"/>
      <c r="P39" s="744" t="s">
        <v>252</v>
      </c>
      <c r="Q39" s="742" t="s">
        <v>254</v>
      </c>
      <c r="R39" s="469" t="str">
        <f>IF(OR(D39="",A39=""),"",HOUR(AJ39))</f>
        <v/>
      </c>
      <c r="S39" s="744" t="s">
        <v>253</v>
      </c>
      <c r="T39" s="460" t="str">
        <f>IF(OR(D39="",A39=""),"",MINUTE(AJ39))</f>
        <v/>
      </c>
      <c r="U39" s="744" t="s">
        <v>252</v>
      </c>
      <c r="V39" s="734" t="s">
        <v>269</v>
      </c>
      <c r="W39" s="461"/>
      <c r="X39" s="736" t="s">
        <v>143</v>
      </c>
      <c r="Y39" s="732" t="s">
        <v>255</v>
      </c>
      <c r="Z39" s="738"/>
      <c r="AA39" s="739"/>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727"/>
      <c r="B40" s="728"/>
      <c r="C40" s="755"/>
      <c r="D40" s="462"/>
      <c r="E40" s="757"/>
      <c r="F40" s="462"/>
      <c r="G40" s="757"/>
      <c r="H40" s="462"/>
      <c r="I40" s="757"/>
      <c r="J40" s="462"/>
      <c r="K40" s="753"/>
      <c r="L40" s="743"/>
      <c r="M40" s="463"/>
      <c r="N40" s="745"/>
      <c r="O40" s="462"/>
      <c r="P40" s="745"/>
      <c r="Q40" s="743"/>
      <c r="R40" s="468" t="str">
        <f>IF(OR(D40="",A39=""),"",HOUR(AJ40))</f>
        <v/>
      </c>
      <c r="S40" s="745"/>
      <c r="T40" s="464" t="str">
        <f>IF(OR(D40="",A39=""),"",MINUTE(AJ40))</f>
        <v/>
      </c>
      <c r="U40" s="745"/>
      <c r="V40" s="735"/>
      <c r="W40" s="513"/>
      <c r="X40" s="737"/>
      <c r="Y40" s="733"/>
      <c r="Z40" s="740"/>
      <c r="AA40" s="741"/>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727"/>
      <c r="B41" s="728"/>
      <c r="C41" s="746" t="s">
        <v>249</v>
      </c>
      <c r="D41" s="520"/>
      <c r="E41" s="521"/>
      <c r="F41" s="521"/>
      <c r="G41" s="521"/>
      <c r="H41" s="521"/>
      <c r="I41" s="521"/>
      <c r="J41" s="521"/>
      <c r="K41" s="521"/>
      <c r="L41" s="521"/>
      <c r="M41" s="521"/>
      <c r="N41" s="521"/>
      <c r="O41" s="521"/>
      <c r="P41" s="521"/>
      <c r="Q41" s="761" t="str">
        <f>IF(OR(AK39="ERR",AK40="ERR"),"研修時間を確認してください","")</f>
        <v/>
      </c>
      <c r="R41" s="761"/>
      <c r="S41" s="761"/>
      <c r="T41" s="761"/>
      <c r="U41" s="761"/>
      <c r="V41" s="761"/>
      <c r="W41" s="761"/>
      <c r="X41" s="748" t="str">
        <f>IF(ISERROR(OR(AG39,AJ39,AJ40)),"研修人数を入力してください",IF(AG39&lt;&gt;"",IF(OR(AND(AJ39&gt;0,W39=""),AND(AJ40&gt;0,W40="")),"研修人数を入力してください",""),""))</f>
        <v/>
      </c>
      <c r="Y41" s="748"/>
      <c r="Z41" s="748"/>
      <c r="AA41" s="749"/>
      <c r="AE41" s="204"/>
      <c r="AF41" s="211"/>
      <c r="AG41" s="213"/>
      <c r="AH41" s="213"/>
      <c r="AI41" s="213"/>
      <c r="AJ41" s="210"/>
      <c r="AK41" s="456"/>
      <c r="AM41" s="135"/>
      <c r="AO41" s="214"/>
      <c r="AP41" s="215"/>
      <c r="AQ41" s="214"/>
      <c r="AS41" s="216"/>
    </row>
    <row r="42" spans="1:45" ht="49.5" customHeight="1" x14ac:dyDescent="0.15">
      <c r="A42" s="723" t="str">
        <f>IF(AF39="","",CONCATENATE("(",TEXT(AF39,"aaa"),")"))</f>
        <v/>
      </c>
      <c r="B42" s="724"/>
      <c r="C42" s="747"/>
      <c r="D42" s="758"/>
      <c r="E42" s="759"/>
      <c r="F42" s="759"/>
      <c r="G42" s="759"/>
      <c r="H42" s="759"/>
      <c r="I42" s="759"/>
      <c r="J42" s="759"/>
      <c r="K42" s="759"/>
      <c r="L42" s="759"/>
      <c r="M42" s="759"/>
      <c r="N42" s="759"/>
      <c r="O42" s="759"/>
      <c r="P42" s="759"/>
      <c r="Q42" s="759"/>
      <c r="R42" s="759"/>
      <c r="S42" s="759"/>
      <c r="T42" s="759"/>
      <c r="U42" s="759"/>
      <c r="V42" s="759"/>
      <c r="W42" s="759"/>
      <c r="X42" s="759"/>
      <c r="Y42" s="759"/>
      <c r="Z42" s="759"/>
      <c r="AA42" s="760"/>
      <c r="AE42" s="204"/>
      <c r="AF42" s="211"/>
      <c r="AG42" s="213"/>
      <c r="AH42" s="213"/>
      <c r="AI42" s="213"/>
      <c r="AJ42" s="210"/>
      <c r="AK42" s="456"/>
      <c r="AO42" s="214"/>
      <c r="AP42" s="215"/>
      <c r="AQ42" s="214"/>
      <c r="AS42" s="216"/>
    </row>
    <row r="43" spans="1:45" ht="15.75" customHeight="1" x14ac:dyDescent="0.15">
      <c r="A43" s="725">
        <f>IF($AG$3="",A39+1,AF43)</f>
        <v>10</v>
      </c>
      <c r="B43" s="726"/>
      <c r="C43" s="754" t="s">
        <v>248</v>
      </c>
      <c r="D43" s="457"/>
      <c r="E43" s="756" t="s">
        <v>202</v>
      </c>
      <c r="F43" s="457"/>
      <c r="G43" s="756" t="s">
        <v>251</v>
      </c>
      <c r="H43" s="457"/>
      <c r="I43" s="756" t="s">
        <v>202</v>
      </c>
      <c r="J43" s="457"/>
      <c r="K43" s="752" t="s">
        <v>252</v>
      </c>
      <c r="L43" s="742" t="s">
        <v>203</v>
      </c>
      <c r="M43" s="458"/>
      <c r="N43" s="744" t="s">
        <v>253</v>
      </c>
      <c r="O43" s="457"/>
      <c r="P43" s="744" t="s">
        <v>252</v>
      </c>
      <c r="Q43" s="742" t="s">
        <v>254</v>
      </c>
      <c r="R43" s="469" t="str">
        <f>IF(OR(D43="",A43=""),"",HOUR(AJ43))</f>
        <v/>
      </c>
      <c r="S43" s="744" t="s">
        <v>253</v>
      </c>
      <c r="T43" s="460" t="str">
        <f>IF(OR(D43="",A43=""),"",MINUTE(AJ43))</f>
        <v/>
      </c>
      <c r="U43" s="744" t="s">
        <v>252</v>
      </c>
      <c r="V43" s="734" t="s">
        <v>269</v>
      </c>
      <c r="W43" s="461"/>
      <c r="X43" s="736" t="s">
        <v>143</v>
      </c>
      <c r="Y43" s="732" t="s">
        <v>255</v>
      </c>
      <c r="Z43" s="738"/>
      <c r="AA43" s="739"/>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727"/>
      <c r="B44" s="728"/>
      <c r="C44" s="755"/>
      <c r="D44" s="462"/>
      <c r="E44" s="757"/>
      <c r="F44" s="462"/>
      <c r="G44" s="757"/>
      <c r="H44" s="462"/>
      <c r="I44" s="757"/>
      <c r="J44" s="462"/>
      <c r="K44" s="753"/>
      <c r="L44" s="743"/>
      <c r="M44" s="463"/>
      <c r="N44" s="745"/>
      <c r="O44" s="462"/>
      <c r="P44" s="745"/>
      <c r="Q44" s="743"/>
      <c r="R44" s="468" t="str">
        <f>IF(OR(D44="",A43=""),"",HOUR(AJ44))</f>
        <v/>
      </c>
      <c r="S44" s="745"/>
      <c r="T44" s="464" t="str">
        <f>IF(OR(D44="",A43=""),"",MINUTE(AJ44))</f>
        <v/>
      </c>
      <c r="U44" s="745"/>
      <c r="V44" s="735"/>
      <c r="W44" s="513"/>
      <c r="X44" s="737"/>
      <c r="Y44" s="733"/>
      <c r="Z44" s="740"/>
      <c r="AA44" s="741"/>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727"/>
      <c r="B45" s="728"/>
      <c r="C45" s="746" t="s">
        <v>249</v>
      </c>
      <c r="D45" s="520"/>
      <c r="E45" s="521"/>
      <c r="F45" s="521"/>
      <c r="G45" s="521"/>
      <c r="H45" s="521"/>
      <c r="I45" s="521"/>
      <c r="J45" s="521"/>
      <c r="K45" s="521"/>
      <c r="L45" s="521"/>
      <c r="M45" s="521"/>
      <c r="N45" s="521"/>
      <c r="O45" s="521"/>
      <c r="P45" s="521"/>
      <c r="Q45" s="761" t="str">
        <f>IF(OR(AK43="ERR",AK44="ERR"),"研修時間を確認してください","")</f>
        <v/>
      </c>
      <c r="R45" s="761"/>
      <c r="S45" s="761"/>
      <c r="T45" s="761"/>
      <c r="U45" s="761"/>
      <c r="V45" s="761"/>
      <c r="W45" s="761"/>
      <c r="X45" s="748" t="str">
        <f>IF(ISERROR(OR(AG43,AJ43,AJ44)),"研修人数を入力してください",IF(AG43&lt;&gt;"",IF(OR(AND(AJ43&gt;0,W43=""),AND(AJ44&gt;0,W44="")),"研修人数を入力してください",""),""))</f>
        <v/>
      </c>
      <c r="Y45" s="748"/>
      <c r="Z45" s="748"/>
      <c r="AA45" s="749"/>
      <c r="AE45" s="204"/>
      <c r="AF45" s="211"/>
      <c r="AG45" s="213"/>
      <c r="AH45" s="213"/>
      <c r="AI45" s="213"/>
      <c r="AJ45" s="210"/>
      <c r="AK45" s="456"/>
      <c r="AM45" s="135"/>
      <c r="AO45" s="214"/>
      <c r="AP45" s="215"/>
      <c r="AQ45" s="214"/>
      <c r="AS45" s="216"/>
    </row>
    <row r="46" spans="1:45" ht="49.5" customHeight="1" x14ac:dyDescent="0.15">
      <c r="A46" s="723" t="str">
        <f>IF(AF43="","",CONCATENATE("(",TEXT(AF43,"aaa"),")"))</f>
        <v/>
      </c>
      <c r="B46" s="724"/>
      <c r="C46" s="747"/>
      <c r="D46" s="758"/>
      <c r="E46" s="759"/>
      <c r="F46" s="759"/>
      <c r="G46" s="759"/>
      <c r="H46" s="759"/>
      <c r="I46" s="759"/>
      <c r="J46" s="759"/>
      <c r="K46" s="759"/>
      <c r="L46" s="759"/>
      <c r="M46" s="759"/>
      <c r="N46" s="759"/>
      <c r="O46" s="759"/>
      <c r="P46" s="759"/>
      <c r="Q46" s="759"/>
      <c r="R46" s="759"/>
      <c r="S46" s="759"/>
      <c r="T46" s="759"/>
      <c r="U46" s="759"/>
      <c r="V46" s="759"/>
      <c r="W46" s="759"/>
      <c r="X46" s="759"/>
      <c r="Y46" s="759"/>
      <c r="Z46" s="759"/>
      <c r="AA46" s="760"/>
      <c r="AE46" s="204"/>
      <c r="AF46" s="211"/>
      <c r="AG46" s="213"/>
      <c r="AH46" s="213"/>
      <c r="AI46" s="213"/>
      <c r="AJ46" s="210"/>
      <c r="AK46" s="456"/>
      <c r="AO46" s="214"/>
      <c r="AP46" s="215"/>
      <c r="AQ46" s="214"/>
      <c r="AS46" s="216"/>
    </row>
    <row r="47" spans="1:45" ht="14.25" customHeight="1" x14ac:dyDescent="0.15">
      <c r="A47" s="729" t="s">
        <v>274</v>
      </c>
      <c r="B47" s="729"/>
      <c r="C47" s="730">
        <f>IF(SUMIF($W$7:$W$44,1,$AJ$7:$AJ$44)=0,0,SUMIF($W$7:$W$44,1,$AJ$7:$AJ$44))</f>
        <v>0</v>
      </c>
      <c r="D47" s="730"/>
      <c r="E47" s="729" t="s">
        <v>260</v>
      </c>
      <c r="F47" s="729"/>
      <c r="G47" s="730">
        <f>IF(SUMIF($W$7:$W$44,2,$AJ$7:$AJ$44)=0,0,SUMIF($W$7:$W$44,2,$AJ$7:$AJ$44))</f>
        <v>0</v>
      </c>
      <c r="H47" s="730"/>
      <c r="I47" s="729" t="s">
        <v>261</v>
      </c>
      <c r="J47" s="729"/>
      <c r="K47" s="730">
        <f>IF(SUMIF($W$7:$W$44,3,$AJ$7:$AJ$44)=0,0,SUMIF($W$7:$W$44,3,$AJ$7:$AJ$44))</f>
        <v>0</v>
      </c>
      <c r="L47" s="730"/>
      <c r="M47" s="490" t="s">
        <v>31</v>
      </c>
      <c r="N47" s="730">
        <f>SUM($C$47,$G$47,$K$47)</f>
        <v>0</v>
      </c>
      <c r="O47" s="730"/>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750" t="str">
        <f>$L$5</f>
        <v>（   　　年　　月 ）</v>
      </c>
      <c r="M48" s="750"/>
      <c r="N48" s="750"/>
      <c r="O48" s="750"/>
      <c r="P48" s="750"/>
      <c r="Q48" s="750"/>
      <c r="R48" s="476" t="s">
        <v>265</v>
      </c>
      <c r="S48" s="486"/>
      <c r="T48" s="486"/>
      <c r="U48" s="486"/>
      <c r="V48" s="751" t="str">
        <f>$V$5</f>
        <v/>
      </c>
      <c r="W48" s="751"/>
      <c r="X48" s="751"/>
      <c r="Y48" s="751"/>
      <c r="Z48" s="751"/>
      <c r="AA48" s="751"/>
      <c r="AE48" s="204"/>
      <c r="AF48" s="211"/>
      <c r="AG48" s="213"/>
      <c r="AH48" s="213"/>
      <c r="AI48" s="213"/>
      <c r="AJ48" s="454"/>
      <c r="AK48" s="456"/>
      <c r="AO48" s="214"/>
      <c r="AP48" s="215"/>
      <c r="AQ48" s="214"/>
      <c r="AS48" s="216"/>
    </row>
    <row r="49" spans="1:45" ht="15.75" customHeight="1" x14ac:dyDescent="0.15">
      <c r="A49" s="725">
        <f>IF($AG$3="",A43+1,AF49)</f>
        <v>11</v>
      </c>
      <c r="B49" s="726"/>
      <c r="C49" s="754" t="s">
        <v>248</v>
      </c>
      <c r="D49" s="457"/>
      <c r="E49" s="756" t="s">
        <v>202</v>
      </c>
      <c r="F49" s="457"/>
      <c r="G49" s="756" t="s">
        <v>251</v>
      </c>
      <c r="H49" s="457"/>
      <c r="I49" s="756" t="s">
        <v>202</v>
      </c>
      <c r="J49" s="457"/>
      <c r="K49" s="752" t="s">
        <v>252</v>
      </c>
      <c r="L49" s="742" t="s">
        <v>203</v>
      </c>
      <c r="M49" s="458"/>
      <c r="N49" s="744" t="s">
        <v>253</v>
      </c>
      <c r="O49" s="457"/>
      <c r="P49" s="744" t="s">
        <v>252</v>
      </c>
      <c r="Q49" s="742" t="s">
        <v>254</v>
      </c>
      <c r="R49" s="469" t="str">
        <f>IF(OR(D49="",A49=""),"",HOUR(AJ49))</f>
        <v/>
      </c>
      <c r="S49" s="744" t="s">
        <v>253</v>
      </c>
      <c r="T49" s="460" t="str">
        <f>IF(OR(D49="",A49=""),"",MINUTE(AJ49))</f>
        <v/>
      </c>
      <c r="U49" s="744" t="s">
        <v>252</v>
      </c>
      <c r="V49" s="734" t="s">
        <v>269</v>
      </c>
      <c r="W49" s="461"/>
      <c r="X49" s="736" t="s">
        <v>143</v>
      </c>
      <c r="Y49" s="732" t="s">
        <v>255</v>
      </c>
      <c r="Z49" s="738"/>
      <c r="AA49" s="739"/>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727"/>
      <c r="B50" s="728"/>
      <c r="C50" s="755"/>
      <c r="D50" s="462"/>
      <c r="E50" s="757"/>
      <c r="F50" s="462"/>
      <c r="G50" s="757"/>
      <c r="H50" s="462"/>
      <c r="I50" s="757"/>
      <c r="J50" s="462"/>
      <c r="K50" s="753"/>
      <c r="L50" s="743"/>
      <c r="M50" s="463"/>
      <c r="N50" s="745"/>
      <c r="O50" s="462"/>
      <c r="P50" s="745"/>
      <c r="Q50" s="743"/>
      <c r="R50" s="468" t="str">
        <f>IF(OR(D50="",A49=""),"",HOUR(AJ50))</f>
        <v/>
      </c>
      <c r="S50" s="745"/>
      <c r="T50" s="464" t="str">
        <f>IF(OR(D50="",A49=""),"",MINUTE(AJ50))</f>
        <v/>
      </c>
      <c r="U50" s="745"/>
      <c r="V50" s="735"/>
      <c r="W50" s="513"/>
      <c r="X50" s="737"/>
      <c r="Y50" s="733"/>
      <c r="Z50" s="740"/>
      <c r="AA50" s="741"/>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727"/>
      <c r="B51" s="728"/>
      <c r="C51" s="746" t="s">
        <v>249</v>
      </c>
      <c r="D51" s="520"/>
      <c r="E51" s="521"/>
      <c r="F51" s="521"/>
      <c r="G51" s="521"/>
      <c r="H51" s="521"/>
      <c r="I51" s="521"/>
      <c r="J51" s="521"/>
      <c r="K51" s="521"/>
      <c r="L51" s="521"/>
      <c r="M51" s="521"/>
      <c r="N51" s="521"/>
      <c r="O51" s="521"/>
      <c r="P51" s="521"/>
      <c r="Q51" s="761" t="str">
        <f>IF(OR(AK49="ERR",AK50="ERR"),"研修時間を確認してください","")</f>
        <v/>
      </c>
      <c r="R51" s="761"/>
      <c r="S51" s="761"/>
      <c r="T51" s="761"/>
      <c r="U51" s="761"/>
      <c r="V51" s="761"/>
      <c r="W51" s="761"/>
      <c r="X51" s="748" t="str">
        <f>IF(ISERROR(OR(AG49,AJ49,AJ50)),"研修人数を入力してください",IF(AG49&lt;&gt;"",IF(OR(AND(AJ49&gt;0,W49=""),AND(AJ50&gt;0,W50="")),"研修人数を入力してください",""),""))</f>
        <v/>
      </c>
      <c r="Y51" s="748"/>
      <c r="Z51" s="748"/>
      <c r="AA51" s="749"/>
      <c r="AE51" s="204"/>
      <c r="AF51" s="211"/>
      <c r="AG51" s="213"/>
      <c r="AH51" s="213"/>
      <c r="AI51" s="213"/>
      <c r="AJ51" s="210"/>
      <c r="AK51" s="456"/>
      <c r="AM51" s="135"/>
      <c r="AO51" s="449"/>
      <c r="AP51" s="215"/>
      <c r="AQ51" s="214"/>
      <c r="AS51" s="216"/>
    </row>
    <row r="52" spans="1:45" ht="49.5" customHeight="1" x14ac:dyDescent="0.15">
      <c r="A52" s="723" t="str">
        <f>IF(AF49="","",CONCATENATE("(",TEXT(AF49,"aaa"),")"))</f>
        <v/>
      </c>
      <c r="B52" s="724"/>
      <c r="C52" s="747"/>
      <c r="D52" s="758"/>
      <c r="E52" s="759"/>
      <c r="F52" s="759"/>
      <c r="G52" s="759"/>
      <c r="H52" s="759"/>
      <c r="I52" s="759"/>
      <c r="J52" s="759"/>
      <c r="K52" s="759"/>
      <c r="L52" s="759"/>
      <c r="M52" s="759"/>
      <c r="N52" s="759"/>
      <c r="O52" s="759"/>
      <c r="P52" s="759"/>
      <c r="Q52" s="759"/>
      <c r="R52" s="759"/>
      <c r="S52" s="759"/>
      <c r="T52" s="759"/>
      <c r="U52" s="759"/>
      <c r="V52" s="759"/>
      <c r="W52" s="759"/>
      <c r="X52" s="759"/>
      <c r="Y52" s="759"/>
      <c r="Z52" s="759"/>
      <c r="AA52" s="760"/>
      <c r="AE52" s="204"/>
      <c r="AF52" s="211"/>
      <c r="AG52" s="213"/>
      <c r="AH52" s="213"/>
      <c r="AI52" s="213"/>
      <c r="AJ52" s="210"/>
      <c r="AK52" s="456"/>
      <c r="AO52" s="214"/>
      <c r="AP52" s="215"/>
      <c r="AQ52" s="214"/>
      <c r="AS52" s="216"/>
    </row>
    <row r="53" spans="1:45" ht="15.75" customHeight="1" x14ac:dyDescent="0.15">
      <c r="A53" s="725">
        <f>IF($AG$3="",A49+1,AF53)</f>
        <v>12</v>
      </c>
      <c r="B53" s="726"/>
      <c r="C53" s="754" t="s">
        <v>248</v>
      </c>
      <c r="D53" s="457"/>
      <c r="E53" s="756" t="s">
        <v>202</v>
      </c>
      <c r="F53" s="457"/>
      <c r="G53" s="756" t="s">
        <v>251</v>
      </c>
      <c r="H53" s="457"/>
      <c r="I53" s="756" t="s">
        <v>202</v>
      </c>
      <c r="J53" s="457"/>
      <c r="K53" s="752" t="s">
        <v>252</v>
      </c>
      <c r="L53" s="742" t="s">
        <v>203</v>
      </c>
      <c r="M53" s="458"/>
      <c r="N53" s="744" t="s">
        <v>253</v>
      </c>
      <c r="O53" s="457"/>
      <c r="P53" s="744" t="s">
        <v>252</v>
      </c>
      <c r="Q53" s="742" t="s">
        <v>254</v>
      </c>
      <c r="R53" s="469" t="str">
        <f>IF(OR(D53="",A53=""),"",HOUR(AJ53))</f>
        <v/>
      </c>
      <c r="S53" s="744" t="s">
        <v>253</v>
      </c>
      <c r="T53" s="460" t="str">
        <f>IF(OR(D53="",A53=""),"",MINUTE(AJ53))</f>
        <v/>
      </c>
      <c r="U53" s="744" t="s">
        <v>252</v>
      </c>
      <c r="V53" s="734" t="s">
        <v>269</v>
      </c>
      <c r="W53" s="461"/>
      <c r="X53" s="736" t="s">
        <v>143</v>
      </c>
      <c r="Y53" s="732" t="s">
        <v>255</v>
      </c>
      <c r="Z53" s="738"/>
      <c r="AA53" s="739"/>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727"/>
      <c r="B54" s="728"/>
      <c r="C54" s="755"/>
      <c r="D54" s="462"/>
      <c r="E54" s="757"/>
      <c r="F54" s="462"/>
      <c r="G54" s="757"/>
      <c r="H54" s="462"/>
      <c r="I54" s="757"/>
      <c r="J54" s="462"/>
      <c r="K54" s="753"/>
      <c r="L54" s="743"/>
      <c r="M54" s="463"/>
      <c r="N54" s="745"/>
      <c r="O54" s="462"/>
      <c r="P54" s="745"/>
      <c r="Q54" s="743"/>
      <c r="R54" s="468" t="str">
        <f>IF(OR(D54="",A53=""),"",HOUR(AJ54))</f>
        <v/>
      </c>
      <c r="S54" s="745"/>
      <c r="T54" s="464" t="str">
        <f>IF(OR(D54="",A53=""),"",MINUTE(AJ54))</f>
        <v/>
      </c>
      <c r="U54" s="745"/>
      <c r="V54" s="735"/>
      <c r="W54" s="513"/>
      <c r="X54" s="737"/>
      <c r="Y54" s="733"/>
      <c r="Z54" s="740"/>
      <c r="AA54" s="741"/>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727"/>
      <c r="B55" s="728"/>
      <c r="C55" s="746" t="s">
        <v>249</v>
      </c>
      <c r="D55" s="520"/>
      <c r="E55" s="521"/>
      <c r="F55" s="521"/>
      <c r="G55" s="521"/>
      <c r="H55" s="521"/>
      <c r="I55" s="521"/>
      <c r="J55" s="521"/>
      <c r="K55" s="521"/>
      <c r="L55" s="521"/>
      <c r="M55" s="521"/>
      <c r="N55" s="521"/>
      <c r="O55" s="521"/>
      <c r="P55" s="521"/>
      <c r="Q55" s="761" t="str">
        <f>IF(OR(AK53="ERR",AK54="ERR"),"研修時間を確認してください","")</f>
        <v/>
      </c>
      <c r="R55" s="761"/>
      <c r="S55" s="761"/>
      <c r="T55" s="761"/>
      <c r="U55" s="761"/>
      <c r="V55" s="761"/>
      <c r="W55" s="761"/>
      <c r="X55" s="748" t="str">
        <f>IF(ISERROR(OR(AG53,AJ53,AJ54)),"研修人数を入力してください",IF(AG53&lt;&gt;"",IF(OR(AND(AJ53&gt;0,W53=""),AND(AJ54&gt;0,W54="")),"研修人数を入力してください",""),""))</f>
        <v/>
      </c>
      <c r="Y55" s="748"/>
      <c r="Z55" s="748"/>
      <c r="AA55" s="749"/>
      <c r="AE55" s="204"/>
      <c r="AF55" s="211"/>
      <c r="AG55" s="213"/>
      <c r="AH55" s="213"/>
      <c r="AI55" s="213"/>
      <c r="AJ55" s="210"/>
      <c r="AK55" s="456"/>
      <c r="AM55" s="135"/>
      <c r="AO55" s="214"/>
      <c r="AP55" s="215"/>
      <c r="AQ55" s="214"/>
      <c r="AS55" s="216"/>
    </row>
    <row r="56" spans="1:45" ht="49.5" customHeight="1" x14ac:dyDescent="0.15">
      <c r="A56" s="723" t="str">
        <f>IF(AF53="","",CONCATENATE("(",TEXT(AF53,"aaa"),")"))</f>
        <v/>
      </c>
      <c r="B56" s="724"/>
      <c r="C56" s="747"/>
      <c r="D56" s="758"/>
      <c r="E56" s="759"/>
      <c r="F56" s="759"/>
      <c r="G56" s="759"/>
      <c r="H56" s="759"/>
      <c r="I56" s="759"/>
      <c r="J56" s="759"/>
      <c r="K56" s="759"/>
      <c r="L56" s="759"/>
      <c r="M56" s="759"/>
      <c r="N56" s="759"/>
      <c r="O56" s="759"/>
      <c r="P56" s="759"/>
      <c r="Q56" s="759"/>
      <c r="R56" s="759"/>
      <c r="S56" s="759"/>
      <c r="T56" s="759"/>
      <c r="U56" s="759"/>
      <c r="V56" s="759"/>
      <c r="W56" s="759"/>
      <c r="X56" s="759"/>
      <c r="Y56" s="759"/>
      <c r="Z56" s="759"/>
      <c r="AA56" s="760"/>
      <c r="AE56" s="204"/>
      <c r="AF56" s="211"/>
      <c r="AG56" s="213"/>
      <c r="AH56" s="213"/>
      <c r="AI56" s="213"/>
      <c r="AJ56" s="210"/>
      <c r="AK56" s="456"/>
      <c r="AO56" s="214"/>
      <c r="AP56" s="215"/>
      <c r="AQ56" s="214"/>
      <c r="AS56" s="216"/>
    </row>
    <row r="57" spans="1:45" ht="15.75" customHeight="1" x14ac:dyDescent="0.15">
      <c r="A57" s="725">
        <f>IF($AG$3="",A53+1,AF57)</f>
        <v>13</v>
      </c>
      <c r="B57" s="726"/>
      <c r="C57" s="754" t="s">
        <v>248</v>
      </c>
      <c r="D57" s="457"/>
      <c r="E57" s="756" t="s">
        <v>202</v>
      </c>
      <c r="F57" s="457"/>
      <c r="G57" s="756" t="s">
        <v>251</v>
      </c>
      <c r="H57" s="457"/>
      <c r="I57" s="756" t="s">
        <v>202</v>
      </c>
      <c r="J57" s="457"/>
      <c r="K57" s="752" t="s">
        <v>252</v>
      </c>
      <c r="L57" s="742" t="s">
        <v>203</v>
      </c>
      <c r="M57" s="458"/>
      <c r="N57" s="744" t="s">
        <v>253</v>
      </c>
      <c r="O57" s="457"/>
      <c r="P57" s="744" t="s">
        <v>252</v>
      </c>
      <c r="Q57" s="742" t="s">
        <v>254</v>
      </c>
      <c r="R57" s="469" t="str">
        <f>IF(OR(D57="",A57=""),"",HOUR(AJ57))</f>
        <v/>
      </c>
      <c r="S57" s="744" t="s">
        <v>253</v>
      </c>
      <c r="T57" s="460" t="str">
        <f>IF(OR(D57="",A57=""),"",MINUTE(AJ57))</f>
        <v/>
      </c>
      <c r="U57" s="744" t="s">
        <v>252</v>
      </c>
      <c r="V57" s="734" t="s">
        <v>269</v>
      </c>
      <c r="W57" s="461"/>
      <c r="X57" s="736" t="s">
        <v>143</v>
      </c>
      <c r="Y57" s="732" t="s">
        <v>255</v>
      </c>
      <c r="Z57" s="738"/>
      <c r="AA57" s="739"/>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727"/>
      <c r="B58" s="728"/>
      <c r="C58" s="755"/>
      <c r="D58" s="462"/>
      <c r="E58" s="757"/>
      <c r="F58" s="462"/>
      <c r="G58" s="757"/>
      <c r="H58" s="462"/>
      <c r="I58" s="757"/>
      <c r="J58" s="462"/>
      <c r="K58" s="753"/>
      <c r="L58" s="743"/>
      <c r="M58" s="463"/>
      <c r="N58" s="745"/>
      <c r="O58" s="462"/>
      <c r="P58" s="745"/>
      <c r="Q58" s="743"/>
      <c r="R58" s="468" t="str">
        <f>IF(OR(D58="",A57=""),"",HOUR(AJ58))</f>
        <v/>
      </c>
      <c r="S58" s="745"/>
      <c r="T58" s="464" t="str">
        <f>IF(OR(D58="",A57=""),"",MINUTE(AJ58))</f>
        <v/>
      </c>
      <c r="U58" s="745"/>
      <c r="V58" s="735"/>
      <c r="W58" s="513"/>
      <c r="X58" s="737"/>
      <c r="Y58" s="733"/>
      <c r="Z58" s="740"/>
      <c r="AA58" s="741"/>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727"/>
      <c r="B59" s="728"/>
      <c r="C59" s="746" t="s">
        <v>249</v>
      </c>
      <c r="D59" s="520"/>
      <c r="E59" s="521"/>
      <c r="F59" s="521"/>
      <c r="G59" s="521"/>
      <c r="H59" s="521"/>
      <c r="I59" s="521"/>
      <c r="J59" s="521"/>
      <c r="K59" s="521"/>
      <c r="L59" s="521"/>
      <c r="M59" s="521"/>
      <c r="N59" s="521"/>
      <c r="O59" s="521"/>
      <c r="P59" s="521"/>
      <c r="Q59" s="761" t="str">
        <f>IF(OR(AK57="ERR",AK58="ERR"),"研修時間を確認してください","")</f>
        <v/>
      </c>
      <c r="R59" s="761"/>
      <c r="S59" s="761"/>
      <c r="T59" s="761"/>
      <c r="U59" s="761"/>
      <c r="V59" s="761"/>
      <c r="W59" s="761"/>
      <c r="X59" s="748" t="str">
        <f>IF(ISERROR(OR(AG57,AJ57,AJ58)),"研修人数を入力してください",IF(AG57&lt;&gt;"",IF(OR(AND(AJ57&gt;0,W57=""),AND(AJ58&gt;0,W58="")),"研修人数を入力してください",""),""))</f>
        <v/>
      </c>
      <c r="Y59" s="748"/>
      <c r="Z59" s="748"/>
      <c r="AA59" s="749"/>
      <c r="AE59" s="204"/>
      <c r="AF59" s="211"/>
      <c r="AG59" s="213"/>
      <c r="AH59" s="213"/>
      <c r="AI59" s="213"/>
      <c r="AJ59" s="210"/>
      <c r="AK59" s="456"/>
      <c r="AM59" s="135"/>
      <c r="AO59" s="214"/>
      <c r="AP59" s="215"/>
      <c r="AQ59" s="214"/>
      <c r="AS59" s="216"/>
    </row>
    <row r="60" spans="1:45" ht="49.5" customHeight="1" x14ac:dyDescent="0.15">
      <c r="A60" s="723" t="str">
        <f>IF(AF57="","",CONCATENATE("(",TEXT(AF57,"aaa"),")"))</f>
        <v/>
      </c>
      <c r="B60" s="724"/>
      <c r="C60" s="747"/>
      <c r="D60" s="758"/>
      <c r="E60" s="759"/>
      <c r="F60" s="759"/>
      <c r="G60" s="759"/>
      <c r="H60" s="759"/>
      <c r="I60" s="759"/>
      <c r="J60" s="759"/>
      <c r="K60" s="759"/>
      <c r="L60" s="759"/>
      <c r="M60" s="759"/>
      <c r="N60" s="759"/>
      <c r="O60" s="759"/>
      <c r="P60" s="759"/>
      <c r="Q60" s="759"/>
      <c r="R60" s="759"/>
      <c r="S60" s="759"/>
      <c r="T60" s="759"/>
      <c r="U60" s="759"/>
      <c r="V60" s="759"/>
      <c r="W60" s="759"/>
      <c r="X60" s="759"/>
      <c r="Y60" s="759"/>
      <c r="Z60" s="759"/>
      <c r="AA60" s="760"/>
      <c r="AE60" s="204"/>
      <c r="AF60" s="211"/>
      <c r="AG60" s="213"/>
      <c r="AH60" s="213"/>
      <c r="AI60" s="213"/>
      <c r="AJ60" s="210"/>
      <c r="AK60" s="456"/>
      <c r="AO60" s="214"/>
      <c r="AP60" s="215"/>
      <c r="AQ60" s="214"/>
      <c r="AS60" s="216"/>
    </row>
    <row r="61" spans="1:45" ht="15.75" customHeight="1" x14ac:dyDescent="0.15">
      <c r="A61" s="725">
        <f>IF($AG$3="",A57+1,AF61)</f>
        <v>14</v>
      </c>
      <c r="B61" s="726"/>
      <c r="C61" s="754" t="s">
        <v>248</v>
      </c>
      <c r="D61" s="457"/>
      <c r="E61" s="756" t="s">
        <v>202</v>
      </c>
      <c r="F61" s="457"/>
      <c r="G61" s="756" t="s">
        <v>251</v>
      </c>
      <c r="H61" s="457"/>
      <c r="I61" s="756" t="s">
        <v>202</v>
      </c>
      <c r="J61" s="457"/>
      <c r="K61" s="752" t="s">
        <v>252</v>
      </c>
      <c r="L61" s="742" t="s">
        <v>203</v>
      </c>
      <c r="M61" s="458"/>
      <c r="N61" s="744" t="s">
        <v>253</v>
      </c>
      <c r="O61" s="457"/>
      <c r="P61" s="744" t="s">
        <v>252</v>
      </c>
      <c r="Q61" s="742" t="s">
        <v>254</v>
      </c>
      <c r="R61" s="469" t="str">
        <f>IF(OR(D61="",A61=""),"",HOUR(AJ61))</f>
        <v/>
      </c>
      <c r="S61" s="744" t="s">
        <v>253</v>
      </c>
      <c r="T61" s="460" t="str">
        <f>IF(OR(D61="",A61=""),"",MINUTE(AJ61))</f>
        <v/>
      </c>
      <c r="U61" s="744" t="s">
        <v>252</v>
      </c>
      <c r="V61" s="734" t="s">
        <v>269</v>
      </c>
      <c r="W61" s="461"/>
      <c r="X61" s="736" t="s">
        <v>143</v>
      </c>
      <c r="Y61" s="732" t="s">
        <v>255</v>
      </c>
      <c r="Z61" s="738"/>
      <c r="AA61" s="739"/>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727"/>
      <c r="B62" s="728"/>
      <c r="C62" s="755"/>
      <c r="D62" s="462"/>
      <c r="E62" s="757"/>
      <c r="F62" s="462"/>
      <c r="G62" s="757"/>
      <c r="H62" s="462"/>
      <c r="I62" s="757"/>
      <c r="J62" s="462"/>
      <c r="K62" s="753"/>
      <c r="L62" s="743"/>
      <c r="M62" s="463"/>
      <c r="N62" s="745"/>
      <c r="O62" s="462"/>
      <c r="P62" s="745"/>
      <c r="Q62" s="743"/>
      <c r="R62" s="468" t="str">
        <f>IF(OR(D62="",A61=""),"",HOUR(AJ62))</f>
        <v/>
      </c>
      <c r="S62" s="745"/>
      <c r="T62" s="464" t="str">
        <f>IF(OR(D62="",A61=""),"",MINUTE(AJ62))</f>
        <v/>
      </c>
      <c r="U62" s="745"/>
      <c r="V62" s="735"/>
      <c r="W62" s="513"/>
      <c r="X62" s="737"/>
      <c r="Y62" s="733"/>
      <c r="Z62" s="740"/>
      <c r="AA62" s="741"/>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727"/>
      <c r="B63" s="728"/>
      <c r="C63" s="746" t="s">
        <v>249</v>
      </c>
      <c r="D63" s="520"/>
      <c r="E63" s="521"/>
      <c r="F63" s="521"/>
      <c r="G63" s="521"/>
      <c r="H63" s="521"/>
      <c r="I63" s="521"/>
      <c r="J63" s="521"/>
      <c r="K63" s="521"/>
      <c r="L63" s="521"/>
      <c r="M63" s="521"/>
      <c r="N63" s="521"/>
      <c r="O63" s="521"/>
      <c r="P63" s="521"/>
      <c r="Q63" s="761" t="str">
        <f>IF(OR(AK61="ERR",AK62="ERR"),"研修時間を確認してください","")</f>
        <v/>
      </c>
      <c r="R63" s="761"/>
      <c r="S63" s="761"/>
      <c r="T63" s="761"/>
      <c r="U63" s="761"/>
      <c r="V63" s="761"/>
      <c r="W63" s="761"/>
      <c r="X63" s="748" t="str">
        <f>IF(ISERROR(OR(AG61,AJ61,AJ62)),"研修人数を入力してください",IF(AG61&lt;&gt;"",IF(OR(AND(AJ61&gt;0,W61=""),AND(AJ62&gt;0,W62="")),"研修人数を入力してください",""),""))</f>
        <v/>
      </c>
      <c r="Y63" s="748"/>
      <c r="Z63" s="748"/>
      <c r="AA63" s="749"/>
      <c r="AE63" s="204"/>
      <c r="AF63" s="211"/>
      <c r="AG63" s="213"/>
      <c r="AH63" s="213"/>
      <c r="AI63" s="213"/>
      <c r="AJ63" s="210"/>
      <c r="AK63" s="456"/>
      <c r="AM63" s="135"/>
      <c r="AO63" s="214"/>
      <c r="AP63" s="215"/>
      <c r="AQ63" s="214"/>
      <c r="AS63" s="216"/>
    </row>
    <row r="64" spans="1:45" ht="49.5" customHeight="1" x14ac:dyDescent="0.15">
      <c r="A64" s="723" t="str">
        <f>IF(AF61="","",CONCATENATE("(",TEXT(AF61,"aaa"),")"))</f>
        <v/>
      </c>
      <c r="B64" s="724"/>
      <c r="C64" s="747"/>
      <c r="D64" s="758"/>
      <c r="E64" s="759"/>
      <c r="F64" s="759"/>
      <c r="G64" s="759"/>
      <c r="H64" s="759"/>
      <c r="I64" s="759"/>
      <c r="J64" s="759"/>
      <c r="K64" s="759"/>
      <c r="L64" s="759"/>
      <c r="M64" s="759"/>
      <c r="N64" s="759"/>
      <c r="O64" s="759"/>
      <c r="P64" s="759"/>
      <c r="Q64" s="759"/>
      <c r="R64" s="759"/>
      <c r="S64" s="759"/>
      <c r="T64" s="759"/>
      <c r="U64" s="759"/>
      <c r="V64" s="759"/>
      <c r="W64" s="759"/>
      <c r="X64" s="759"/>
      <c r="Y64" s="759"/>
      <c r="Z64" s="759"/>
      <c r="AA64" s="760"/>
      <c r="AE64" s="204"/>
      <c r="AF64" s="211"/>
      <c r="AG64" s="213"/>
      <c r="AH64" s="213"/>
      <c r="AI64" s="213"/>
      <c r="AJ64" s="210"/>
      <c r="AK64" s="456"/>
      <c r="AO64" s="214"/>
      <c r="AP64" s="215"/>
      <c r="AQ64" s="214"/>
      <c r="AS64" s="216"/>
    </row>
    <row r="65" spans="1:45" ht="15.75" customHeight="1" x14ac:dyDescent="0.15">
      <c r="A65" s="725">
        <f>IF($AG$3="",A61+1,AF65)</f>
        <v>15</v>
      </c>
      <c r="B65" s="726"/>
      <c r="C65" s="754" t="s">
        <v>248</v>
      </c>
      <c r="D65" s="457"/>
      <c r="E65" s="756" t="s">
        <v>202</v>
      </c>
      <c r="F65" s="457"/>
      <c r="G65" s="756" t="s">
        <v>251</v>
      </c>
      <c r="H65" s="457"/>
      <c r="I65" s="756" t="s">
        <v>202</v>
      </c>
      <c r="J65" s="457"/>
      <c r="K65" s="752" t="s">
        <v>252</v>
      </c>
      <c r="L65" s="742" t="s">
        <v>203</v>
      </c>
      <c r="M65" s="458"/>
      <c r="N65" s="744" t="s">
        <v>253</v>
      </c>
      <c r="O65" s="457"/>
      <c r="P65" s="744" t="s">
        <v>252</v>
      </c>
      <c r="Q65" s="742" t="s">
        <v>254</v>
      </c>
      <c r="R65" s="469" t="str">
        <f>IF(OR(D65="",A65=""),"",HOUR(AJ65))</f>
        <v/>
      </c>
      <c r="S65" s="744" t="s">
        <v>253</v>
      </c>
      <c r="T65" s="460" t="str">
        <f>IF(OR(D65="",A65=""),"",MINUTE(AJ65))</f>
        <v/>
      </c>
      <c r="U65" s="744" t="s">
        <v>252</v>
      </c>
      <c r="V65" s="734" t="s">
        <v>269</v>
      </c>
      <c r="W65" s="461"/>
      <c r="X65" s="736" t="s">
        <v>143</v>
      </c>
      <c r="Y65" s="732" t="s">
        <v>255</v>
      </c>
      <c r="Z65" s="738"/>
      <c r="AA65" s="739"/>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727"/>
      <c r="B66" s="728"/>
      <c r="C66" s="755"/>
      <c r="D66" s="462"/>
      <c r="E66" s="757"/>
      <c r="F66" s="462"/>
      <c r="G66" s="757"/>
      <c r="H66" s="462"/>
      <c r="I66" s="757"/>
      <c r="J66" s="462"/>
      <c r="K66" s="753"/>
      <c r="L66" s="743"/>
      <c r="M66" s="463"/>
      <c r="N66" s="745"/>
      <c r="O66" s="462"/>
      <c r="P66" s="745"/>
      <c r="Q66" s="743"/>
      <c r="R66" s="468" t="str">
        <f>IF(OR(D66="",A65=""),"",HOUR(AJ66))</f>
        <v/>
      </c>
      <c r="S66" s="745"/>
      <c r="T66" s="464" t="str">
        <f>IF(OR(D66="",A65=""),"",MINUTE(AJ66))</f>
        <v/>
      </c>
      <c r="U66" s="745"/>
      <c r="V66" s="735"/>
      <c r="W66" s="513"/>
      <c r="X66" s="737"/>
      <c r="Y66" s="733"/>
      <c r="Z66" s="740"/>
      <c r="AA66" s="741"/>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727"/>
      <c r="B67" s="728"/>
      <c r="C67" s="746" t="s">
        <v>249</v>
      </c>
      <c r="D67" s="520"/>
      <c r="E67" s="521"/>
      <c r="F67" s="521"/>
      <c r="G67" s="521"/>
      <c r="H67" s="521"/>
      <c r="I67" s="521"/>
      <c r="J67" s="521"/>
      <c r="K67" s="521"/>
      <c r="L67" s="521"/>
      <c r="M67" s="521"/>
      <c r="N67" s="521"/>
      <c r="O67" s="521"/>
      <c r="P67" s="521"/>
      <c r="Q67" s="761" t="str">
        <f>IF(OR(AK65="ERR",AK66="ERR"),"研修時間を確認してください","")</f>
        <v/>
      </c>
      <c r="R67" s="761"/>
      <c r="S67" s="761"/>
      <c r="T67" s="761"/>
      <c r="U67" s="761"/>
      <c r="V67" s="761"/>
      <c r="W67" s="761"/>
      <c r="X67" s="748" t="str">
        <f>IF(ISERROR(OR(AG65,AJ65,AJ66)),"研修人数を入力してください",IF(AG65&lt;&gt;"",IF(OR(AND(AJ65&gt;0,W65=""),AND(AJ66&gt;0,W66="")),"研修人数を入力してください",""),""))</f>
        <v/>
      </c>
      <c r="Y67" s="748"/>
      <c r="Z67" s="748"/>
      <c r="AA67" s="749"/>
      <c r="AE67" s="204"/>
      <c r="AF67" s="211"/>
      <c r="AG67" s="213"/>
      <c r="AH67" s="213"/>
      <c r="AI67" s="213"/>
      <c r="AJ67" s="210"/>
      <c r="AK67" s="456"/>
      <c r="AM67" s="135"/>
      <c r="AO67" s="214"/>
      <c r="AP67" s="215"/>
      <c r="AQ67" s="214"/>
      <c r="AS67" s="216"/>
    </row>
    <row r="68" spans="1:45" ht="49.5" customHeight="1" x14ac:dyDescent="0.15">
      <c r="A68" s="723" t="str">
        <f>IF(AF65="","",CONCATENATE("(",TEXT(AF65,"aaa"),")"))</f>
        <v/>
      </c>
      <c r="B68" s="724"/>
      <c r="C68" s="747"/>
      <c r="D68" s="758"/>
      <c r="E68" s="759"/>
      <c r="F68" s="759"/>
      <c r="G68" s="759"/>
      <c r="H68" s="759"/>
      <c r="I68" s="759"/>
      <c r="J68" s="759"/>
      <c r="K68" s="759"/>
      <c r="L68" s="759"/>
      <c r="M68" s="759"/>
      <c r="N68" s="759"/>
      <c r="O68" s="759"/>
      <c r="P68" s="759"/>
      <c r="Q68" s="759"/>
      <c r="R68" s="759"/>
      <c r="S68" s="759"/>
      <c r="T68" s="759"/>
      <c r="U68" s="759"/>
      <c r="V68" s="759"/>
      <c r="W68" s="759"/>
      <c r="X68" s="759"/>
      <c r="Y68" s="759"/>
      <c r="Z68" s="759"/>
      <c r="AA68" s="760"/>
      <c r="AE68" s="204"/>
      <c r="AF68" s="211"/>
      <c r="AG68" s="213"/>
      <c r="AH68" s="213"/>
      <c r="AI68" s="213"/>
      <c r="AJ68" s="210"/>
      <c r="AK68" s="456"/>
      <c r="AO68" s="214"/>
      <c r="AP68" s="215"/>
      <c r="AQ68" s="214"/>
      <c r="AS68" s="216"/>
    </row>
    <row r="69" spans="1:45" ht="15.75" customHeight="1" x14ac:dyDescent="0.15">
      <c r="A69" s="725">
        <f>IF($AG$3="",A65+1,AF69)</f>
        <v>16</v>
      </c>
      <c r="B69" s="726"/>
      <c r="C69" s="754" t="s">
        <v>248</v>
      </c>
      <c r="D69" s="457"/>
      <c r="E69" s="756" t="s">
        <v>202</v>
      </c>
      <c r="F69" s="457"/>
      <c r="G69" s="756" t="s">
        <v>251</v>
      </c>
      <c r="H69" s="457"/>
      <c r="I69" s="756" t="s">
        <v>202</v>
      </c>
      <c r="J69" s="457"/>
      <c r="K69" s="752" t="s">
        <v>252</v>
      </c>
      <c r="L69" s="742" t="s">
        <v>203</v>
      </c>
      <c r="M69" s="458"/>
      <c r="N69" s="744" t="s">
        <v>253</v>
      </c>
      <c r="O69" s="457"/>
      <c r="P69" s="744" t="s">
        <v>252</v>
      </c>
      <c r="Q69" s="742" t="s">
        <v>254</v>
      </c>
      <c r="R69" s="469" t="str">
        <f>IF(OR(D69="",A69=""),"",HOUR(AJ69))</f>
        <v/>
      </c>
      <c r="S69" s="744" t="s">
        <v>253</v>
      </c>
      <c r="T69" s="460" t="str">
        <f>IF(OR(D69="",A69=""),"",MINUTE(AJ69))</f>
        <v/>
      </c>
      <c r="U69" s="744" t="s">
        <v>252</v>
      </c>
      <c r="V69" s="734" t="s">
        <v>269</v>
      </c>
      <c r="W69" s="461"/>
      <c r="X69" s="736" t="s">
        <v>143</v>
      </c>
      <c r="Y69" s="732" t="s">
        <v>255</v>
      </c>
      <c r="Z69" s="738"/>
      <c r="AA69" s="739"/>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727"/>
      <c r="B70" s="728"/>
      <c r="C70" s="755"/>
      <c r="D70" s="462"/>
      <c r="E70" s="757"/>
      <c r="F70" s="462"/>
      <c r="G70" s="757"/>
      <c r="H70" s="462"/>
      <c r="I70" s="757"/>
      <c r="J70" s="462"/>
      <c r="K70" s="753"/>
      <c r="L70" s="743"/>
      <c r="M70" s="463"/>
      <c r="N70" s="745"/>
      <c r="O70" s="462"/>
      <c r="P70" s="745"/>
      <c r="Q70" s="743"/>
      <c r="R70" s="468" t="str">
        <f>IF(OR(D70="",A69=""),"",HOUR(AJ70))</f>
        <v/>
      </c>
      <c r="S70" s="745"/>
      <c r="T70" s="464" t="str">
        <f>IF(OR(D70="",A69=""),"",MINUTE(AJ70))</f>
        <v/>
      </c>
      <c r="U70" s="745"/>
      <c r="V70" s="735"/>
      <c r="W70" s="513"/>
      <c r="X70" s="737"/>
      <c r="Y70" s="733"/>
      <c r="Z70" s="740"/>
      <c r="AA70" s="741"/>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727"/>
      <c r="B71" s="728"/>
      <c r="C71" s="746" t="s">
        <v>249</v>
      </c>
      <c r="D71" s="520"/>
      <c r="E71" s="521"/>
      <c r="F71" s="521"/>
      <c r="G71" s="521"/>
      <c r="H71" s="521"/>
      <c r="I71" s="521"/>
      <c r="J71" s="521"/>
      <c r="K71" s="521"/>
      <c r="L71" s="521"/>
      <c r="M71" s="521"/>
      <c r="N71" s="521"/>
      <c r="O71" s="521"/>
      <c r="P71" s="521"/>
      <c r="Q71" s="761" t="str">
        <f>IF(OR(AK69="ERR",AK70="ERR"),"研修時間を確認してください","")</f>
        <v/>
      </c>
      <c r="R71" s="761"/>
      <c r="S71" s="761"/>
      <c r="T71" s="761"/>
      <c r="U71" s="761"/>
      <c r="V71" s="761"/>
      <c r="W71" s="761"/>
      <c r="X71" s="748" t="str">
        <f>IF(ISERROR(OR(AG69,AJ69,AJ70)),"研修人数を入力してください",IF(AG69&lt;&gt;"",IF(OR(AND(AJ69&gt;0,W69=""),AND(AJ70&gt;0,W70="")),"研修人数を入力してください",""),""))</f>
        <v/>
      </c>
      <c r="Y71" s="748"/>
      <c r="Z71" s="748"/>
      <c r="AA71" s="749"/>
      <c r="AE71" s="204"/>
      <c r="AF71" s="211"/>
      <c r="AG71" s="213"/>
      <c r="AH71" s="213"/>
      <c r="AI71" s="213"/>
      <c r="AJ71" s="210"/>
      <c r="AK71" s="456"/>
      <c r="AM71" s="135"/>
      <c r="AO71" s="214"/>
      <c r="AP71" s="215"/>
      <c r="AQ71" s="214"/>
      <c r="AS71" s="216"/>
    </row>
    <row r="72" spans="1:45" ht="49.5" customHeight="1" x14ac:dyDescent="0.15">
      <c r="A72" s="723" t="str">
        <f>IF(AF69="","",CONCATENATE("(",TEXT(AF69,"aaa"),")"))</f>
        <v/>
      </c>
      <c r="B72" s="724"/>
      <c r="C72" s="747"/>
      <c r="D72" s="758"/>
      <c r="E72" s="759"/>
      <c r="F72" s="759"/>
      <c r="G72" s="759"/>
      <c r="H72" s="759"/>
      <c r="I72" s="759"/>
      <c r="J72" s="759"/>
      <c r="K72" s="759"/>
      <c r="L72" s="759"/>
      <c r="M72" s="759"/>
      <c r="N72" s="759"/>
      <c r="O72" s="759"/>
      <c r="P72" s="759"/>
      <c r="Q72" s="759"/>
      <c r="R72" s="759"/>
      <c r="S72" s="759"/>
      <c r="T72" s="759"/>
      <c r="U72" s="759"/>
      <c r="V72" s="759"/>
      <c r="W72" s="759"/>
      <c r="X72" s="759"/>
      <c r="Y72" s="759"/>
      <c r="Z72" s="759"/>
      <c r="AA72" s="760"/>
      <c r="AE72" s="204"/>
      <c r="AF72" s="211"/>
      <c r="AG72" s="213"/>
      <c r="AH72" s="213"/>
      <c r="AI72" s="213"/>
      <c r="AJ72" s="210"/>
      <c r="AK72" s="456"/>
      <c r="AO72" s="214"/>
      <c r="AP72" s="215"/>
      <c r="AQ72" s="214"/>
      <c r="AS72" s="216"/>
    </row>
    <row r="73" spans="1:45" ht="15.75" customHeight="1" x14ac:dyDescent="0.15">
      <c r="A73" s="725">
        <f>IF($AG$3="",A69+1,AF73)</f>
        <v>17</v>
      </c>
      <c r="B73" s="726"/>
      <c r="C73" s="754" t="s">
        <v>248</v>
      </c>
      <c r="D73" s="457"/>
      <c r="E73" s="756" t="s">
        <v>202</v>
      </c>
      <c r="F73" s="457"/>
      <c r="G73" s="756" t="s">
        <v>251</v>
      </c>
      <c r="H73" s="457"/>
      <c r="I73" s="756" t="s">
        <v>202</v>
      </c>
      <c r="J73" s="457"/>
      <c r="K73" s="752" t="s">
        <v>252</v>
      </c>
      <c r="L73" s="742" t="s">
        <v>203</v>
      </c>
      <c r="M73" s="458"/>
      <c r="N73" s="744" t="s">
        <v>253</v>
      </c>
      <c r="O73" s="457"/>
      <c r="P73" s="744" t="s">
        <v>252</v>
      </c>
      <c r="Q73" s="742" t="s">
        <v>254</v>
      </c>
      <c r="R73" s="469" t="str">
        <f>IF(OR(D73="",A73=""),"",HOUR(AJ73))</f>
        <v/>
      </c>
      <c r="S73" s="744" t="s">
        <v>253</v>
      </c>
      <c r="T73" s="460" t="str">
        <f>IF(OR(D73="",A73=""),"",MINUTE(AJ73))</f>
        <v/>
      </c>
      <c r="U73" s="744" t="s">
        <v>252</v>
      </c>
      <c r="V73" s="734" t="s">
        <v>269</v>
      </c>
      <c r="W73" s="461"/>
      <c r="X73" s="736" t="s">
        <v>143</v>
      </c>
      <c r="Y73" s="732" t="s">
        <v>255</v>
      </c>
      <c r="Z73" s="738"/>
      <c r="AA73" s="739"/>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727"/>
      <c r="B74" s="728"/>
      <c r="C74" s="755"/>
      <c r="D74" s="462"/>
      <c r="E74" s="757"/>
      <c r="F74" s="462"/>
      <c r="G74" s="757"/>
      <c r="H74" s="462"/>
      <c r="I74" s="757"/>
      <c r="J74" s="462"/>
      <c r="K74" s="753"/>
      <c r="L74" s="743"/>
      <c r="M74" s="463"/>
      <c r="N74" s="745"/>
      <c r="O74" s="462"/>
      <c r="P74" s="745"/>
      <c r="Q74" s="743"/>
      <c r="R74" s="468" t="str">
        <f>IF(OR(D74="",A73=""),"",HOUR(AJ74))</f>
        <v/>
      </c>
      <c r="S74" s="745"/>
      <c r="T74" s="464" t="str">
        <f>IF(OR(D74="",A73=""),"",MINUTE(AJ74))</f>
        <v/>
      </c>
      <c r="U74" s="745"/>
      <c r="V74" s="735"/>
      <c r="W74" s="513"/>
      <c r="X74" s="737"/>
      <c r="Y74" s="733"/>
      <c r="Z74" s="740"/>
      <c r="AA74" s="741"/>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727"/>
      <c r="B75" s="728"/>
      <c r="C75" s="746" t="s">
        <v>249</v>
      </c>
      <c r="D75" s="520"/>
      <c r="E75" s="521"/>
      <c r="F75" s="521"/>
      <c r="G75" s="521"/>
      <c r="H75" s="521"/>
      <c r="I75" s="521"/>
      <c r="J75" s="521"/>
      <c r="K75" s="521"/>
      <c r="L75" s="521"/>
      <c r="M75" s="521"/>
      <c r="N75" s="521"/>
      <c r="O75" s="521"/>
      <c r="P75" s="521"/>
      <c r="Q75" s="761" t="str">
        <f>IF(OR(AK73="ERR",AK74="ERR"),"研修時間を確認してください","")</f>
        <v/>
      </c>
      <c r="R75" s="761"/>
      <c r="S75" s="761"/>
      <c r="T75" s="761"/>
      <c r="U75" s="761"/>
      <c r="V75" s="761"/>
      <c r="W75" s="761"/>
      <c r="X75" s="748" t="str">
        <f>IF(ISERROR(OR(AG73,AJ73,AJ74)),"研修人数を入力してください",IF(AG73&lt;&gt;"",IF(OR(AND(AJ73&gt;0,W73=""),AND(AJ74&gt;0,W74="")),"研修人数を入力してください",""),""))</f>
        <v/>
      </c>
      <c r="Y75" s="748"/>
      <c r="Z75" s="748"/>
      <c r="AA75" s="749"/>
      <c r="AE75" s="204"/>
      <c r="AF75" s="211"/>
      <c r="AG75" s="213"/>
      <c r="AH75" s="213"/>
      <c r="AI75" s="213"/>
      <c r="AJ75" s="210"/>
      <c r="AK75" s="456"/>
      <c r="AM75" s="135"/>
      <c r="AO75" s="214"/>
      <c r="AP75" s="215"/>
      <c r="AQ75" s="214"/>
      <c r="AS75" s="216"/>
    </row>
    <row r="76" spans="1:45" ht="49.5" customHeight="1" x14ac:dyDescent="0.15">
      <c r="A76" s="723" t="str">
        <f>IF(AF73="","",CONCATENATE("(",TEXT(AF73,"aaa"),")"))</f>
        <v/>
      </c>
      <c r="B76" s="724"/>
      <c r="C76" s="747"/>
      <c r="D76" s="758"/>
      <c r="E76" s="759"/>
      <c r="F76" s="759"/>
      <c r="G76" s="759"/>
      <c r="H76" s="759"/>
      <c r="I76" s="759"/>
      <c r="J76" s="759"/>
      <c r="K76" s="759"/>
      <c r="L76" s="759"/>
      <c r="M76" s="759"/>
      <c r="N76" s="759"/>
      <c r="O76" s="759"/>
      <c r="P76" s="759"/>
      <c r="Q76" s="759"/>
      <c r="R76" s="759"/>
      <c r="S76" s="759"/>
      <c r="T76" s="759"/>
      <c r="U76" s="759"/>
      <c r="V76" s="759"/>
      <c r="W76" s="759"/>
      <c r="X76" s="759"/>
      <c r="Y76" s="759"/>
      <c r="Z76" s="759"/>
      <c r="AA76" s="760"/>
      <c r="AE76" s="204"/>
      <c r="AF76" s="211"/>
      <c r="AG76" s="213"/>
      <c r="AH76" s="213"/>
      <c r="AI76" s="213"/>
      <c r="AJ76" s="210"/>
      <c r="AK76" s="456"/>
      <c r="AO76" s="214"/>
      <c r="AP76" s="215"/>
      <c r="AQ76" s="214"/>
      <c r="AS76" s="216"/>
    </row>
    <row r="77" spans="1:45" ht="15.75" customHeight="1" x14ac:dyDescent="0.15">
      <c r="A77" s="725">
        <f>IF($AG$3="",A73+1,AF77)</f>
        <v>18</v>
      </c>
      <c r="B77" s="726"/>
      <c r="C77" s="754" t="s">
        <v>248</v>
      </c>
      <c r="D77" s="457"/>
      <c r="E77" s="756" t="s">
        <v>202</v>
      </c>
      <c r="F77" s="457"/>
      <c r="G77" s="756" t="s">
        <v>251</v>
      </c>
      <c r="H77" s="457"/>
      <c r="I77" s="756" t="s">
        <v>202</v>
      </c>
      <c r="J77" s="457"/>
      <c r="K77" s="752" t="s">
        <v>252</v>
      </c>
      <c r="L77" s="742" t="s">
        <v>203</v>
      </c>
      <c r="M77" s="458"/>
      <c r="N77" s="744" t="s">
        <v>253</v>
      </c>
      <c r="O77" s="457"/>
      <c r="P77" s="744" t="s">
        <v>252</v>
      </c>
      <c r="Q77" s="742" t="s">
        <v>254</v>
      </c>
      <c r="R77" s="469" t="str">
        <f>IF(OR(D77="",A77=""),"",HOUR(AJ77))</f>
        <v/>
      </c>
      <c r="S77" s="744" t="s">
        <v>253</v>
      </c>
      <c r="T77" s="460" t="str">
        <f>IF(OR(D77="",A77=""),"",MINUTE(AJ77))</f>
        <v/>
      </c>
      <c r="U77" s="744" t="s">
        <v>252</v>
      </c>
      <c r="V77" s="734" t="s">
        <v>269</v>
      </c>
      <c r="W77" s="461"/>
      <c r="X77" s="736" t="s">
        <v>143</v>
      </c>
      <c r="Y77" s="732" t="s">
        <v>255</v>
      </c>
      <c r="Z77" s="738"/>
      <c r="AA77" s="739"/>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727"/>
      <c r="B78" s="728"/>
      <c r="C78" s="755"/>
      <c r="D78" s="462"/>
      <c r="E78" s="757"/>
      <c r="F78" s="462"/>
      <c r="G78" s="757"/>
      <c r="H78" s="462"/>
      <c r="I78" s="757"/>
      <c r="J78" s="462"/>
      <c r="K78" s="753"/>
      <c r="L78" s="743"/>
      <c r="M78" s="463"/>
      <c r="N78" s="745"/>
      <c r="O78" s="462"/>
      <c r="P78" s="745"/>
      <c r="Q78" s="743"/>
      <c r="R78" s="468" t="str">
        <f>IF(OR(D78="",A77=""),"",HOUR(AJ78))</f>
        <v/>
      </c>
      <c r="S78" s="745"/>
      <c r="T78" s="464" t="str">
        <f>IF(OR(D78="",A77=""),"",MINUTE(AJ78))</f>
        <v/>
      </c>
      <c r="U78" s="745"/>
      <c r="V78" s="735"/>
      <c r="W78" s="513"/>
      <c r="X78" s="737"/>
      <c r="Y78" s="733"/>
      <c r="Z78" s="740"/>
      <c r="AA78" s="741"/>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727"/>
      <c r="B79" s="728"/>
      <c r="C79" s="746" t="s">
        <v>249</v>
      </c>
      <c r="D79" s="520"/>
      <c r="E79" s="521"/>
      <c r="F79" s="521"/>
      <c r="G79" s="521"/>
      <c r="H79" s="521"/>
      <c r="I79" s="521"/>
      <c r="J79" s="521"/>
      <c r="K79" s="521"/>
      <c r="L79" s="521"/>
      <c r="M79" s="521"/>
      <c r="N79" s="521"/>
      <c r="O79" s="521"/>
      <c r="P79" s="521"/>
      <c r="Q79" s="761" t="str">
        <f>IF(OR(AK77="ERR",AK78="ERR"),"研修時間を確認してください","")</f>
        <v/>
      </c>
      <c r="R79" s="761"/>
      <c r="S79" s="761"/>
      <c r="T79" s="761"/>
      <c r="U79" s="761"/>
      <c r="V79" s="761"/>
      <c r="W79" s="761"/>
      <c r="X79" s="748" t="str">
        <f>IF(ISERROR(OR(AG77,AJ77,AJ78)),"研修人数を入力してください",IF(AG77&lt;&gt;"",IF(OR(AND(AJ77&gt;0,W77=""),AND(AJ78&gt;0,W78="")),"研修人数を入力してください",""),""))</f>
        <v/>
      </c>
      <c r="Y79" s="748"/>
      <c r="Z79" s="748"/>
      <c r="AA79" s="749"/>
      <c r="AE79" s="204"/>
      <c r="AF79" s="211"/>
      <c r="AG79" s="213"/>
      <c r="AH79" s="213"/>
      <c r="AI79" s="213"/>
      <c r="AJ79" s="210"/>
      <c r="AK79" s="456"/>
      <c r="AM79" s="135"/>
      <c r="AO79" s="214"/>
      <c r="AP79" s="215"/>
      <c r="AQ79" s="214"/>
      <c r="AS79" s="216"/>
    </row>
    <row r="80" spans="1:45" ht="49.5" customHeight="1" x14ac:dyDescent="0.15">
      <c r="A80" s="723" t="str">
        <f>IF(AF77="","",CONCATENATE("(",TEXT(AF77,"aaa"),")"))</f>
        <v/>
      </c>
      <c r="B80" s="724"/>
      <c r="C80" s="747"/>
      <c r="D80" s="758"/>
      <c r="E80" s="759"/>
      <c r="F80" s="759"/>
      <c r="G80" s="759"/>
      <c r="H80" s="759"/>
      <c r="I80" s="759"/>
      <c r="J80" s="759"/>
      <c r="K80" s="759"/>
      <c r="L80" s="759"/>
      <c r="M80" s="759"/>
      <c r="N80" s="759"/>
      <c r="O80" s="759"/>
      <c r="P80" s="759"/>
      <c r="Q80" s="759"/>
      <c r="R80" s="759"/>
      <c r="S80" s="759"/>
      <c r="T80" s="759"/>
      <c r="U80" s="759"/>
      <c r="V80" s="759"/>
      <c r="W80" s="759"/>
      <c r="X80" s="759"/>
      <c r="Y80" s="759"/>
      <c r="Z80" s="759"/>
      <c r="AA80" s="760"/>
      <c r="AE80" s="204"/>
      <c r="AF80" s="211"/>
      <c r="AG80" s="213"/>
      <c r="AH80" s="213"/>
      <c r="AI80" s="213"/>
      <c r="AJ80" s="210"/>
      <c r="AK80" s="456"/>
      <c r="AO80" s="214"/>
      <c r="AP80" s="215"/>
      <c r="AQ80" s="214"/>
      <c r="AS80" s="216"/>
    </row>
    <row r="81" spans="1:45" ht="15.75" customHeight="1" x14ac:dyDescent="0.15">
      <c r="A81" s="725">
        <f>IF($AG$3="",A77+1,AF81)</f>
        <v>19</v>
      </c>
      <c r="B81" s="726"/>
      <c r="C81" s="754" t="s">
        <v>248</v>
      </c>
      <c r="D81" s="457"/>
      <c r="E81" s="756" t="s">
        <v>202</v>
      </c>
      <c r="F81" s="457"/>
      <c r="G81" s="756" t="s">
        <v>251</v>
      </c>
      <c r="H81" s="457"/>
      <c r="I81" s="756" t="s">
        <v>202</v>
      </c>
      <c r="J81" s="457"/>
      <c r="K81" s="752" t="s">
        <v>252</v>
      </c>
      <c r="L81" s="742" t="s">
        <v>203</v>
      </c>
      <c r="M81" s="458"/>
      <c r="N81" s="744" t="s">
        <v>253</v>
      </c>
      <c r="O81" s="457"/>
      <c r="P81" s="744" t="s">
        <v>252</v>
      </c>
      <c r="Q81" s="742" t="s">
        <v>254</v>
      </c>
      <c r="R81" s="469" t="str">
        <f>IF(OR(D81="",A81=""),"",HOUR(AJ81))</f>
        <v/>
      </c>
      <c r="S81" s="744" t="s">
        <v>253</v>
      </c>
      <c r="T81" s="460" t="str">
        <f>IF(OR(D81="",A81=""),"",MINUTE(AJ81))</f>
        <v/>
      </c>
      <c r="U81" s="744" t="s">
        <v>252</v>
      </c>
      <c r="V81" s="734" t="s">
        <v>269</v>
      </c>
      <c r="W81" s="461"/>
      <c r="X81" s="736" t="s">
        <v>143</v>
      </c>
      <c r="Y81" s="732" t="s">
        <v>255</v>
      </c>
      <c r="Z81" s="738"/>
      <c r="AA81" s="739"/>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727"/>
      <c r="B82" s="728"/>
      <c r="C82" s="755"/>
      <c r="D82" s="462"/>
      <c r="E82" s="757"/>
      <c r="F82" s="462"/>
      <c r="G82" s="757"/>
      <c r="H82" s="462"/>
      <c r="I82" s="757"/>
      <c r="J82" s="462"/>
      <c r="K82" s="753"/>
      <c r="L82" s="743"/>
      <c r="M82" s="463"/>
      <c r="N82" s="745"/>
      <c r="O82" s="462"/>
      <c r="P82" s="745"/>
      <c r="Q82" s="743"/>
      <c r="R82" s="468" t="str">
        <f>IF(OR(D82="",A81=""),"",HOUR(AJ82))</f>
        <v/>
      </c>
      <c r="S82" s="745"/>
      <c r="T82" s="464" t="str">
        <f>IF(OR(D82="",A81=""),"",MINUTE(AJ82))</f>
        <v/>
      </c>
      <c r="U82" s="745"/>
      <c r="V82" s="735"/>
      <c r="W82" s="513"/>
      <c r="X82" s="737"/>
      <c r="Y82" s="733"/>
      <c r="Z82" s="740"/>
      <c r="AA82" s="741"/>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727"/>
      <c r="B83" s="728"/>
      <c r="C83" s="746" t="s">
        <v>249</v>
      </c>
      <c r="D83" s="520"/>
      <c r="E83" s="521"/>
      <c r="F83" s="521"/>
      <c r="G83" s="521"/>
      <c r="H83" s="521"/>
      <c r="I83" s="521"/>
      <c r="J83" s="521"/>
      <c r="K83" s="521"/>
      <c r="L83" s="521"/>
      <c r="M83" s="521"/>
      <c r="N83" s="521"/>
      <c r="O83" s="521"/>
      <c r="P83" s="521"/>
      <c r="Q83" s="761" t="str">
        <f>IF(OR(AK81="ERR",AK82="ERR"),"研修時間を確認してください","")</f>
        <v/>
      </c>
      <c r="R83" s="761"/>
      <c r="S83" s="761"/>
      <c r="T83" s="761"/>
      <c r="U83" s="761"/>
      <c r="V83" s="761"/>
      <c r="W83" s="761"/>
      <c r="X83" s="748" t="str">
        <f>IF(ISERROR(OR(AG81,AJ81,AJ82)),"研修人数を入力してください",IF(AG81&lt;&gt;"",IF(OR(AND(AJ81&gt;0,W81=""),AND(AJ82&gt;0,W82="")),"研修人数を入力してください",""),""))</f>
        <v/>
      </c>
      <c r="Y83" s="748"/>
      <c r="Z83" s="748"/>
      <c r="AA83" s="749"/>
      <c r="AE83" s="204"/>
      <c r="AF83" s="211"/>
      <c r="AG83" s="213"/>
      <c r="AH83" s="213"/>
      <c r="AI83" s="213"/>
      <c r="AJ83" s="210"/>
      <c r="AK83" s="456"/>
      <c r="AM83" s="135"/>
      <c r="AO83" s="214"/>
      <c r="AP83" s="215"/>
      <c r="AQ83" s="214"/>
      <c r="AS83" s="216"/>
    </row>
    <row r="84" spans="1:45" ht="49.5" customHeight="1" x14ac:dyDescent="0.15">
      <c r="A84" s="723" t="str">
        <f>IF(AF81="","",CONCATENATE("(",TEXT(AF81,"aaa"),")"))</f>
        <v/>
      </c>
      <c r="B84" s="724"/>
      <c r="C84" s="747"/>
      <c r="D84" s="758"/>
      <c r="E84" s="759"/>
      <c r="F84" s="759"/>
      <c r="G84" s="759"/>
      <c r="H84" s="759"/>
      <c r="I84" s="759"/>
      <c r="J84" s="759"/>
      <c r="K84" s="759"/>
      <c r="L84" s="759"/>
      <c r="M84" s="759"/>
      <c r="N84" s="759"/>
      <c r="O84" s="759"/>
      <c r="P84" s="759"/>
      <c r="Q84" s="759"/>
      <c r="R84" s="759"/>
      <c r="S84" s="759"/>
      <c r="T84" s="759"/>
      <c r="U84" s="759"/>
      <c r="V84" s="759"/>
      <c r="W84" s="759"/>
      <c r="X84" s="759"/>
      <c r="Y84" s="759"/>
      <c r="Z84" s="759"/>
      <c r="AA84" s="760"/>
      <c r="AE84" s="204"/>
      <c r="AF84" s="211"/>
      <c r="AG84" s="213"/>
      <c r="AH84" s="213"/>
      <c r="AI84" s="213"/>
      <c r="AJ84" s="210"/>
      <c r="AK84" s="456"/>
      <c r="AO84" s="214"/>
      <c r="AP84" s="215"/>
      <c r="AQ84" s="214"/>
      <c r="AS84" s="216"/>
    </row>
    <row r="85" spans="1:45" ht="15.75" customHeight="1" x14ac:dyDescent="0.15">
      <c r="A85" s="725">
        <f>IF($AG$3="",A81+1,AF85)</f>
        <v>20</v>
      </c>
      <c r="B85" s="726"/>
      <c r="C85" s="754" t="s">
        <v>248</v>
      </c>
      <c r="D85" s="457"/>
      <c r="E85" s="756" t="s">
        <v>202</v>
      </c>
      <c r="F85" s="457"/>
      <c r="G85" s="756" t="s">
        <v>251</v>
      </c>
      <c r="H85" s="457"/>
      <c r="I85" s="756" t="s">
        <v>202</v>
      </c>
      <c r="J85" s="457"/>
      <c r="K85" s="752" t="s">
        <v>252</v>
      </c>
      <c r="L85" s="742" t="s">
        <v>203</v>
      </c>
      <c r="M85" s="458"/>
      <c r="N85" s="744" t="s">
        <v>253</v>
      </c>
      <c r="O85" s="457"/>
      <c r="P85" s="744" t="s">
        <v>252</v>
      </c>
      <c r="Q85" s="742" t="s">
        <v>254</v>
      </c>
      <c r="R85" s="469" t="str">
        <f>IF(OR(D85="",A85=""),"",HOUR(AJ85))</f>
        <v/>
      </c>
      <c r="S85" s="744" t="s">
        <v>253</v>
      </c>
      <c r="T85" s="460" t="str">
        <f>IF(OR(D85="",A85=""),"",MINUTE(AJ85))</f>
        <v/>
      </c>
      <c r="U85" s="744" t="s">
        <v>252</v>
      </c>
      <c r="V85" s="734" t="s">
        <v>269</v>
      </c>
      <c r="W85" s="461"/>
      <c r="X85" s="736" t="s">
        <v>143</v>
      </c>
      <c r="Y85" s="732" t="s">
        <v>255</v>
      </c>
      <c r="Z85" s="738"/>
      <c r="AA85" s="739"/>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727"/>
      <c r="B86" s="728"/>
      <c r="C86" s="755"/>
      <c r="D86" s="462"/>
      <c r="E86" s="757"/>
      <c r="F86" s="462"/>
      <c r="G86" s="757"/>
      <c r="H86" s="462"/>
      <c r="I86" s="757"/>
      <c r="J86" s="462"/>
      <c r="K86" s="753"/>
      <c r="L86" s="743"/>
      <c r="M86" s="463"/>
      <c r="N86" s="745"/>
      <c r="O86" s="462"/>
      <c r="P86" s="745"/>
      <c r="Q86" s="743"/>
      <c r="R86" s="468" t="str">
        <f>IF(OR(D86="",A85=""),"",HOUR(AJ86))</f>
        <v/>
      </c>
      <c r="S86" s="745"/>
      <c r="T86" s="464" t="str">
        <f>IF(OR(D86="",A85=""),"",MINUTE(AJ86))</f>
        <v/>
      </c>
      <c r="U86" s="745"/>
      <c r="V86" s="735"/>
      <c r="W86" s="513"/>
      <c r="X86" s="737"/>
      <c r="Y86" s="733"/>
      <c r="Z86" s="740"/>
      <c r="AA86" s="741"/>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727"/>
      <c r="B87" s="728"/>
      <c r="C87" s="746" t="s">
        <v>249</v>
      </c>
      <c r="D87" s="520"/>
      <c r="E87" s="521"/>
      <c r="F87" s="521"/>
      <c r="G87" s="521"/>
      <c r="H87" s="521"/>
      <c r="I87" s="521"/>
      <c r="J87" s="521"/>
      <c r="K87" s="521"/>
      <c r="L87" s="521"/>
      <c r="M87" s="521"/>
      <c r="N87" s="521"/>
      <c r="O87" s="521"/>
      <c r="P87" s="521"/>
      <c r="Q87" s="761" t="str">
        <f>IF(OR(AK85="ERR",AK86="ERR"),"研修時間を確認してください","")</f>
        <v/>
      </c>
      <c r="R87" s="761"/>
      <c r="S87" s="761"/>
      <c r="T87" s="761"/>
      <c r="U87" s="761"/>
      <c r="V87" s="761"/>
      <c r="W87" s="761"/>
      <c r="X87" s="748" t="str">
        <f>IF(ISERROR(OR(AG85,AJ85,AJ86)),"研修人数を入力してください",IF(AG85&lt;&gt;"",IF(OR(AND(AJ85&gt;0,W85=""),AND(AJ86&gt;0,W86="")),"研修人数を入力してください",""),""))</f>
        <v/>
      </c>
      <c r="Y87" s="748"/>
      <c r="Z87" s="748"/>
      <c r="AA87" s="749"/>
      <c r="AE87" s="204"/>
      <c r="AF87" s="211"/>
      <c r="AG87" s="213"/>
      <c r="AH87" s="213"/>
      <c r="AI87" s="213"/>
      <c r="AJ87" s="210"/>
      <c r="AK87" s="456"/>
      <c r="AM87" s="135"/>
      <c r="AO87" s="214"/>
      <c r="AP87" s="215"/>
      <c r="AQ87" s="214"/>
      <c r="AS87" s="216"/>
    </row>
    <row r="88" spans="1:45" ht="49.5" customHeight="1" x14ac:dyDescent="0.15">
      <c r="A88" s="723" t="str">
        <f>IF(AF85="","",CONCATENATE("(",TEXT(AF85,"aaa"),")"))</f>
        <v/>
      </c>
      <c r="B88" s="724"/>
      <c r="C88" s="747"/>
      <c r="D88" s="758"/>
      <c r="E88" s="759"/>
      <c r="F88" s="759"/>
      <c r="G88" s="759"/>
      <c r="H88" s="759"/>
      <c r="I88" s="759"/>
      <c r="J88" s="759"/>
      <c r="K88" s="759"/>
      <c r="L88" s="759"/>
      <c r="M88" s="759"/>
      <c r="N88" s="759"/>
      <c r="O88" s="759"/>
      <c r="P88" s="759"/>
      <c r="Q88" s="759"/>
      <c r="R88" s="759"/>
      <c r="S88" s="759"/>
      <c r="T88" s="759"/>
      <c r="U88" s="759"/>
      <c r="V88" s="759"/>
      <c r="W88" s="759"/>
      <c r="X88" s="759"/>
      <c r="Y88" s="759"/>
      <c r="Z88" s="759"/>
      <c r="AA88" s="760"/>
      <c r="AE88" s="204"/>
      <c r="AF88" s="211"/>
      <c r="AG88" s="213"/>
      <c r="AH88" s="213"/>
      <c r="AI88" s="213"/>
      <c r="AJ88" s="210"/>
      <c r="AK88" s="456"/>
      <c r="AO88" s="214"/>
      <c r="AP88" s="215"/>
      <c r="AQ88" s="214"/>
      <c r="AS88" s="216"/>
    </row>
    <row r="89" spans="1:45" ht="14.25" customHeight="1" x14ac:dyDescent="0.15">
      <c r="A89" s="729" t="s">
        <v>274</v>
      </c>
      <c r="B89" s="729"/>
      <c r="C89" s="730">
        <f>IF(SUMIF($W$49:$W$86,1,$AJ$49:$AJ$86)=0,0,SUMIF($W$49:$W$86,1,$AJ$49:$AJ$86))</f>
        <v>0</v>
      </c>
      <c r="D89" s="730"/>
      <c r="E89" s="729" t="s">
        <v>260</v>
      </c>
      <c r="F89" s="729"/>
      <c r="G89" s="730">
        <f>IF(SUMIF($W$49:$W$86,2,$AJ$49:$AJ$86)=0,0,SUMIF($W$49:$W$86,2,$AJ$49:$AJ$86))</f>
        <v>0</v>
      </c>
      <c r="H89" s="730"/>
      <c r="I89" s="729" t="s">
        <v>261</v>
      </c>
      <c r="J89" s="729"/>
      <c r="K89" s="730">
        <f>IF(SUMIF($W$49:$W$86,3,$AJ$49:$AJ$86)=0,0,SUMIF($W$49:$W$86,3,$AJ$49:$AJ$86))</f>
        <v>0</v>
      </c>
      <c r="L89" s="730"/>
      <c r="M89" s="490" t="s">
        <v>31</v>
      </c>
      <c r="N89" s="730">
        <f>SUM($C$89,$G$89,$K$89)</f>
        <v>0</v>
      </c>
      <c r="O89" s="730"/>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750" t="str">
        <f>$L$5</f>
        <v>（   　　年　　月 ）</v>
      </c>
      <c r="M90" s="750"/>
      <c r="N90" s="750"/>
      <c r="O90" s="750"/>
      <c r="P90" s="750"/>
      <c r="Q90" s="750"/>
      <c r="R90" s="476" t="s">
        <v>265</v>
      </c>
      <c r="S90" s="486"/>
      <c r="T90" s="486"/>
      <c r="U90" s="486"/>
      <c r="V90" s="751" t="str">
        <f>$V$5</f>
        <v/>
      </c>
      <c r="W90" s="751"/>
      <c r="X90" s="751"/>
      <c r="Y90" s="751"/>
      <c r="Z90" s="751"/>
      <c r="AA90" s="751"/>
      <c r="AE90" s="204"/>
      <c r="AF90" s="211"/>
      <c r="AG90" s="213"/>
      <c r="AH90" s="213"/>
      <c r="AI90" s="213"/>
      <c r="AJ90" s="454"/>
      <c r="AK90" s="456"/>
      <c r="AO90" s="214"/>
      <c r="AP90" s="215"/>
      <c r="AQ90" s="214"/>
      <c r="AS90" s="216"/>
    </row>
    <row r="91" spans="1:45" ht="15.75" customHeight="1" x14ac:dyDescent="0.15">
      <c r="A91" s="725">
        <f>IF($AG$3="",A85+1,AF91)</f>
        <v>21</v>
      </c>
      <c r="B91" s="726"/>
      <c r="C91" s="754" t="s">
        <v>248</v>
      </c>
      <c r="D91" s="457"/>
      <c r="E91" s="756" t="s">
        <v>202</v>
      </c>
      <c r="F91" s="457"/>
      <c r="G91" s="756" t="s">
        <v>251</v>
      </c>
      <c r="H91" s="457"/>
      <c r="I91" s="756" t="s">
        <v>202</v>
      </c>
      <c r="J91" s="457"/>
      <c r="K91" s="752" t="s">
        <v>252</v>
      </c>
      <c r="L91" s="742" t="s">
        <v>203</v>
      </c>
      <c r="M91" s="458"/>
      <c r="N91" s="744" t="s">
        <v>253</v>
      </c>
      <c r="O91" s="457"/>
      <c r="P91" s="744" t="s">
        <v>252</v>
      </c>
      <c r="Q91" s="742" t="s">
        <v>254</v>
      </c>
      <c r="R91" s="469" t="str">
        <f>IF(OR(D91="",A91=""),"",HOUR(AJ91))</f>
        <v/>
      </c>
      <c r="S91" s="744" t="s">
        <v>253</v>
      </c>
      <c r="T91" s="460" t="str">
        <f>IF(OR(D91="",A91=""),"",MINUTE(AJ91))</f>
        <v/>
      </c>
      <c r="U91" s="744" t="s">
        <v>252</v>
      </c>
      <c r="V91" s="734" t="s">
        <v>269</v>
      </c>
      <c r="W91" s="461"/>
      <c r="X91" s="736" t="s">
        <v>143</v>
      </c>
      <c r="Y91" s="732" t="s">
        <v>255</v>
      </c>
      <c r="Z91" s="738"/>
      <c r="AA91" s="739"/>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727"/>
      <c r="B92" s="728"/>
      <c r="C92" s="755"/>
      <c r="D92" s="462"/>
      <c r="E92" s="757"/>
      <c r="F92" s="462"/>
      <c r="G92" s="757"/>
      <c r="H92" s="462"/>
      <c r="I92" s="757"/>
      <c r="J92" s="462"/>
      <c r="K92" s="753"/>
      <c r="L92" s="743"/>
      <c r="M92" s="463"/>
      <c r="N92" s="745"/>
      <c r="O92" s="462"/>
      <c r="P92" s="745"/>
      <c r="Q92" s="743"/>
      <c r="R92" s="468" t="str">
        <f>IF(OR(D92="",A91=""),"",HOUR(AJ92))</f>
        <v/>
      </c>
      <c r="S92" s="745"/>
      <c r="T92" s="464" t="str">
        <f>IF(OR(D92="",A91=""),"",MINUTE(AJ92))</f>
        <v/>
      </c>
      <c r="U92" s="745"/>
      <c r="V92" s="735"/>
      <c r="W92" s="513"/>
      <c r="X92" s="737"/>
      <c r="Y92" s="733"/>
      <c r="Z92" s="740"/>
      <c r="AA92" s="741"/>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727"/>
      <c r="B93" s="728"/>
      <c r="C93" s="746" t="s">
        <v>249</v>
      </c>
      <c r="D93" s="520"/>
      <c r="E93" s="521"/>
      <c r="F93" s="521"/>
      <c r="G93" s="521"/>
      <c r="H93" s="521"/>
      <c r="I93" s="521"/>
      <c r="J93" s="521"/>
      <c r="K93" s="521"/>
      <c r="L93" s="521"/>
      <c r="M93" s="521"/>
      <c r="N93" s="521"/>
      <c r="O93" s="521"/>
      <c r="P93" s="521"/>
      <c r="Q93" s="761" t="str">
        <f>IF(OR(AK91="ERR",AK92="ERR"),"研修時間を確認してください","")</f>
        <v/>
      </c>
      <c r="R93" s="761"/>
      <c r="S93" s="761"/>
      <c r="T93" s="761"/>
      <c r="U93" s="761"/>
      <c r="V93" s="761"/>
      <c r="W93" s="761"/>
      <c r="X93" s="748" t="str">
        <f>IF(ISERROR(OR(AG91,AJ91,AJ92)),"研修人数を入力してください",IF(AG91&lt;&gt;"",IF(OR(AND(AJ91&gt;0,W91=""),AND(AJ92&gt;0,W92="")),"研修人数を入力してください",""),""))</f>
        <v/>
      </c>
      <c r="Y93" s="748"/>
      <c r="Z93" s="748"/>
      <c r="AA93" s="749"/>
      <c r="AE93" s="204"/>
      <c r="AF93" s="211"/>
      <c r="AG93" s="213"/>
      <c r="AH93" s="213"/>
      <c r="AI93" s="213"/>
      <c r="AJ93" s="210"/>
      <c r="AK93" s="456"/>
      <c r="AM93" s="135"/>
      <c r="AO93" s="214"/>
      <c r="AP93" s="215"/>
      <c r="AQ93" s="214"/>
      <c r="AS93" s="216"/>
    </row>
    <row r="94" spans="1:45" ht="48.75" customHeight="1" x14ac:dyDescent="0.15">
      <c r="A94" s="723" t="str">
        <f>IF(AF91="","",CONCATENATE("(",TEXT(AF91,"aaa"),")"))</f>
        <v/>
      </c>
      <c r="B94" s="724"/>
      <c r="C94" s="747"/>
      <c r="D94" s="758"/>
      <c r="E94" s="759"/>
      <c r="F94" s="759"/>
      <c r="G94" s="759"/>
      <c r="H94" s="759"/>
      <c r="I94" s="759"/>
      <c r="J94" s="759"/>
      <c r="K94" s="759"/>
      <c r="L94" s="759"/>
      <c r="M94" s="759"/>
      <c r="N94" s="759"/>
      <c r="O94" s="759"/>
      <c r="P94" s="759"/>
      <c r="Q94" s="759"/>
      <c r="R94" s="759"/>
      <c r="S94" s="759"/>
      <c r="T94" s="759"/>
      <c r="U94" s="759"/>
      <c r="V94" s="759"/>
      <c r="W94" s="759"/>
      <c r="X94" s="759"/>
      <c r="Y94" s="759"/>
      <c r="Z94" s="759"/>
      <c r="AA94" s="760"/>
      <c r="AE94" s="204"/>
      <c r="AF94" s="211"/>
      <c r="AG94" s="213"/>
      <c r="AH94" s="213"/>
      <c r="AI94" s="213"/>
      <c r="AJ94" s="210"/>
      <c r="AK94" s="456"/>
      <c r="AO94" s="214"/>
      <c r="AP94" s="215"/>
      <c r="AQ94" s="214"/>
      <c r="AS94" s="216"/>
    </row>
    <row r="95" spans="1:45" ht="15.75" customHeight="1" x14ac:dyDescent="0.15">
      <c r="A95" s="725">
        <f>IF($AG$3="",A91+1,AF95)</f>
        <v>22</v>
      </c>
      <c r="B95" s="726"/>
      <c r="C95" s="754" t="s">
        <v>248</v>
      </c>
      <c r="D95" s="457"/>
      <c r="E95" s="756" t="s">
        <v>202</v>
      </c>
      <c r="F95" s="457"/>
      <c r="G95" s="756" t="s">
        <v>251</v>
      </c>
      <c r="H95" s="457"/>
      <c r="I95" s="756" t="s">
        <v>202</v>
      </c>
      <c r="J95" s="457"/>
      <c r="K95" s="752" t="s">
        <v>252</v>
      </c>
      <c r="L95" s="742" t="s">
        <v>203</v>
      </c>
      <c r="M95" s="458"/>
      <c r="N95" s="744" t="s">
        <v>253</v>
      </c>
      <c r="O95" s="457"/>
      <c r="P95" s="744" t="s">
        <v>252</v>
      </c>
      <c r="Q95" s="742" t="s">
        <v>254</v>
      </c>
      <c r="R95" s="469" t="str">
        <f>IF(OR(D95="",A95=""),"",HOUR(AJ95))</f>
        <v/>
      </c>
      <c r="S95" s="744" t="s">
        <v>253</v>
      </c>
      <c r="T95" s="460" t="str">
        <f>IF(OR(D95="",A95=""),"",MINUTE(AJ95))</f>
        <v/>
      </c>
      <c r="U95" s="744" t="s">
        <v>252</v>
      </c>
      <c r="V95" s="734" t="s">
        <v>269</v>
      </c>
      <c r="W95" s="461"/>
      <c r="X95" s="736" t="s">
        <v>143</v>
      </c>
      <c r="Y95" s="732" t="s">
        <v>255</v>
      </c>
      <c r="Z95" s="738"/>
      <c r="AA95" s="739"/>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727"/>
      <c r="B96" s="728"/>
      <c r="C96" s="755"/>
      <c r="D96" s="462"/>
      <c r="E96" s="757"/>
      <c r="F96" s="462"/>
      <c r="G96" s="757"/>
      <c r="H96" s="462"/>
      <c r="I96" s="757"/>
      <c r="J96" s="462"/>
      <c r="K96" s="753"/>
      <c r="L96" s="743"/>
      <c r="M96" s="463"/>
      <c r="N96" s="745"/>
      <c r="O96" s="462"/>
      <c r="P96" s="745"/>
      <c r="Q96" s="743"/>
      <c r="R96" s="468" t="str">
        <f>IF(OR(D96="",A95=""),"",HOUR(AJ96))</f>
        <v/>
      </c>
      <c r="S96" s="745"/>
      <c r="T96" s="464" t="str">
        <f>IF(OR(D96="",A95=""),"",MINUTE(AJ96))</f>
        <v/>
      </c>
      <c r="U96" s="745"/>
      <c r="V96" s="735"/>
      <c r="W96" s="513"/>
      <c r="X96" s="737"/>
      <c r="Y96" s="733"/>
      <c r="Z96" s="740"/>
      <c r="AA96" s="741"/>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727"/>
      <c r="B97" s="728"/>
      <c r="C97" s="746" t="s">
        <v>249</v>
      </c>
      <c r="D97" s="520"/>
      <c r="E97" s="521"/>
      <c r="F97" s="521"/>
      <c r="G97" s="521"/>
      <c r="H97" s="521"/>
      <c r="I97" s="521"/>
      <c r="J97" s="521"/>
      <c r="K97" s="521"/>
      <c r="L97" s="521"/>
      <c r="M97" s="521"/>
      <c r="N97" s="521"/>
      <c r="O97" s="521"/>
      <c r="P97" s="521"/>
      <c r="Q97" s="761" t="str">
        <f>IF(OR(AK95="ERR",AK96="ERR"),"研修時間を確認してください","")</f>
        <v/>
      </c>
      <c r="R97" s="761"/>
      <c r="S97" s="761"/>
      <c r="T97" s="761"/>
      <c r="U97" s="761"/>
      <c r="V97" s="761"/>
      <c r="W97" s="761"/>
      <c r="X97" s="748" t="str">
        <f>IF(ISERROR(OR(AG95,AJ95,AJ96)),"研修人数を入力してください",IF(AG95&lt;&gt;"",IF(OR(AND(AJ95&gt;0,W95=""),AND(AJ96&gt;0,W96="")),"研修人数を入力してください",""),""))</f>
        <v/>
      </c>
      <c r="Y97" s="748"/>
      <c r="Z97" s="748"/>
      <c r="AA97" s="749"/>
      <c r="AE97" s="204"/>
      <c r="AF97" s="211"/>
      <c r="AG97" s="213"/>
      <c r="AH97" s="213"/>
      <c r="AI97" s="213"/>
      <c r="AJ97" s="210"/>
      <c r="AK97" s="456"/>
      <c r="AM97" s="135"/>
      <c r="AO97" s="214"/>
      <c r="AP97" s="215"/>
      <c r="AQ97" s="214"/>
      <c r="AS97" s="216"/>
    </row>
    <row r="98" spans="1:45" ht="48.75" customHeight="1" x14ac:dyDescent="0.15">
      <c r="A98" s="723" t="str">
        <f>IF(AF95="","",CONCATENATE("(",TEXT(AF95,"aaa"),")"))</f>
        <v/>
      </c>
      <c r="B98" s="724"/>
      <c r="C98" s="747"/>
      <c r="D98" s="758"/>
      <c r="E98" s="759"/>
      <c r="F98" s="759"/>
      <c r="G98" s="759"/>
      <c r="H98" s="759"/>
      <c r="I98" s="759"/>
      <c r="J98" s="759"/>
      <c r="K98" s="759"/>
      <c r="L98" s="759"/>
      <c r="M98" s="759"/>
      <c r="N98" s="759"/>
      <c r="O98" s="759"/>
      <c r="P98" s="759"/>
      <c r="Q98" s="759"/>
      <c r="R98" s="759"/>
      <c r="S98" s="759"/>
      <c r="T98" s="759"/>
      <c r="U98" s="759"/>
      <c r="V98" s="759"/>
      <c r="W98" s="759"/>
      <c r="X98" s="759"/>
      <c r="Y98" s="759"/>
      <c r="Z98" s="759"/>
      <c r="AA98" s="760"/>
      <c r="AE98" s="204"/>
      <c r="AF98" s="211"/>
      <c r="AG98" s="213"/>
      <c r="AH98" s="213"/>
      <c r="AI98" s="213"/>
      <c r="AJ98" s="210"/>
      <c r="AK98" s="456"/>
      <c r="AO98" s="214"/>
      <c r="AP98" s="215"/>
      <c r="AQ98" s="214"/>
      <c r="AS98" s="216"/>
    </row>
    <row r="99" spans="1:45" ht="15.75" customHeight="1" x14ac:dyDescent="0.15">
      <c r="A99" s="725">
        <f>IF($AG$3="",A95+1,AF99)</f>
        <v>23</v>
      </c>
      <c r="B99" s="726"/>
      <c r="C99" s="754" t="s">
        <v>248</v>
      </c>
      <c r="D99" s="457"/>
      <c r="E99" s="756" t="s">
        <v>202</v>
      </c>
      <c r="F99" s="457"/>
      <c r="G99" s="756" t="s">
        <v>251</v>
      </c>
      <c r="H99" s="457"/>
      <c r="I99" s="756" t="s">
        <v>202</v>
      </c>
      <c r="J99" s="457"/>
      <c r="K99" s="752" t="s">
        <v>252</v>
      </c>
      <c r="L99" s="742" t="s">
        <v>203</v>
      </c>
      <c r="M99" s="458"/>
      <c r="N99" s="744" t="s">
        <v>253</v>
      </c>
      <c r="O99" s="457"/>
      <c r="P99" s="744" t="s">
        <v>252</v>
      </c>
      <c r="Q99" s="742" t="s">
        <v>254</v>
      </c>
      <c r="R99" s="469" t="str">
        <f>IF(OR(D99="",A99=""),"",HOUR(AJ99))</f>
        <v/>
      </c>
      <c r="S99" s="744" t="s">
        <v>253</v>
      </c>
      <c r="T99" s="460" t="str">
        <f>IF(OR(D99="",A99=""),"",MINUTE(AJ99))</f>
        <v/>
      </c>
      <c r="U99" s="744" t="s">
        <v>252</v>
      </c>
      <c r="V99" s="734" t="s">
        <v>269</v>
      </c>
      <c r="W99" s="461"/>
      <c r="X99" s="736" t="s">
        <v>143</v>
      </c>
      <c r="Y99" s="732" t="s">
        <v>255</v>
      </c>
      <c r="Z99" s="738"/>
      <c r="AA99" s="739"/>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727"/>
      <c r="B100" s="728"/>
      <c r="C100" s="755"/>
      <c r="D100" s="462"/>
      <c r="E100" s="757"/>
      <c r="F100" s="462"/>
      <c r="G100" s="757"/>
      <c r="H100" s="462"/>
      <c r="I100" s="757"/>
      <c r="J100" s="462"/>
      <c r="K100" s="753"/>
      <c r="L100" s="743"/>
      <c r="M100" s="463"/>
      <c r="N100" s="745"/>
      <c r="O100" s="462"/>
      <c r="P100" s="745"/>
      <c r="Q100" s="743"/>
      <c r="R100" s="468" t="str">
        <f>IF(OR(D100="",A99=""),"",HOUR(AJ100))</f>
        <v/>
      </c>
      <c r="S100" s="745"/>
      <c r="T100" s="464" t="str">
        <f>IF(OR(D100="",A99=""),"",MINUTE(AJ100))</f>
        <v/>
      </c>
      <c r="U100" s="745"/>
      <c r="V100" s="735"/>
      <c r="W100" s="513"/>
      <c r="X100" s="737"/>
      <c r="Y100" s="733"/>
      <c r="Z100" s="740"/>
      <c r="AA100" s="741"/>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727"/>
      <c r="B101" s="728"/>
      <c r="C101" s="746" t="s">
        <v>249</v>
      </c>
      <c r="D101" s="520"/>
      <c r="E101" s="521"/>
      <c r="F101" s="521"/>
      <c r="G101" s="521"/>
      <c r="H101" s="521"/>
      <c r="I101" s="521"/>
      <c r="J101" s="521"/>
      <c r="K101" s="521"/>
      <c r="L101" s="521"/>
      <c r="M101" s="521"/>
      <c r="N101" s="521"/>
      <c r="O101" s="521"/>
      <c r="P101" s="521"/>
      <c r="Q101" s="761" t="str">
        <f>IF(OR(AK99="ERR",AK100="ERR"),"研修時間を確認してください","")</f>
        <v/>
      </c>
      <c r="R101" s="761"/>
      <c r="S101" s="761"/>
      <c r="T101" s="761"/>
      <c r="U101" s="761"/>
      <c r="V101" s="761"/>
      <c r="W101" s="761"/>
      <c r="X101" s="748" t="str">
        <f>IF(ISERROR(OR(AG99,AJ99,AJ100)),"研修人数を入力してください",IF(AG99&lt;&gt;"",IF(OR(AND(AJ99&gt;0,W99=""),AND(AJ100&gt;0,W100="")),"研修人数を入力してください",""),""))</f>
        <v/>
      </c>
      <c r="Y101" s="748"/>
      <c r="Z101" s="748"/>
      <c r="AA101" s="749"/>
      <c r="AE101" s="204"/>
      <c r="AF101" s="211"/>
      <c r="AG101" s="213"/>
      <c r="AH101" s="213"/>
      <c r="AI101" s="213"/>
      <c r="AJ101" s="210"/>
      <c r="AK101" s="456"/>
      <c r="AM101" s="135"/>
      <c r="AO101" s="214"/>
      <c r="AP101" s="215"/>
      <c r="AQ101" s="214"/>
      <c r="AS101" s="216"/>
    </row>
    <row r="102" spans="1:45" ht="48.75" customHeight="1" x14ac:dyDescent="0.15">
      <c r="A102" s="723" t="str">
        <f>IF(AF99="","",CONCATENATE("(",TEXT(AF99,"aaa"),")"))</f>
        <v/>
      </c>
      <c r="B102" s="724"/>
      <c r="C102" s="747"/>
      <c r="D102" s="758"/>
      <c r="E102" s="759"/>
      <c r="F102" s="759"/>
      <c r="G102" s="759"/>
      <c r="H102" s="759"/>
      <c r="I102" s="759"/>
      <c r="J102" s="759"/>
      <c r="K102" s="759"/>
      <c r="L102" s="759"/>
      <c r="M102" s="759"/>
      <c r="N102" s="759"/>
      <c r="O102" s="759"/>
      <c r="P102" s="759"/>
      <c r="Q102" s="759"/>
      <c r="R102" s="759"/>
      <c r="S102" s="759"/>
      <c r="T102" s="759"/>
      <c r="U102" s="759"/>
      <c r="V102" s="759"/>
      <c r="W102" s="759"/>
      <c r="X102" s="759"/>
      <c r="Y102" s="759"/>
      <c r="Z102" s="759"/>
      <c r="AA102" s="760"/>
      <c r="AE102" s="204"/>
      <c r="AF102" s="211"/>
      <c r="AG102" s="213"/>
      <c r="AH102" s="213"/>
      <c r="AI102" s="213"/>
      <c r="AJ102" s="210"/>
      <c r="AK102" s="456"/>
      <c r="AO102" s="214"/>
      <c r="AP102" s="215"/>
      <c r="AQ102" s="214"/>
      <c r="AS102" s="216"/>
    </row>
    <row r="103" spans="1:45" ht="15.75" customHeight="1" x14ac:dyDescent="0.15">
      <c r="A103" s="725">
        <f>IF($AG$3="",A99+1,AF103)</f>
        <v>24</v>
      </c>
      <c r="B103" s="726"/>
      <c r="C103" s="754" t="s">
        <v>248</v>
      </c>
      <c r="D103" s="457"/>
      <c r="E103" s="756" t="s">
        <v>202</v>
      </c>
      <c r="F103" s="457"/>
      <c r="G103" s="756" t="s">
        <v>251</v>
      </c>
      <c r="H103" s="457"/>
      <c r="I103" s="756" t="s">
        <v>202</v>
      </c>
      <c r="J103" s="457"/>
      <c r="K103" s="752" t="s">
        <v>252</v>
      </c>
      <c r="L103" s="742" t="s">
        <v>203</v>
      </c>
      <c r="M103" s="458"/>
      <c r="N103" s="744" t="s">
        <v>253</v>
      </c>
      <c r="O103" s="457"/>
      <c r="P103" s="744" t="s">
        <v>252</v>
      </c>
      <c r="Q103" s="742" t="s">
        <v>254</v>
      </c>
      <c r="R103" s="469" t="str">
        <f>IF(OR(D103="",A103=""),"",HOUR(AJ103))</f>
        <v/>
      </c>
      <c r="S103" s="744" t="s">
        <v>253</v>
      </c>
      <c r="T103" s="460" t="str">
        <f>IF(OR(D103="",A103=""),"",MINUTE(AJ103))</f>
        <v/>
      </c>
      <c r="U103" s="744" t="s">
        <v>252</v>
      </c>
      <c r="V103" s="734" t="s">
        <v>269</v>
      </c>
      <c r="W103" s="461"/>
      <c r="X103" s="736" t="s">
        <v>143</v>
      </c>
      <c r="Y103" s="732" t="s">
        <v>255</v>
      </c>
      <c r="Z103" s="738"/>
      <c r="AA103" s="739"/>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727"/>
      <c r="B104" s="728"/>
      <c r="C104" s="755"/>
      <c r="D104" s="462"/>
      <c r="E104" s="757"/>
      <c r="F104" s="462"/>
      <c r="G104" s="757"/>
      <c r="H104" s="462"/>
      <c r="I104" s="757"/>
      <c r="J104" s="462"/>
      <c r="K104" s="753"/>
      <c r="L104" s="743"/>
      <c r="M104" s="463"/>
      <c r="N104" s="745"/>
      <c r="O104" s="462"/>
      <c r="P104" s="745"/>
      <c r="Q104" s="743"/>
      <c r="R104" s="468" t="str">
        <f>IF(OR(D104="",A103=""),"",HOUR(AJ104))</f>
        <v/>
      </c>
      <c r="S104" s="745"/>
      <c r="T104" s="464" t="str">
        <f>IF(OR(D104="",A103=""),"",MINUTE(AJ104))</f>
        <v/>
      </c>
      <c r="U104" s="745"/>
      <c r="V104" s="735"/>
      <c r="W104" s="513"/>
      <c r="X104" s="737"/>
      <c r="Y104" s="733"/>
      <c r="Z104" s="740"/>
      <c r="AA104" s="741"/>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727"/>
      <c r="B105" s="728"/>
      <c r="C105" s="746" t="s">
        <v>249</v>
      </c>
      <c r="D105" s="520"/>
      <c r="E105" s="521"/>
      <c r="F105" s="521"/>
      <c r="G105" s="521"/>
      <c r="H105" s="521"/>
      <c r="I105" s="521"/>
      <c r="J105" s="521"/>
      <c r="K105" s="521"/>
      <c r="L105" s="521"/>
      <c r="M105" s="521"/>
      <c r="N105" s="521"/>
      <c r="O105" s="521"/>
      <c r="P105" s="521"/>
      <c r="Q105" s="761" t="str">
        <f>IF(OR(AK103="ERR",AK104="ERR"),"研修時間を確認してください","")</f>
        <v/>
      </c>
      <c r="R105" s="761"/>
      <c r="S105" s="761"/>
      <c r="T105" s="761"/>
      <c r="U105" s="761"/>
      <c r="V105" s="761"/>
      <c r="W105" s="761"/>
      <c r="X105" s="748" t="str">
        <f>IF(ISERROR(OR(AG103,AJ103,AJ104)),"研修人数を入力してください",IF(AG103&lt;&gt;"",IF(OR(AND(AJ103&gt;0,W103=""),AND(AJ104&gt;0,W104="")),"研修人数を入力してください",""),""))</f>
        <v/>
      </c>
      <c r="Y105" s="748"/>
      <c r="Z105" s="748"/>
      <c r="AA105" s="749"/>
      <c r="AE105" s="204"/>
      <c r="AF105" s="211"/>
      <c r="AG105" s="213"/>
      <c r="AH105" s="213"/>
      <c r="AI105" s="213"/>
      <c r="AJ105" s="210"/>
      <c r="AK105" s="456"/>
      <c r="AM105" s="135"/>
      <c r="AO105" s="214"/>
      <c r="AP105" s="215"/>
      <c r="AQ105" s="214"/>
      <c r="AS105" s="216"/>
    </row>
    <row r="106" spans="1:45" ht="48.75" customHeight="1" x14ac:dyDescent="0.15">
      <c r="A106" s="723" t="str">
        <f>IF(AF103="","",CONCATENATE("(",TEXT(AF103,"aaa"),")"))</f>
        <v/>
      </c>
      <c r="B106" s="724"/>
      <c r="C106" s="747"/>
      <c r="D106" s="758"/>
      <c r="E106" s="759"/>
      <c r="F106" s="759"/>
      <c r="G106" s="759"/>
      <c r="H106" s="759"/>
      <c r="I106" s="759"/>
      <c r="J106" s="759"/>
      <c r="K106" s="759"/>
      <c r="L106" s="759"/>
      <c r="M106" s="759"/>
      <c r="N106" s="759"/>
      <c r="O106" s="759"/>
      <c r="P106" s="759"/>
      <c r="Q106" s="759"/>
      <c r="R106" s="759"/>
      <c r="S106" s="759"/>
      <c r="T106" s="759"/>
      <c r="U106" s="759"/>
      <c r="V106" s="759"/>
      <c r="W106" s="759"/>
      <c r="X106" s="759"/>
      <c r="Y106" s="759"/>
      <c r="Z106" s="759"/>
      <c r="AA106" s="760"/>
      <c r="AE106" s="204"/>
      <c r="AF106" s="211"/>
      <c r="AG106" s="213"/>
      <c r="AH106" s="213"/>
      <c r="AI106" s="213"/>
      <c r="AJ106" s="210"/>
      <c r="AK106" s="456"/>
      <c r="AO106" s="214"/>
      <c r="AP106" s="215"/>
      <c r="AQ106" s="214"/>
      <c r="AS106" s="216"/>
    </row>
    <row r="107" spans="1:45" ht="15.75" customHeight="1" x14ac:dyDescent="0.15">
      <c r="A107" s="725">
        <f>IF($AG$3="",A103+1,AF107)</f>
        <v>25</v>
      </c>
      <c r="B107" s="726"/>
      <c r="C107" s="754" t="s">
        <v>248</v>
      </c>
      <c r="D107" s="457"/>
      <c r="E107" s="756" t="s">
        <v>202</v>
      </c>
      <c r="F107" s="457"/>
      <c r="G107" s="756" t="s">
        <v>251</v>
      </c>
      <c r="H107" s="457"/>
      <c r="I107" s="756" t="s">
        <v>202</v>
      </c>
      <c r="J107" s="457"/>
      <c r="K107" s="752" t="s">
        <v>252</v>
      </c>
      <c r="L107" s="742" t="s">
        <v>203</v>
      </c>
      <c r="M107" s="458"/>
      <c r="N107" s="744" t="s">
        <v>253</v>
      </c>
      <c r="O107" s="457"/>
      <c r="P107" s="744" t="s">
        <v>252</v>
      </c>
      <c r="Q107" s="742" t="s">
        <v>254</v>
      </c>
      <c r="R107" s="469" t="str">
        <f>IF(OR(D107="",A107=""),"",HOUR(AJ107))</f>
        <v/>
      </c>
      <c r="S107" s="744" t="s">
        <v>253</v>
      </c>
      <c r="T107" s="460" t="str">
        <f>IF(OR(D107="",A107=""),"",MINUTE(AJ107))</f>
        <v/>
      </c>
      <c r="U107" s="744" t="s">
        <v>252</v>
      </c>
      <c r="V107" s="734" t="s">
        <v>269</v>
      </c>
      <c r="W107" s="461"/>
      <c r="X107" s="736" t="s">
        <v>143</v>
      </c>
      <c r="Y107" s="732" t="s">
        <v>255</v>
      </c>
      <c r="Z107" s="738"/>
      <c r="AA107" s="739"/>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727"/>
      <c r="B108" s="728"/>
      <c r="C108" s="755"/>
      <c r="D108" s="462"/>
      <c r="E108" s="757"/>
      <c r="F108" s="462"/>
      <c r="G108" s="757"/>
      <c r="H108" s="462"/>
      <c r="I108" s="757"/>
      <c r="J108" s="462"/>
      <c r="K108" s="753"/>
      <c r="L108" s="743"/>
      <c r="M108" s="463"/>
      <c r="N108" s="745"/>
      <c r="O108" s="462"/>
      <c r="P108" s="745"/>
      <c r="Q108" s="743"/>
      <c r="R108" s="468" t="str">
        <f>IF(OR(D108="",A107=""),"",HOUR(AJ108))</f>
        <v/>
      </c>
      <c r="S108" s="745"/>
      <c r="T108" s="464" t="str">
        <f>IF(OR(D108="",A107=""),"",MINUTE(AJ108))</f>
        <v/>
      </c>
      <c r="U108" s="745"/>
      <c r="V108" s="735"/>
      <c r="W108" s="513"/>
      <c r="X108" s="737"/>
      <c r="Y108" s="733"/>
      <c r="Z108" s="740"/>
      <c r="AA108" s="741"/>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727"/>
      <c r="B109" s="728"/>
      <c r="C109" s="746" t="s">
        <v>249</v>
      </c>
      <c r="D109" s="520"/>
      <c r="E109" s="521"/>
      <c r="F109" s="521"/>
      <c r="G109" s="521"/>
      <c r="H109" s="521"/>
      <c r="I109" s="521"/>
      <c r="J109" s="521"/>
      <c r="K109" s="521"/>
      <c r="L109" s="521"/>
      <c r="M109" s="521"/>
      <c r="N109" s="521"/>
      <c r="O109" s="521"/>
      <c r="P109" s="521"/>
      <c r="Q109" s="761" t="str">
        <f>IF(OR(AK107="ERR",AK108="ERR"),"研修時間を確認してください","")</f>
        <v/>
      </c>
      <c r="R109" s="761"/>
      <c r="S109" s="761"/>
      <c r="T109" s="761"/>
      <c r="U109" s="761"/>
      <c r="V109" s="761"/>
      <c r="W109" s="761"/>
      <c r="X109" s="748" t="str">
        <f>IF(ISERROR(OR(AG107,AJ107,AJ108)),"研修人数を入力してください",IF(AG107&lt;&gt;"",IF(OR(AND(AJ107&gt;0,W107=""),AND(AJ108&gt;0,W108="")),"研修人数を入力してください",""),""))</f>
        <v/>
      </c>
      <c r="Y109" s="748"/>
      <c r="Z109" s="748"/>
      <c r="AA109" s="749"/>
      <c r="AE109" s="204"/>
      <c r="AF109" s="211"/>
      <c r="AG109" s="213"/>
      <c r="AH109" s="213"/>
      <c r="AI109" s="213"/>
      <c r="AJ109" s="210"/>
      <c r="AK109" s="456"/>
      <c r="AM109" s="135"/>
      <c r="AO109" s="214"/>
      <c r="AP109" s="215"/>
      <c r="AQ109" s="214"/>
      <c r="AS109" s="216"/>
    </row>
    <row r="110" spans="1:45" ht="48.75" customHeight="1" x14ac:dyDescent="0.15">
      <c r="A110" s="723" t="str">
        <f>IF(AF107="","",CONCATENATE("(",TEXT(AF107,"aaa"),")"))</f>
        <v/>
      </c>
      <c r="B110" s="724"/>
      <c r="C110" s="747"/>
      <c r="D110" s="758"/>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59"/>
      <c r="AA110" s="760"/>
      <c r="AE110" s="204"/>
      <c r="AF110" s="211"/>
      <c r="AG110" s="213"/>
      <c r="AH110" s="213"/>
      <c r="AI110" s="213"/>
      <c r="AJ110" s="210"/>
      <c r="AK110" s="456"/>
      <c r="AO110" s="214"/>
      <c r="AP110" s="215"/>
      <c r="AQ110" s="214"/>
      <c r="AS110" s="216"/>
    </row>
    <row r="111" spans="1:45" ht="15.75" customHeight="1" x14ac:dyDescent="0.15">
      <c r="A111" s="725">
        <f>IF($AG$3="",A107+1,AF111)</f>
        <v>26</v>
      </c>
      <c r="B111" s="726"/>
      <c r="C111" s="754" t="s">
        <v>248</v>
      </c>
      <c r="D111" s="457"/>
      <c r="E111" s="756" t="s">
        <v>202</v>
      </c>
      <c r="F111" s="457"/>
      <c r="G111" s="756" t="s">
        <v>251</v>
      </c>
      <c r="H111" s="457"/>
      <c r="I111" s="756" t="s">
        <v>202</v>
      </c>
      <c r="J111" s="457"/>
      <c r="K111" s="752" t="s">
        <v>252</v>
      </c>
      <c r="L111" s="742" t="s">
        <v>203</v>
      </c>
      <c r="M111" s="458"/>
      <c r="N111" s="744" t="s">
        <v>253</v>
      </c>
      <c r="O111" s="457"/>
      <c r="P111" s="744" t="s">
        <v>252</v>
      </c>
      <c r="Q111" s="742" t="s">
        <v>254</v>
      </c>
      <c r="R111" s="469" t="str">
        <f>IF(OR(D111="",A111=""),"",HOUR(AJ111))</f>
        <v/>
      </c>
      <c r="S111" s="744" t="s">
        <v>253</v>
      </c>
      <c r="T111" s="460" t="str">
        <f>IF(OR(D111="",A111=""),"",MINUTE(AJ111))</f>
        <v/>
      </c>
      <c r="U111" s="744" t="s">
        <v>252</v>
      </c>
      <c r="V111" s="734" t="s">
        <v>269</v>
      </c>
      <c r="W111" s="461"/>
      <c r="X111" s="736" t="s">
        <v>143</v>
      </c>
      <c r="Y111" s="732" t="s">
        <v>255</v>
      </c>
      <c r="Z111" s="738"/>
      <c r="AA111" s="739"/>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727"/>
      <c r="B112" s="728"/>
      <c r="C112" s="755"/>
      <c r="D112" s="462"/>
      <c r="E112" s="757"/>
      <c r="F112" s="462"/>
      <c r="G112" s="757"/>
      <c r="H112" s="462"/>
      <c r="I112" s="757"/>
      <c r="J112" s="462"/>
      <c r="K112" s="753"/>
      <c r="L112" s="743"/>
      <c r="M112" s="463"/>
      <c r="N112" s="745"/>
      <c r="O112" s="462"/>
      <c r="P112" s="745"/>
      <c r="Q112" s="743"/>
      <c r="R112" s="468" t="str">
        <f>IF(OR(D112="",A111=""),"",HOUR(AJ112))</f>
        <v/>
      </c>
      <c r="S112" s="745"/>
      <c r="T112" s="464" t="str">
        <f>IF(OR(D112="",A111=""),"",MINUTE(AJ112))</f>
        <v/>
      </c>
      <c r="U112" s="745"/>
      <c r="V112" s="735"/>
      <c r="W112" s="513"/>
      <c r="X112" s="737"/>
      <c r="Y112" s="733"/>
      <c r="Z112" s="740"/>
      <c r="AA112" s="741"/>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727"/>
      <c r="B113" s="728"/>
      <c r="C113" s="746" t="s">
        <v>249</v>
      </c>
      <c r="D113" s="520"/>
      <c r="E113" s="521"/>
      <c r="F113" s="521"/>
      <c r="G113" s="521"/>
      <c r="H113" s="521"/>
      <c r="I113" s="521"/>
      <c r="J113" s="521"/>
      <c r="K113" s="521"/>
      <c r="L113" s="521"/>
      <c r="M113" s="521"/>
      <c r="N113" s="521"/>
      <c r="O113" s="521"/>
      <c r="P113" s="521"/>
      <c r="Q113" s="761" t="str">
        <f>IF(OR(AK111="ERR",AK112="ERR"),"研修時間を確認してください","")</f>
        <v/>
      </c>
      <c r="R113" s="761"/>
      <c r="S113" s="761"/>
      <c r="T113" s="761"/>
      <c r="U113" s="761"/>
      <c r="V113" s="761"/>
      <c r="W113" s="761"/>
      <c r="X113" s="748" t="str">
        <f>IF(ISERROR(OR(AG111,AJ111,AJ112)),"研修人数を入力してください",IF(AG111&lt;&gt;"",IF(OR(AND(AJ111&gt;0,W111=""),AND(AJ112&gt;0,W112="")),"研修人数を入力してください",""),""))</f>
        <v/>
      </c>
      <c r="Y113" s="748"/>
      <c r="Z113" s="748"/>
      <c r="AA113" s="749"/>
      <c r="AE113" s="204"/>
      <c r="AF113" s="211"/>
      <c r="AG113" s="213"/>
      <c r="AH113" s="213"/>
      <c r="AI113" s="213"/>
      <c r="AJ113" s="210"/>
      <c r="AK113" s="456"/>
      <c r="AM113" s="135"/>
      <c r="AO113" s="214"/>
      <c r="AP113" s="215"/>
      <c r="AQ113" s="214"/>
      <c r="AS113" s="216"/>
    </row>
    <row r="114" spans="1:45" ht="48.75" customHeight="1" x14ac:dyDescent="0.15">
      <c r="A114" s="723" t="str">
        <f>IF(AF111="","",CONCATENATE("(",TEXT(AF111,"aaa"),")"))</f>
        <v/>
      </c>
      <c r="B114" s="724"/>
      <c r="C114" s="747"/>
      <c r="D114" s="758"/>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59"/>
      <c r="AA114" s="760"/>
      <c r="AE114" s="204"/>
      <c r="AF114" s="211"/>
      <c r="AG114" s="213"/>
      <c r="AH114" s="213"/>
      <c r="AI114" s="213"/>
      <c r="AJ114" s="210"/>
      <c r="AK114" s="456"/>
      <c r="AO114" s="214"/>
      <c r="AP114" s="215"/>
      <c r="AQ114" s="214"/>
      <c r="AS114" s="216"/>
    </row>
    <row r="115" spans="1:45" ht="15.75" customHeight="1" x14ac:dyDescent="0.15">
      <c r="A115" s="725">
        <f>IF($AG$3="",A111+1,AF115)</f>
        <v>27</v>
      </c>
      <c r="B115" s="726"/>
      <c r="C115" s="754" t="s">
        <v>248</v>
      </c>
      <c r="D115" s="457"/>
      <c r="E115" s="756" t="s">
        <v>202</v>
      </c>
      <c r="F115" s="457"/>
      <c r="G115" s="756" t="s">
        <v>251</v>
      </c>
      <c r="H115" s="457"/>
      <c r="I115" s="756" t="s">
        <v>202</v>
      </c>
      <c r="J115" s="457"/>
      <c r="K115" s="752" t="s">
        <v>252</v>
      </c>
      <c r="L115" s="742" t="s">
        <v>203</v>
      </c>
      <c r="M115" s="458"/>
      <c r="N115" s="744" t="s">
        <v>253</v>
      </c>
      <c r="O115" s="457"/>
      <c r="P115" s="744" t="s">
        <v>252</v>
      </c>
      <c r="Q115" s="742" t="s">
        <v>254</v>
      </c>
      <c r="R115" s="469" t="str">
        <f>IF(OR(D115="",A115=""),"",HOUR(AJ115))</f>
        <v/>
      </c>
      <c r="S115" s="744" t="s">
        <v>253</v>
      </c>
      <c r="T115" s="460" t="str">
        <f>IF(OR(D115="",A115=""),"",MINUTE(AJ115))</f>
        <v/>
      </c>
      <c r="U115" s="744" t="s">
        <v>252</v>
      </c>
      <c r="V115" s="734" t="s">
        <v>269</v>
      </c>
      <c r="W115" s="461"/>
      <c r="X115" s="736" t="s">
        <v>143</v>
      </c>
      <c r="Y115" s="732" t="s">
        <v>255</v>
      </c>
      <c r="Z115" s="738"/>
      <c r="AA115" s="739"/>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727"/>
      <c r="B116" s="728"/>
      <c r="C116" s="755"/>
      <c r="D116" s="462"/>
      <c r="E116" s="757"/>
      <c r="F116" s="462"/>
      <c r="G116" s="757"/>
      <c r="H116" s="462"/>
      <c r="I116" s="757"/>
      <c r="J116" s="462"/>
      <c r="K116" s="753"/>
      <c r="L116" s="743"/>
      <c r="M116" s="463"/>
      <c r="N116" s="745"/>
      <c r="O116" s="462"/>
      <c r="P116" s="745"/>
      <c r="Q116" s="743"/>
      <c r="R116" s="468" t="str">
        <f>IF(OR(D116="",A115=""),"",HOUR(AJ116))</f>
        <v/>
      </c>
      <c r="S116" s="745"/>
      <c r="T116" s="464" t="str">
        <f>IF(OR(D116="",A115=""),"",MINUTE(AJ116))</f>
        <v/>
      </c>
      <c r="U116" s="745"/>
      <c r="V116" s="735"/>
      <c r="W116" s="513"/>
      <c r="X116" s="737"/>
      <c r="Y116" s="733"/>
      <c r="Z116" s="740"/>
      <c r="AA116" s="741"/>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727"/>
      <c r="B117" s="728"/>
      <c r="C117" s="746" t="s">
        <v>249</v>
      </c>
      <c r="D117" s="520"/>
      <c r="E117" s="521"/>
      <c r="F117" s="521"/>
      <c r="G117" s="521"/>
      <c r="H117" s="521"/>
      <c r="I117" s="521"/>
      <c r="J117" s="521"/>
      <c r="K117" s="521"/>
      <c r="L117" s="521"/>
      <c r="M117" s="521"/>
      <c r="N117" s="521"/>
      <c r="O117" s="521"/>
      <c r="P117" s="521"/>
      <c r="Q117" s="761" t="str">
        <f>IF(OR(AK115="ERR",AK116="ERR"),"研修時間を確認してください","")</f>
        <v/>
      </c>
      <c r="R117" s="761"/>
      <c r="S117" s="761"/>
      <c r="T117" s="761"/>
      <c r="U117" s="761"/>
      <c r="V117" s="761"/>
      <c r="W117" s="761"/>
      <c r="X117" s="748" t="str">
        <f>IF(ISERROR(OR(AG115,AJ115,AJ116)),"研修人数を入力してください",IF(AG115&lt;&gt;"",IF(OR(AND(AJ115&gt;0,W115=""),AND(AJ116&gt;0,W116="")),"研修人数を入力してください",""),""))</f>
        <v/>
      </c>
      <c r="Y117" s="748"/>
      <c r="Z117" s="748"/>
      <c r="AA117" s="749"/>
      <c r="AE117" s="204"/>
      <c r="AF117" s="211"/>
      <c r="AG117" s="213"/>
      <c r="AH117" s="213"/>
      <c r="AI117" s="213"/>
      <c r="AJ117" s="210"/>
      <c r="AK117" s="456"/>
      <c r="AM117" s="135"/>
      <c r="AO117" s="214"/>
      <c r="AP117" s="215"/>
      <c r="AQ117" s="214"/>
      <c r="AS117" s="216"/>
    </row>
    <row r="118" spans="1:45" ht="48.75" customHeight="1" x14ac:dyDescent="0.15">
      <c r="A118" s="723" t="str">
        <f>IF(AF115="","",CONCATENATE("(",TEXT(AF115,"aaa"),")"))</f>
        <v/>
      </c>
      <c r="B118" s="724"/>
      <c r="C118" s="747"/>
      <c r="D118" s="758"/>
      <c r="E118" s="759"/>
      <c r="F118" s="759"/>
      <c r="G118" s="759"/>
      <c r="H118" s="759"/>
      <c r="I118" s="759"/>
      <c r="J118" s="759"/>
      <c r="K118" s="759"/>
      <c r="L118" s="759"/>
      <c r="M118" s="759"/>
      <c r="N118" s="759"/>
      <c r="O118" s="759"/>
      <c r="P118" s="759"/>
      <c r="Q118" s="759"/>
      <c r="R118" s="759"/>
      <c r="S118" s="759"/>
      <c r="T118" s="759"/>
      <c r="U118" s="759"/>
      <c r="V118" s="759"/>
      <c r="W118" s="759"/>
      <c r="X118" s="759"/>
      <c r="Y118" s="759"/>
      <c r="Z118" s="759"/>
      <c r="AA118" s="760"/>
      <c r="AC118" s="483"/>
      <c r="AE118" s="204"/>
      <c r="AF118" s="211"/>
      <c r="AG118" s="213"/>
      <c r="AH118" s="213"/>
      <c r="AI118" s="213"/>
      <c r="AJ118" s="210"/>
      <c r="AK118" s="456"/>
      <c r="AO118" s="214"/>
      <c r="AP118" s="215"/>
      <c r="AQ118" s="214"/>
      <c r="AS118" s="216"/>
    </row>
    <row r="119" spans="1:45" ht="15.75" customHeight="1" x14ac:dyDescent="0.15">
      <c r="A119" s="725">
        <f>IF($AG$3="",A115+1,AF119)</f>
        <v>28</v>
      </c>
      <c r="B119" s="726"/>
      <c r="C119" s="754" t="s">
        <v>248</v>
      </c>
      <c r="D119" s="457"/>
      <c r="E119" s="756" t="s">
        <v>202</v>
      </c>
      <c r="F119" s="457"/>
      <c r="G119" s="756" t="s">
        <v>251</v>
      </c>
      <c r="H119" s="457"/>
      <c r="I119" s="756" t="s">
        <v>202</v>
      </c>
      <c r="J119" s="457"/>
      <c r="K119" s="752" t="s">
        <v>252</v>
      </c>
      <c r="L119" s="742" t="s">
        <v>203</v>
      </c>
      <c r="M119" s="458"/>
      <c r="N119" s="744" t="s">
        <v>253</v>
      </c>
      <c r="O119" s="457"/>
      <c r="P119" s="744" t="s">
        <v>252</v>
      </c>
      <c r="Q119" s="742" t="s">
        <v>254</v>
      </c>
      <c r="R119" s="469" t="str">
        <f>IF(OR(D119="",A119=""),"",HOUR(AJ119))</f>
        <v/>
      </c>
      <c r="S119" s="744" t="s">
        <v>253</v>
      </c>
      <c r="T119" s="460" t="str">
        <f>IF(OR(D119="",A119=""),"",MINUTE(AJ119))</f>
        <v/>
      </c>
      <c r="U119" s="744" t="s">
        <v>252</v>
      </c>
      <c r="V119" s="734" t="s">
        <v>269</v>
      </c>
      <c r="W119" s="461"/>
      <c r="X119" s="736" t="s">
        <v>143</v>
      </c>
      <c r="Y119" s="732" t="s">
        <v>255</v>
      </c>
      <c r="Z119" s="738"/>
      <c r="AA119" s="739"/>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727"/>
      <c r="B120" s="728"/>
      <c r="C120" s="755"/>
      <c r="D120" s="462"/>
      <c r="E120" s="757"/>
      <c r="F120" s="462"/>
      <c r="G120" s="757"/>
      <c r="H120" s="462"/>
      <c r="I120" s="757"/>
      <c r="J120" s="462"/>
      <c r="K120" s="753"/>
      <c r="L120" s="743"/>
      <c r="M120" s="463"/>
      <c r="N120" s="745"/>
      <c r="O120" s="462"/>
      <c r="P120" s="745"/>
      <c r="Q120" s="743"/>
      <c r="R120" s="468" t="str">
        <f>IF(OR(D120="",A119=""),"",HOUR(AJ120))</f>
        <v/>
      </c>
      <c r="S120" s="745"/>
      <c r="T120" s="464" t="str">
        <f>IF(OR(D120="",A119=""),"",MINUTE(AJ120))</f>
        <v/>
      </c>
      <c r="U120" s="745"/>
      <c r="V120" s="735"/>
      <c r="W120" s="513"/>
      <c r="X120" s="737"/>
      <c r="Y120" s="733"/>
      <c r="Z120" s="740"/>
      <c r="AA120" s="741"/>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727"/>
      <c r="B121" s="728"/>
      <c r="C121" s="746" t="s">
        <v>249</v>
      </c>
      <c r="D121" s="520"/>
      <c r="E121" s="521"/>
      <c r="F121" s="521"/>
      <c r="G121" s="521"/>
      <c r="H121" s="521"/>
      <c r="I121" s="521"/>
      <c r="J121" s="521"/>
      <c r="K121" s="521"/>
      <c r="L121" s="521"/>
      <c r="M121" s="521"/>
      <c r="N121" s="521"/>
      <c r="O121" s="521"/>
      <c r="P121" s="521"/>
      <c r="Q121" s="761" t="str">
        <f>IF(OR(AK119="ERR",AK120="ERR"),"研修時間を確認してください","")</f>
        <v/>
      </c>
      <c r="R121" s="761"/>
      <c r="S121" s="761"/>
      <c r="T121" s="761"/>
      <c r="U121" s="761"/>
      <c r="V121" s="761"/>
      <c r="W121" s="761"/>
      <c r="X121" s="748" t="str">
        <f>IF(ISERROR(OR(AG119,AJ119,AJ120)),"研修人数を入力してください",IF(AG119&lt;&gt;"",IF(OR(AND(AJ119&gt;0,W119=""),AND(AJ120&gt;0,W120="")),"研修人数を入力してください",""),""))</f>
        <v/>
      </c>
      <c r="Y121" s="748"/>
      <c r="Z121" s="748"/>
      <c r="AA121" s="749"/>
      <c r="AE121" s="204"/>
      <c r="AF121" s="211"/>
      <c r="AG121" s="213"/>
      <c r="AH121" s="213"/>
      <c r="AI121" s="213"/>
      <c r="AJ121" s="210"/>
      <c r="AK121" s="456"/>
      <c r="AM121" s="135"/>
      <c r="AO121" s="214"/>
      <c r="AP121" s="215"/>
      <c r="AQ121" s="214"/>
      <c r="AS121" s="216"/>
    </row>
    <row r="122" spans="1:45" ht="48.75" customHeight="1" x14ac:dyDescent="0.15">
      <c r="A122" s="723" t="str">
        <f>IF(AF119="","",CONCATENATE("(",TEXT(AF119,"aaa"),")"))</f>
        <v/>
      </c>
      <c r="B122" s="724"/>
      <c r="C122" s="747"/>
      <c r="D122" s="758"/>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59"/>
      <c r="AA122" s="760"/>
      <c r="AC122" s="483"/>
      <c r="AE122" s="204"/>
      <c r="AF122" s="211"/>
      <c r="AG122" s="213"/>
      <c r="AH122" s="213"/>
      <c r="AI122" s="213"/>
      <c r="AJ122" s="210"/>
      <c r="AK122" s="456"/>
      <c r="AO122" s="214"/>
      <c r="AP122" s="215"/>
      <c r="AQ122" s="214"/>
      <c r="AS122" s="216"/>
    </row>
    <row r="123" spans="1:45" ht="15.75" customHeight="1" x14ac:dyDescent="0.15">
      <c r="A123" s="725">
        <f>IF(AG3="",29,IF(DAY(DATE(AH$3,AJ$3,29))=29,29,""))</f>
        <v>29</v>
      </c>
      <c r="B123" s="726"/>
      <c r="C123" s="754" t="s">
        <v>248</v>
      </c>
      <c r="D123" s="457"/>
      <c r="E123" s="756" t="s">
        <v>202</v>
      </c>
      <c r="F123" s="457"/>
      <c r="G123" s="756" t="s">
        <v>251</v>
      </c>
      <c r="H123" s="457"/>
      <c r="I123" s="756" t="s">
        <v>202</v>
      </c>
      <c r="J123" s="457"/>
      <c r="K123" s="752" t="s">
        <v>252</v>
      </c>
      <c r="L123" s="742" t="s">
        <v>203</v>
      </c>
      <c r="M123" s="458"/>
      <c r="N123" s="744" t="s">
        <v>253</v>
      </c>
      <c r="O123" s="457"/>
      <c r="P123" s="744" t="s">
        <v>252</v>
      </c>
      <c r="Q123" s="742" t="s">
        <v>254</v>
      </c>
      <c r="R123" s="459" t="str">
        <f>IF(OR(D123="",A123=""),"",HOUR(AJ123))</f>
        <v/>
      </c>
      <c r="S123" s="744" t="s">
        <v>253</v>
      </c>
      <c r="T123" s="460" t="str">
        <f>IF(OR(D123="",A123=""),"",MINUTE(AJ123))</f>
        <v/>
      </c>
      <c r="U123" s="744" t="s">
        <v>252</v>
      </c>
      <c r="V123" s="734" t="s">
        <v>269</v>
      </c>
      <c r="W123" s="461"/>
      <c r="X123" s="736" t="s">
        <v>143</v>
      </c>
      <c r="Y123" s="732" t="s">
        <v>255</v>
      </c>
      <c r="Z123" s="738"/>
      <c r="AA123" s="739"/>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727"/>
      <c r="B124" s="728"/>
      <c r="C124" s="755"/>
      <c r="D124" s="462"/>
      <c r="E124" s="757"/>
      <c r="F124" s="462"/>
      <c r="G124" s="757"/>
      <c r="H124" s="462"/>
      <c r="I124" s="757"/>
      <c r="J124" s="462"/>
      <c r="K124" s="753"/>
      <c r="L124" s="743"/>
      <c r="M124" s="463"/>
      <c r="N124" s="745"/>
      <c r="O124" s="462"/>
      <c r="P124" s="745"/>
      <c r="Q124" s="743"/>
      <c r="R124" s="514" t="str">
        <f>IF(OR(D124="",A123=""),"",HOUR(AJ124))</f>
        <v/>
      </c>
      <c r="S124" s="745"/>
      <c r="T124" s="464" t="str">
        <f>IF(OR(D124="",A123=""),"",MINUTE(AJ124))</f>
        <v/>
      </c>
      <c r="U124" s="745"/>
      <c r="V124" s="735"/>
      <c r="W124" s="513"/>
      <c r="X124" s="737"/>
      <c r="Y124" s="733"/>
      <c r="Z124" s="740"/>
      <c r="AA124" s="741"/>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727"/>
      <c r="B125" s="728"/>
      <c r="C125" s="746" t="s">
        <v>249</v>
      </c>
      <c r="D125" s="520"/>
      <c r="E125" s="521"/>
      <c r="F125" s="521"/>
      <c r="G125" s="521"/>
      <c r="H125" s="521"/>
      <c r="I125" s="521"/>
      <c r="J125" s="521"/>
      <c r="K125" s="521"/>
      <c r="L125" s="521"/>
      <c r="M125" s="521"/>
      <c r="N125" s="521"/>
      <c r="O125" s="521"/>
      <c r="P125" s="521"/>
      <c r="Q125" s="761" t="str">
        <f>IF(OR(AK123="ERR",AK124="ERR"),"研修時間を確認してください","")</f>
        <v/>
      </c>
      <c r="R125" s="761"/>
      <c r="S125" s="761"/>
      <c r="T125" s="761"/>
      <c r="U125" s="761"/>
      <c r="V125" s="761"/>
      <c r="W125" s="761"/>
      <c r="X125" s="748" t="str">
        <f>IF(ISERROR(OR(AG123,AJ123,AJ124)),"研修人数を入力してください",IF(AG123&lt;&gt;"",IF(OR(AND(AJ123&gt;0,W123=""),AND(AJ124&gt;0,W124="")),"研修人数を入力してください",""),""))</f>
        <v/>
      </c>
      <c r="Y125" s="748"/>
      <c r="Z125" s="748"/>
      <c r="AA125" s="749"/>
      <c r="AC125" s="219"/>
      <c r="AF125" s="211"/>
      <c r="AG125" s="213"/>
      <c r="AH125" s="213"/>
      <c r="AI125" s="213"/>
      <c r="AJ125" s="210"/>
      <c r="AK125" s="456"/>
      <c r="AM125" s="135"/>
      <c r="AO125" s="214"/>
      <c r="AP125" s="215"/>
      <c r="AQ125" s="214"/>
      <c r="AS125" s="216"/>
    </row>
    <row r="126" spans="1:45" ht="48.75" customHeight="1" x14ac:dyDescent="0.15">
      <c r="A126" s="723" t="str">
        <f>IF(A123="","",CONCATENATE("(",TEXT(AF123,"aaa"),")"))</f>
        <v>()</v>
      </c>
      <c r="B126" s="724"/>
      <c r="C126" s="747"/>
      <c r="D126" s="758"/>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59"/>
      <c r="AA126" s="760"/>
      <c r="AC126" s="483"/>
      <c r="AF126" s="211"/>
      <c r="AG126" s="213"/>
      <c r="AH126" s="213"/>
      <c r="AI126" s="213"/>
      <c r="AJ126" s="210"/>
      <c r="AK126" s="456"/>
      <c r="AO126" s="214"/>
      <c r="AP126" s="215"/>
      <c r="AQ126" s="214"/>
      <c r="AS126" s="216"/>
    </row>
    <row r="127" spans="1:45" ht="15.75" customHeight="1" x14ac:dyDescent="0.15">
      <c r="A127" s="725">
        <f>IF(AG3="",30,IF(DAY(DATE(AH$3,AJ$3,30))=30,30,""))</f>
        <v>30</v>
      </c>
      <c r="B127" s="726"/>
      <c r="C127" s="754" t="s">
        <v>248</v>
      </c>
      <c r="D127" s="457"/>
      <c r="E127" s="756" t="s">
        <v>202</v>
      </c>
      <c r="F127" s="457"/>
      <c r="G127" s="756" t="s">
        <v>251</v>
      </c>
      <c r="H127" s="457"/>
      <c r="I127" s="756" t="s">
        <v>202</v>
      </c>
      <c r="J127" s="457"/>
      <c r="K127" s="752" t="s">
        <v>252</v>
      </c>
      <c r="L127" s="742" t="s">
        <v>203</v>
      </c>
      <c r="M127" s="458"/>
      <c r="N127" s="744" t="s">
        <v>253</v>
      </c>
      <c r="O127" s="457"/>
      <c r="P127" s="744" t="s">
        <v>252</v>
      </c>
      <c r="Q127" s="742" t="s">
        <v>254</v>
      </c>
      <c r="R127" s="469" t="str">
        <f>IF(OR(D127="",A127=""),"",HOUR(AJ127))</f>
        <v/>
      </c>
      <c r="S127" s="744" t="s">
        <v>253</v>
      </c>
      <c r="T127" s="460" t="str">
        <f>IF(OR(D127="",A127=""),"",MINUTE(AJ127))</f>
        <v/>
      </c>
      <c r="U127" s="744" t="s">
        <v>252</v>
      </c>
      <c r="V127" s="734" t="s">
        <v>269</v>
      </c>
      <c r="W127" s="461"/>
      <c r="X127" s="736" t="s">
        <v>143</v>
      </c>
      <c r="Y127" s="732" t="s">
        <v>255</v>
      </c>
      <c r="Z127" s="738"/>
      <c r="AA127" s="739"/>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727"/>
      <c r="B128" s="728"/>
      <c r="C128" s="755"/>
      <c r="D128" s="462"/>
      <c r="E128" s="757"/>
      <c r="F128" s="462"/>
      <c r="G128" s="757"/>
      <c r="H128" s="462"/>
      <c r="I128" s="757"/>
      <c r="J128" s="462"/>
      <c r="K128" s="753"/>
      <c r="L128" s="743"/>
      <c r="M128" s="463"/>
      <c r="N128" s="745"/>
      <c r="O128" s="462"/>
      <c r="P128" s="745"/>
      <c r="Q128" s="743"/>
      <c r="R128" s="468" t="str">
        <f>IF(OR(D128="",A127=""),"",HOUR(AJ128))</f>
        <v/>
      </c>
      <c r="S128" s="745"/>
      <c r="T128" s="464" t="str">
        <f>IF(OR(D128="",A127=""),"",MINUTE(AJ128))</f>
        <v/>
      </c>
      <c r="U128" s="745"/>
      <c r="V128" s="735"/>
      <c r="W128" s="513"/>
      <c r="X128" s="737"/>
      <c r="Y128" s="733"/>
      <c r="Z128" s="740"/>
      <c r="AA128" s="741"/>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727"/>
      <c r="B129" s="728"/>
      <c r="C129" s="746"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61" t="str">
        <f>IF(A127="","",IF(OR(AK127="ERR",AK128="ERR"),"研修時間を確認してください",""))</f>
        <v/>
      </c>
      <c r="R129" s="761"/>
      <c r="S129" s="761"/>
      <c r="T129" s="761"/>
      <c r="U129" s="761"/>
      <c r="V129" s="761"/>
      <c r="W129" s="761"/>
      <c r="X129" s="748" t="str">
        <f>IF(ISERROR(OR(AG127,AJ127,AJ128)),"研修人数を入力してください",IF(AG127&lt;&gt;"",IF(OR(AND(AJ127&gt;0,W127=""),AND(AJ128&gt;0,W128="")),"研修人数を入力してください",""),""))</f>
        <v/>
      </c>
      <c r="Y129" s="748"/>
      <c r="Z129" s="748"/>
      <c r="AA129" s="749"/>
      <c r="AC129" s="219"/>
      <c r="AF129" s="211"/>
      <c r="AG129" s="213"/>
      <c r="AH129" s="213"/>
      <c r="AI129" s="213"/>
      <c r="AJ129" s="210"/>
      <c r="AK129" s="456"/>
      <c r="AM129" s="135"/>
      <c r="AO129" s="214"/>
      <c r="AP129" s="215"/>
      <c r="AQ129" s="214"/>
      <c r="AS129" s="216"/>
    </row>
    <row r="130" spans="1:47" ht="48.75" customHeight="1" x14ac:dyDescent="0.15">
      <c r="A130" s="723" t="str">
        <f>IF(A127="","入力"&amp;CHAR(10)&amp;"不要",CONCATENATE("(",TEXT(AF127,"aaa"),")"))</f>
        <v>()</v>
      </c>
      <c r="B130" s="724"/>
      <c r="C130" s="747"/>
      <c r="D130" s="758"/>
      <c r="E130" s="759"/>
      <c r="F130" s="759"/>
      <c r="G130" s="759"/>
      <c r="H130" s="759"/>
      <c r="I130" s="759"/>
      <c r="J130" s="759"/>
      <c r="K130" s="759"/>
      <c r="L130" s="759"/>
      <c r="M130" s="759"/>
      <c r="N130" s="759"/>
      <c r="O130" s="759"/>
      <c r="P130" s="759"/>
      <c r="Q130" s="759"/>
      <c r="R130" s="759"/>
      <c r="S130" s="759"/>
      <c r="T130" s="759"/>
      <c r="U130" s="759"/>
      <c r="V130" s="759"/>
      <c r="W130" s="759"/>
      <c r="X130" s="759"/>
      <c r="Y130" s="759"/>
      <c r="Z130" s="759"/>
      <c r="AA130" s="760"/>
      <c r="AC130" s="483"/>
      <c r="AF130" s="211"/>
      <c r="AG130" s="213"/>
      <c r="AH130" s="213"/>
      <c r="AI130" s="213"/>
      <c r="AJ130" s="210"/>
      <c r="AK130" s="456"/>
      <c r="AO130" s="214"/>
      <c r="AP130" s="215"/>
      <c r="AQ130" s="214"/>
      <c r="AS130" s="216"/>
    </row>
    <row r="131" spans="1:47" ht="15.75" customHeight="1" x14ac:dyDescent="0.15">
      <c r="A131" s="725">
        <f>IF(AG3="",31,IF(DAY(DATE(AH$3,AJ$3,31))=31,31,""))</f>
        <v>31</v>
      </c>
      <c r="B131" s="726"/>
      <c r="C131" s="754" t="s">
        <v>248</v>
      </c>
      <c r="D131" s="457"/>
      <c r="E131" s="756" t="s">
        <v>202</v>
      </c>
      <c r="F131" s="457"/>
      <c r="G131" s="756" t="s">
        <v>251</v>
      </c>
      <c r="H131" s="457"/>
      <c r="I131" s="756" t="s">
        <v>202</v>
      </c>
      <c r="J131" s="457"/>
      <c r="K131" s="752" t="s">
        <v>252</v>
      </c>
      <c r="L131" s="734" t="s">
        <v>203</v>
      </c>
      <c r="M131" s="458"/>
      <c r="N131" s="744" t="s">
        <v>253</v>
      </c>
      <c r="O131" s="457"/>
      <c r="P131" s="744" t="s">
        <v>252</v>
      </c>
      <c r="Q131" s="734" t="s">
        <v>254</v>
      </c>
      <c r="R131" s="469" t="str">
        <f>IF(OR(D131="",A131=""),"",HOUR(AJ131))</f>
        <v/>
      </c>
      <c r="S131" s="744" t="s">
        <v>253</v>
      </c>
      <c r="T131" s="460" t="str">
        <f>IF(OR(D131="",A131=""),"",MINUTE(AJ131))</f>
        <v/>
      </c>
      <c r="U131" s="744" t="s">
        <v>252</v>
      </c>
      <c r="V131" s="734" t="s">
        <v>269</v>
      </c>
      <c r="W131" s="461"/>
      <c r="X131" s="736" t="s">
        <v>143</v>
      </c>
      <c r="Y131" s="732" t="s">
        <v>255</v>
      </c>
      <c r="Z131" s="738"/>
      <c r="AA131" s="739"/>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727"/>
      <c r="B132" s="728"/>
      <c r="C132" s="755"/>
      <c r="D132" s="462"/>
      <c r="E132" s="757"/>
      <c r="F132" s="462"/>
      <c r="G132" s="757"/>
      <c r="H132" s="462"/>
      <c r="I132" s="757"/>
      <c r="J132" s="462"/>
      <c r="K132" s="753"/>
      <c r="L132" s="765"/>
      <c r="M132" s="463"/>
      <c r="N132" s="745"/>
      <c r="O132" s="462"/>
      <c r="P132" s="745"/>
      <c r="Q132" s="765"/>
      <c r="R132" s="468" t="str">
        <f>IF(OR(D132="",A131=""),"",HOUR(AJ132))</f>
        <v/>
      </c>
      <c r="S132" s="745"/>
      <c r="T132" s="464" t="str">
        <f>IF(OR(D132="",A131=""),"",MINUTE(AJ132))</f>
        <v/>
      </c>
      <c r="U132" s="745"/>
      <c r="V132" s="735"/>
      <c r="W132" s="513"/>
      <c r="X132" s="737"/>
      <c r="Y132" s="733"/>
      <c r="Z132" s="740"/>
      <c r="AA132" s="741"/>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727"/>
      <c r="B133" s="728"/>
      <c r="C133" s="746"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61" t="str">
        <f>IF(A131="","",IF(OR(AK131="ERR",AK132="ERR"),"研修時間を確認してください",""))</f>
        <v/>
      </c>
      <c r="R133" s="761"/>
      <c r="S133" s="761"/>
      <c r="T133" s="761"/>
      <c r="U133" s="761"/>
      <c r="V133" s="761"/>
      <c r="W133" s="761"/>
      <c r="X133" s="748" t="str">
        <f>IF(ISERROR(OR(AG131,AJ131,AJ132)),"研修人数を入力してください",IF(AG131&lt;&gt;"",IF(OR(AND(AJ131&gt;0,W131=""),AND(AJ132&gt;0,W132="")),"研修人数を入力してください",""),""))</f>
        <v/>
      </c>
      <c r="Y133" s="748"/>
      <c r="Z133" s="748"/>
      <c r="AA133" s="749"/>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723" t="str">
        <f>IF(A131="","入力"&amp;CHAR(10)&amp;"不要",CONCATENATE("(",TEXT(AF131,"aaa"),")"))</f>
        <v>()</v>
      </c>
      <c r="B134" s="724"/>
      <c r="C134" s="747"/>
      <c r="D134" s="758"/>
      <c r="E134" s="759"/>
      <c r="F134" s="759"/>
      <c r="G134" s="759"/>
      <c r="H134" s="759"/>
      <c r="I134" s="759"/>
      <c r="J134" s="759"/>
      <c r="K134" s="759"/>
      <c r="L134" s="759"/>
      <c r="M134" s="759"/>
      <c r="N134" s="759"/>
      <c r="O134" s="759"/>
      <c r="P134" s="759"/>
      <c r="Q134" s="759"/>
      <c r="R134" s="759"/>
      <c r="S134" s="759"/>
      <c r="T134" s="759"/>
      <c r="U134" s="759"/>
      <c r="V134" s="759"/>
      <c r="W134" s="759"/>
      <c r="X134" s="759"/>
      <c r="Y134" s="759"/>
      <c r="Z134" s="759"/>
      <c r="AA134" s="76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29" t="s">
        <v>274</v>
      </c>
      <c r="B135" s="729"/>
      <c r="C135" s="491">
        <f>IF(SUMIF($W91:$W$132,1,$AJ$91:$AJ$132)=0,0,SUMIF($W91:$W132,1,$AJ$91:$AJ$132))</f>
        <v>0</v>
      </c>
      <c r="D135" s="491"/>
      <c r="E135" s="729" t="s">
        <v>260</v>
      </c>
      <c r="F135" s="729"/>
      <c r="G135" s="730">
        <f>IF(SUMIF($W91:$W$132,2,$AJ$91:$AJ$132)=0,0,SUMIF($W91:$W132,2,$AJ$91:$AJ$132))</f>
        <v>0</v>
      </c>
      <c r="H135" s="730"/>
      <c r="I135" s="729" t="s">
        <v>261</v>
      </c>
      <c r="J135" s="729"/>
      <c r="K135" s="730">
        <f>IF(SUMIF($W91:$W$132,3,$AJ$91:$AJ$132)=0,0,SUMIF($W91:$W132,3,$AJ$91:$AJ$132))</f>
        <v>0</v>
      </c>
      <c r="L135" s="730"/>
      <c r="M135" s="490" t="s">
        <v>31</v>
      </c>
      <c r="N135" s="730">
        <f>SUM($C$135,$G$135,$K$135)</f>
        <v>0</v>
      </c>
      <c r="O135" s="730"/>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731" t="str">
        <f>$L$5</f>
        <v>（   　　年　　月 ）</v>
      </c>
      <c r="M136" s="731"/>
      <c r="N136" s="731"/>
      <c r="O136" s="731"/>
      <c r="P136" s="731"/>
      <c r="Q136" s="731"/>
      <c r="R136" s="484" t="s">
        <v>265</v>
      </c>
      <c r="S136" s="488"/>
      <c r="T136" s="488"/>
      <c r="U136" s="488"/>
      <c r="V136" s="766" t="str">
        <f>$V$5</f>
        <v/>
      </c>
      <c r="W136" s="766"/>
      <c r="X136" s="766"/>
      <c r="Y136" s="766"/>
      <c r="Z136" s="766"/>
      <c r="AA136" s="766"/>
    </row>
    <row r="137" spans="1:47" ht="87.75" customHeight="1" x14ac:dyDescent="0.15">
      <c r="A137" s="762"/>
      <c r="B137" s="763"/>
      <c r="C137" s="763"/>
      <c r="D137" s="763"/>
      <c r="E137" s="763"/>
      <c r="F137" s="763"/>
      <c r="G137" s="763"/>
      <c r="H137" s="763"/>
      <c r="I137" s="763"/>
      <c r="J137" s="763"/>
      <c r="K137" s="763"/>
      <c r="L137" s="763"/>
      <c r="M137" s="763"/>
      <c r="N137" s="763"/>
      <c r="O137" s="763"/>
      <c r="P137" s="763"/>
      <c r="Q137" s="763"/>
      <c r="R137" s="763"/>
      <c r="S137" s="763"/>
      <c r="T137" s="763"/>
      <c r="U137" s="763"/>
      <c r="V137" s="763"/>
      <c r="W137" s="763"/>
      <c r="X137" s="763"/>
      <c r="Y137" s="763"/>
      <c r="Z137" s="763"/>
      <c r="AA137" s="76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762"/>
      <c r="B139" s="763"/>
      <c r="C139" s="763"/>
      <c r="D139" s="763"/>
      <c r="E139" s="763"/>
      <c r="F139" s="763"/>
      <c r="G139" s="763"/>
      <c r="H139" s="763"/>
      <c r="I139" s="763"/>
      <c r="J139" s="763"/>
      <c r="K139" s="763"/>
      <c r="L139" s="763"/>
      <c r="M139" s="763"/>
      <c r="N139" s="763"/>
      <c r="O139" s="763"/>
      <c r="P139" s="763"/>
      <c r="Q139" s="763"/>
      <c r="R139" s="763"/>
      <c r="S139" s="763"/>
      <c r="T139" s="763"/>
      <c r="U139" s="763"/>
      <c r="V139" s="763"/>
      <c r="W139" s="763"/>
      <c r="X139" s="763"/>
      <c r="Y139" s="763"/>
      <c r="Z139" s="763"/>
      <c r="AA139" s="764"/>
    </row>
    <row r="140" spans="1:47" ht="18" customHeight="1" x14ac:dyDescent="0.15">
      <c r="A140" s="160"/>
      <c r="B140" s="432"/>
      <c r="C140" s="146"/>
      <c r="D140" s="781"/>
      <c r="E140" s="781"/>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782"/>
      <c r="E142" s="782"/>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783" t="s">
        <v>205</v>
      </c>
      <c r="B149" s="784"/>
      <c r="C149" s="784"/>
      <c r="D149" s="785"/>
      <c r="E149" s="783" t="s">
        <v>256</v>
      </c>
      <c r="F149" s="784"/>
      <c r="G149" s="784"/>
      <c r="H149" s="784"/>
      <c r="I149" s="784"/>
      <c r="J149" s="784"/>
      <c r="K149" s="784"/>
      <c r="L149" s="784"/>
      <c r="M149" s="784"/>
      <c r="N149" s="785"/>
      <c r="O149" s="807" t="s">
        <v>206</v>
      </c>
      <c r="P149" s="789"/>
      <c r="Q149" s="789"/>
      <c r="R149" s="789"/>
      <c r="S149" s="790"/>
      <c r="T149" s="789" t="s">
        <v>281</v>
      </c>
      <c r="U149" s="789"/>
      <c r="V149" s="789"/>
      <c r="W149" s="789"/>
      <c r="X149" s="789"/>
      <c r="Y149" s="789"/>
      <c r="Z149" s="789"/>
      <c r="AA149" s="790"/>
    </row>
    <row r="150" spans="1:37" ht="24.95" customHeight="1" x14ac:dyDescent="0.15">
      <c r="A150" s="786"/>
      <c r="B150" s="787"/>
      <c r="C150" s="787"/>
      <c r="D150" s="788"/>
      <c r="E150" s="786"/>
      <c r="F150" s="787"/>
      <c r="G150" s="787"/>
      <c r="H150" s="787"/>
      <c r="I150" s="787"/>
      <c r="J150" s="787"/>
      <c r="K150" s="787"/>
      <c r="L150" s="787"/>
      <c r="M150" s="787"/>
      <c r="N150" s="788"/>
      <c r="O150" s="808"/>
      <c r="P150" s="791"/>
      <c r="Q150" s="791"/>
      <c r="R150" s="791"/>
      <c r="S150" s="792"/>
      <c r="T150" s="791"/>
      <c r="U150" s="791"/>
      <c r="V150" s="791"/>
      <c r="W150" s="791"/>
      <c r="X150" s="791"/>
      <c r="Y150" s="791"/>
      <c r="Z150" s="791"/>
      <c r="AA150" s="792"/>
    </row>
    <row r="151" spans="1:37" ht="45" customHeight="1" x14ac:dyDescent="0.2">
      <c r="A151" s="775" t="s">
        <v>207</v>
      </c>
      <c r="B151" s="776"/>
      <c r="C151" s="776"/>
      <c r="D151" s="777"/>
      <c r="E151" s="818">
        <f>SUMIF($W$7:$W$132,1,$AJ7:$AJ132)</f>
        <v>0</v>
      </c>
      <c r="F151" s="819"/>
      <c r="G151" s="819"/>
      <c r="H151" s="819"/>
      <c r="I151" s="819"/>
      <c r="J151" s="819"/>
      <c r="K151" s="819"/>
      <c r="L151" s="819"/>
      <c r="M151" s="819"/>
      <c r="N151" s="820"/>
      <c r="O151" s="804" t="s">
        <v>208</v>
      </c>
      <c r="P151" s="805"/>
      <c r="Q151" s="805"/>
      <c r="R151" s="805"/>
      <c r="S151" s="806"/>
      <c r="T151" s="515"/>
      <c r="U151" s="794">
        <f t="shared" ref="U151:Z151" si="0">$E$151*2400*24</f>
        <v>0</v>
      </c>
      <c r="V151" s="794">
        <f t="shared" si="0"/>
        <v>0</v>
      </c>
      <c r="W151" s="794">
        <f t="shared" si="0"/>
        <v>0</v>
      </c>
      <c r="X151" s="794">
        <f t="shared" si="0"/>
        <v>0</v>
      </c>
      <c r="Y151" s="794">
        <f t="shared" si="0"/>
        <v>0</v>
      </c>
      <c r="Z151" s="794">
        <f t="shared" si="0"/>
        <v>0</v>
      </c>
      <c r="AA151" s="439" t="s">
        <v>144</v>
      </c>
    </row>
    <row r="152" spans="1:37" ht="45" customHeight="1" x14ac:dyDescent="0.2">
      <c r="A152" s="778" t="s">
        <v>209</v>
      </c>
      <c r="B152" s="779"/>
      <c r="C152" s="779"/>
      <c r="D152" s="780"/>
      <c r="E152" s="815">
        <f>SUMIF($W$7:$W$132,2,$AJ7:$AJ132)</f>
        <v>0</v>
      </c>
      <c r="F152" s="816"/>
      <c r="G152" s="816"/>
      <c r="H152" s="816"/>
      <c r="I152" s="816"/>
      <c r="J152" s="816"/>
      <c r="K152" s="816"/>
      <c r="L152" s="816"/>
      <c r="M152" s="816"/>
      <c r="N152" s="817"/>
      <c r="O152" s="801" t="s">
        <v>210</v>
      </c>
      <c r="P152" s="802"/>
      <c r="Q152" s="802"/>
      <c r="R152" s="802"/>
      <c r="S152" s="803"/>
      <c r="T152" s="516"/>
      <c r="U152" s="793">
        <f t="shared" ref="U152:Z152" si="1">$E$152*1200*24</f>
        <v>0</v>
      </c>
      <c r="V152" s="793">
        <f t="shared" si="1"/>
        <v>0</v>
      </c>
      <c r="W152" s="793">
        <f t="shared" si="1"/>
        <v>0</v>
      </c>
      <c r="X152" s="793">
        <f t="shared" si="1"/>
        <v>0</v>
      </c>
      <c r="Y152" s="793">
        <f t="shared" si="1"/>
        <v>0</v>
      </c>
      <c r="Z152" s="793">
        <f t="shared" si="1"/>
        <v>0</v>
      </c>
      <c r="AA152" s="436" t="s">
        <v>144</v>
      </c>
    </row>
    <row r="153" spans="1:37" ht="45" customHeight="1" thickBot="1" x14ac:dyDescent="0.25">
      <c r="A153" s="767" t="s">
        <v>211</v>
      </c>
      <c r="B153" s="768"/>
      <c r="C153" s="768"/>
      <c r="D153" s="769"/>
      <c r="E153" s="812">
        <f>SUMIF($W$7:$W$132,3,$AJ7:$AJ132)</f>
        <v>0</v>
      </c>
      <c r="F153" s="813"/>
      <c r="G153" s="813"/>
      <c r="H153" s="813"/>
      <c r="I153" s="813"/>
      <c r="J153" s="813"/>
      <c r="K153" s="813"/>
      <c r="L153" s="813"/>
      <c r="M153" s="813"/>
      <c r="N153" s="814"/>
      <c r="O153" s="798" t="s">
        <v>212</v>
      </c>
      <c r="P153" s="799"/>
      <c r="Q153" s="799"/>
      <c r="R153" s="799"/>
      <c r="S153" s="800"/>
      <c r="T153" s="517"/>
      <c r="U153" s="774">
        <f t="shared" ref="U153:Z153" si="2">$E$153*800*24</f>
        <v>0</v>
      </c>
      <c r="V153" s="774">
        <f t="shared" si="2"/>
        <v>0</v>
      </c>
      <c r="W153" s="774">
        <f t="shared" si="2"/>
        <v>0</v>
      </c>
      <c r="X153" s="774">
        <f t="shared" si="2"/>
        <v>0</v>
      </c>
      <c r="Y153" s="774">
        <f t="shared" si="2"/>
        <v>0</v>
      </c>
      <c r="Z153" s="774">
        <f t="shared" si="2"/>
        <v>0</v>
      </c>
      <c r="AA153" s="437" t="s">
        <v>144</v>
      </c>
    </row>
    <row r="154" spans="1:37" ht="45" customHeight="1" thickTop="1" x14ac:dyDescent="0.2">
      <c r="A154" s="770" t="s">
        <v>168</v>
      </c>
      <c r="B154" s="771"/>
      <c r="C154" s="771"/>
      <c r="D154" s="772"/>
      <c r="E154" s="809">
        <f>SUM(E151:N153)</f>
        <v>0</v>
      </c>
      <c r="F154" s="810"/>
      <c r="G154" s="810"/>
      <c r="H154" s="810"/>
      <c r="I154" s="810"/>
      <c r="J154" s="810"/>
      <c r="K154" s="810"/>
      <c r="L154" s="810"/>
      <c r="M154" s="810"/>
      <c r="N154" s="811"/>
      <c r="O154" s="795"/>
      <c r="P154" s="796"/>
      <c r="Q154" s="796"/>
      <c r="R154" s="796"/>
      <c r="S154" s="797"/>
      <c r="T154" s="518"/>
      <c r="U154" s="773">
        <f>SUM($U$151:$U$153)</f>
        <v>0</v>
      </c>
      <c r="V154" s="773">
        <f t="shared" ref="V154:Z154" si="3">SUM($R$151:$Y$153)</f>
        <v>0</v>
      </c>
      <c r="W154" s="773">
        <f t="shared" si="3"/>
        <v>0</v>
      </c>
      <c r="X154" s="773">
        <f t="shared" si="3"/>
        <v>0</v>
      </c>
      <c r="Y154" s="773">
        <f t="shared" si="3"/>
        <v>0</v>
      </c>
      <c r="Z154" s="773">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87" t="s">
        <v>213</v>
      </c>
      <c r="B156" s="787"/>
      <c r="C156" s="787"/>
      <c r="D156" s="787"/>
      <c r="E156" s="787"/>
      <c r="F156" s="787"/>
      <c r="G156" s="787" t="s">
        <v>214</v>
      </c>
      <c r="H156" s="787"/>
      <c r="I156" s="787"/>
      <c r="J156" s="787"/>
      <c r="K156" s="787"/>
      <c r="L156" s="787"/>
      <c r="M156" s="787"/>
      <c r="N156" s="787"/>
      <c r="O156" s="787"/>
      <c r="P156" s="787"/>
      <c r="Q156" s="787"/>
      <c r="R156" s="787"/>
      <c r="S156" s="787"/>
      <c r="T156" s="787"/>
      <c r="U156" s="787"/>
      <c r="V156" s="787"/>
      <c r="W156" s="128"/>
      <c r="X156" s="128"/>
      <c r="Y156" s="822" t="s">
        <v>215</v>
      </c>
      <c r="Z156" s="822"/>
      <c r="AA156" s="205"/>
    </row>
    <row r="157" spans="1:37" ht="35.1" customHeight="1" x14ac:dyDescent="0.25">
      <c r="A157" s="846"/>
      <c r="B157" s="847"/>
      <c r="C157" s="847"/>
      <c r="D157" s="129" t="s">
        <v>105</v>
      </c>
      <c r="E157" s="848" t="s">
        <v>270</v>
      </c>
      <c r="F157" s="849"/>
      <c r="G157" s="850"/>
      <c r="H157" s="851"/>
      <c r="I157" s="851"/>
      <c r="J157" s="851"/>
      <c r="K157" s="851"/>
      <c r="L157" s="851"/>
      <c r="M157" s="851"/>
      <c r="N157" s="851"/>
      <c r="O157" s="851"/>
      <c r="P157" s="851"/>
      <c r="Q157" s="851"/>
      <c r="R157" s="851"/>
      <c r="S157" s="851"/>
      <c r="T157" s="851"/>
      <c r="U157" s="852"/>
      <c r="V157" s="853"/>
      <c r="W157" s="854"/>
      <c r="X157" s="854"/>
      <c r="Y157" s="854"/>
      <c r="Z157" s="854"/>
      <c r="AA157" s="439" t="s">
        <v>144</v>
      </c>
    </row>
    <row r="158" spans="1:37" ht="35.1" customHeight="1" x14ac:dyDescent="0.25">
      <c r="A158" s="828"/>
      <c r="B158" s="829"/>
      <c r="C158" s="829"/>
      <c r="D158" s="130" t="s">
        <v>105</v>
      </c>
      <c r="E158" s="830" t="s">
        <v>270</v>
      </c>
      <c r="F158" s="831"/>
      <c r="G158" s="832"/>
      <c r="H158" s="833"/>
      <c r="I158" s="833"/>
      <c r="J158" s="833"/>
      <c r="K158" s="833"/>
      <c r="L158" s="833"/>
      <c r="M158" s="833"/>
      <c r="N158" s="833"/>
      <c r="O158" s="833"/>
      <c r="P158" s="833"/>
      <c r="Q158" s="833"/>
      <c r="R158" s="833"/>
      <c r="S158" s="833"/>
      <c r="T158" s="833"/>
      <c r="U158" s="834"/>
      <c r="V158" s="835"/>
      <c r="W158" s="836"/>
      <c r="X158" s="836"/>
      <c r="Y158" s="836"/>
      <c r="Z158" s="836"/>
      <c r="AA158" s="436" t="s">
        <v>144</v>
      </c>
    </row>
    <row r="159" spans="1:37" ht="35.1" customHeight="1" x14ac:dyDescent="0.25">
      <c r="A159" s="837"/>
      <c r="B159" s="838"/>
      <c r="C159" s="838"/>
      <c r="D159" s="131" t="s">
        <v>105</v>
      </c>
      <c r="E159" s="839" t="s">
        <v>270</v>
      </c>
      <c r="F159" s="840"/>
      <c r="G159" s="841"/>
      <c r="H159" s="842"/>
      <c r="I159" s="842"/>
      <c r="J159" s="842"/>
      <c r="K159" s="842"/>
      <c r="L159" s="842"/>
      <c r="M159" s="842"/>
      <c r="N159" s="842"/>
      <c r="O159" s="842"/>
      <c r="P159" s="842"/>
      <c r="Q159" s="842"/>
      <c r="R159" s="842"/>
      <c r="S159" s="842"/>
      <c r="T159" s="842"/>
      <c r="U159" s="843"/>
      <c r="V159" s="844"/>
      <c r="W159" s="845"/>
      <c r="X159" s="845"/>
      <c r="Y159" s="845"/>
      <c r="Z159" s="845"/>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822" t="s">
        <v>216</v>
      </c>
      <c r="B161" s="822"/>
      <c r="C161" s="822"/>
      <c r="D161" s="822"/>
      <c r="E161" s="822"/>
      <c r="F161" s="822"/>
      <c r="G161" s="822"/>
      <c r="H161" s="822"/>
      <c r="I161" s="822"/>
      <c r="J161" s="822"/>
      <c r="K161" s="822"/>
      <c r="L161" s="822"/>
      <c r="M161" s="822"/>
      <c r="N161" s="822"/>
      <c r="O161" s="822"/>
      <c r="P161" s="822"/>
      <c r="Q161" s="822"/>
      <c r="R161" s="822"/>
      <c r="S161" s="822"/>
      <c r="T161" s="822"/>
      <c r="U161" s="822"/>
      <c r="V161" s="822"/>
      <c r="W161" s="822"/>
      <c r="X161" s="822"/>
      <c r="Y161" s="822"/>
      <c r="Z161" s="822"/>
      <c r="AA161" s="205"/>
    </row>
    <row r="162" spans="1:53" ht="69" customHeight="1" x14ac:dyDescent="0.15">
      <c r="A162" s="127"/>
      <c r="B162" s="127"/>
      <c r="C162" s="823" t="s">
        <v>217</v>
      </c>
      <c r="D162" s="824"/>
      <c r="E162" s="824"/>
      <c r="F162" s="824"/>
      <c r="G162" s="824"/>
      <c r="H162" s="824"/>
      <c r="I162" s="824"/>
      <c r="J162" s="824"/>
      <c r="K162" s="824"/>
      <c r="L162" s="825"/>
      <c r="M162" s="826" t="str">
        <f>IF('10号'!$J$4="","",MIN(IF('10号'!$Q$3=TRUE,122000,97000),U154+SUM(V157:V159)))</f>
        <v/>
      </c>
      <c r="N162" s="827"/>
      <c r="O162" s="827"/>
      <c r="P162" s="827"/>
      <c r="Q162" s="827"/>
      <c r="R162" s="827"/>
      <c r="S162" s="827"/>
      <c r="T162" s="827"/>
      <c r="U162" s="827"/>
      <c r="V162" s="827"/>
      <c r="W162" s="827"/>
      <c r="X162" s="827"/>
      <c r="Y162" s="827"/>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21"/>
      <c r="G169" s="821"/>
      <c r="H169" s="821"/>
    </row>
  </sheetData>
  <sheetProtection algorithmName="SHA-512" hashValue="HBwwsc9hbMl48dsz2uxvWFcrY0widXweNb40zFVJ/ITQdTvhGyKJV8ym95vYfrXG8jo8Rr5vgXpQmI6/RxWQPw==" saltValue="pU7v1PI6jJ1NT5XCZlQXPA==" spinCount="100000" sheet="1" objects="1" scenarios="1" selectLockedCells="1"/>
  <mergeCells count="75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X9:AA9"/>
    <mergeCell ref="D10:AA10"/>
    <mergeCell ref="P7:P8"/>
    <mergeCell ref="Q7:Q8"/>
    <mergeCell ref="L11:L12"/>
    <mergeCell ref="N11:N12"/>
    <mergeCell ref="P11:P12"/>
    <mergeCell ref="Q11:Q12"/>
    <mergeCell ref="S7:S8"/>
    <mergeCell ref="U7:U8"/>
    <mergeCell ref="V7:V8"/>
    <mergeCell ref="X7:X8"/>
    <mergeCell ref="Q9:W9"/>
    <mergeCell ref="L5:Q5"/>
    <mergeCell ref="V5:AA5"/>
    <mergeCell ref="C7:C8"/>
    <mergeCell ref="E7:E8"/>
    <mergeCell ref="G7:G8"/>
    <mergeCell ref="I7:I8"/>
    <mergeCell ref="K7:K8"/>
    <mergeCell ref="L7:L8"/>
    <mergeCell ref="N7:N8"/>
    <mergeCell ref="Y7:Y8"/>
    <mergeCell ref="Z7:AA7"/>
    <mergeCell ref="Z8:AA8"/>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Q27:Q28"/>
    <mergeCell ref="S27:S28"/>
    <mergeCell ref="U27:U28"/>
    <mergeCell ref="V27:V28"/>
    <mergeCell ref="X27:X28"/>
    <mergeCell ref="Y27:Y28"/>
    <mergeCell ref="A30:B30"/>
    <mergeCell ref="Q29:W29"/>
    <mergeCell ref="E27:E28"/>
    <mergeCell ref="G27:G28"/>
    <mergeCell ref="I27:I28"/>
    <mergeCell ref="K27:K28"/>
    <mergeCell ref="L27:L2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C111:C112"/>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3" t="str">
        <f>'10号'!$L$3</f>
        <v>〈令和２年度第４回〉</v>
      </c>
      <c r="AG3" s="441" t="str">
        <f>IF('10号'!$J$4="","",'10号'!$U$29)</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750" t="str">
        <f>IF(AG3="","（   　　年　　月 ）",AG3)</f>
        <v>（   　　年　　月 ）</v>
      </c>
      <c r="M5" s="750"/>
      <c r="N5" s="750"/>
      <c r="O5" s="750"/>
      <c r="P5" s="750"/>
      <c r="Q5" s="750"/>
      <c r="R5" s="476" t="s">
        <v>265</v>
      </c>
      <c r="S5" s="493"/>
      <c r="T5" s="493"/>
      <c r="U5" s="493"/>
      <c r="V5" s="751" t="str">
        <f>IF('10号'!E18="","",'10号'!E18)</f>
        <v/>
      </c>
      <c r="W5" s="751"/>
      <c r="X5" s="751"/>
      <c r="Y5" s="751"/>
      <c r="Z5" s="751"/>
      <c r="AA5" s="751"/>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725">
        <f>IF(AG3="",1,AG3)</f>
        <v>1</v>
      </c>
      <c r="B7" s="726"/>
      <c r="C7" s="754" t="s">
        <v>248</v>
      </c>
      <c r="D7" s="457"/>
      <c r="E7" s="756" t="s">
        <v>202</v>
      </c>
      <c r="F7" s="457"/>
      <c r="G7" s="756" t="s">
        <v>251</v>
      </c>
      <c r="H7" s="457"/>
      <c r="I7" s="756" t="s">
        <v>202</v>
      </c>
      <c r="J7" s="457"/>
      <c r="K7" s="752" t="s">
        <v>252</v>
      </c>
      <c r="L7" s="742" t="s">
        <v>203</v>
      </c>
      <c r="M7" s="458"/>
      <c r="N7" s="744" t="s">
        <v>253</v>
      </c>
      <c r="O7" s="457"/>
      <c r="P7" s="744" t="s">
        <v>252</v>
      </c>
      <c r="Q7" s="742" t="s">
        <v>254</v>
      </c>
      <c r="R7" s="469" t="str">
        <f>IF(OR(D7="",A7=""),"",HOUR(AJ7))</f>
        <v/>
      </c>
      <c r="S7" s="744" t="s">
        <v>253</v>
      </c>
      <c r="T7" s="460" t="str">
        <f>IF(OR(D7="",A7=""),"",MINUTE(AJ7))</f>
        <v/>
      </c>
      <c r="U7" s="744" t="s">
        <v>252</v>
      </c>
      <c r="V7" s="734" t="s">
        <v>269</v>
      </c>
      <c r="W7" s="461"/>
      <c r="X7" s="736" t="s">
        <v>143</v>
      </c>
      <c r="Y7" s="732" t="s">
        <v>255</v>
      </c>
      <c r="Z7" s="738"/>
      <c r="AA7" s="739"/>
      <c r="AC7" s="446"/>
      <c r="AD7" s="445"/>
      <c r="AF7" s="209" t="str">
        <f>AG3</f>
        <v/>
      </c>
      <c r="AG7" s="445">
        <f>IF(OR(D7="",F7=""),0,TIME(D7,F7,0))</f>
        <v>0</v>
      </c>
      <c r="AH7" s="445">
        <f>IF(OR(H7="",J7=""),0,TIME(H7,J7,0))</f>
        <v>0</v>
      </c>
      <c r="AI7" s="445">
        <f>TIME(M7,O7,0)</f>
        <v>0</v>
      </c>
      <c r="AJ7" s="454">
        <f>AH7-AG7-AI7</f>
        <v>0</v>
      </c>
      <c r="AK7" s="456" t="str">
        <f>IF(A7="",IF(OR(D7&lt;&gt;"",F7&lt;&gt;"",H7&lt;&gt;"",J7&lt;&gt;""),"ERR",""),IF(A7&lt;&gt;"",IF(AND(D7="",F7="",H7="",J7=""),"",IF(OR(AND(D7&lt;&gt;"",F7=""),AND(D7="",F7&lt;&gt;""),AND(H7&lt;&gt;"",J7=""),AND(H7="",J7&lt;&gt;""),AG7&gt;=AH7,AH7-AG7-AI7&lt;0),"ERR",""))))</f>
        <v/>
      </c>
    </row>
    <row r="8" spans="1:48" ht="14.25" customHeight="1" x14ac:dyDescent="0.15">
      <c r="A8" s="727"/>
      <c r="B8" s="728"/>
      <c r="C8" s="755"/>
      <c r="D8" s="462"/>
      <c r="E8" s="757"/>
      <c r="F8" s="462"/>
      <c r="G8" s="757"/>
      <c r="H8" s="462"/>
      <c r="I8" s="757"/>
      <c r="J8" s="462"/>
      <c r="K8" s="753"/>
      <c r="L8" s="743"/>
      <c r="M8" s="463"/>
      <c r="N8" s="745"/>
      <c r="O8" s="462"/>
      <c r="P8" s="745"/>
      <c r="Q8" s="743"/>
      <c r="R8" s="468" t="str">
        <f>IF(OR(D8="",A7=""),"",HOUR(AJ8))</f>
        <v/>
      </c>
      <c r="S8" s="745"/>
      <c r="T8" s="464" t="str">
        <f>IF(OR(D8="",A7=""),"",MINUTE(AJ8))</f>
        <v/>
      </c>
      <c r="U8" s="745"/>
      <c r="V8" s="735"/>
      <c r="W8" s="513"/>
      <c r="X8" s="737"/>
      <c r="Y8" s="733"/>
      <c r="Z8" s="740"/>
      <c r="AA8" s="741"/>
      <c r="AG8" s="445">
        <f>IF(OR(D8="",F8=""),0,TIME(D8,F8,0))</f>
        <v>0</v>
      </c>
      <c r="AH8" s="445">
        <f>IF(OR(H8="",J8=""),0,TIME(H8,J8,0))</f>
        <v>0</v>
      </c>
      <c r="AI8" s="445">
        <f>TIME(M8,O8,0)</f>
        <v>0</v>
      </c>
      <c r="AJ8" s="454">
        <f>AH8-AG8-AI8</f>
        <v>0</v>
      </c>
      <c r="AK8" s="456" t="str">
        <f>IF(A7="",IF(OR(D8&lt;&gt;"",F8&lt;&gt;"",H8&lt;&gt;"",J8&lt;&gt;""),"ERR",""),IF(A7&lt;&gt;"",IF(AND(D8="",F8="",H8="",J8=""),"",IF(OR(AND(D8&lt;&gt;"",F8=""),AND(D8="",F8&lt;&gt;""),AND(H8&lt;&gt;"",J8=""),AND(H8="",J8&lt;&gt;""),AG8&gt;=AH8,AH8-AG8-AI8&lt;0),"ERR",""))))</f>
        <v/>
      </c>
    </row>
    <row r="9" spans="1:48" ht="15" customHeight="1" x14ac:dyDescent="0.2">
      <c r="A9" s="727"/>
      <c r="B9" s="728"/>
      <c r="C9" s="746" t="s">
        <v>249</v>
      </c>
      <c r="D9" s="863" t="str">
        <f>IF(AND(AG3="",'10号'!J4=""),"",IF(AG3="","このページは入力不要です",""))</f>
        <v/>
      </c>
      <c r="E9" s="864"/>
      <c r="F9" s="864"/>
      <c r="G9" s="864"/>
      <c r="H9" s="864"/>
      <c r="I9" s="864"/>
      <c r="J9" s="864"/>
      <c r="K9" s="864"/>
      <c r="L9" s="864"/>
      <c r="M9" s="864"/>
      <c r="N9" s="864"/>
      <c r="O9" s="864"/>
      <c r="P9" s="864"/>
      <c r="Q9" s="761" t="str">
        <f>IF(OR(AK7="ERR",AK8="ERR"),"研修時間を確認してください","")</f>
        <v/>
      </c>
      <c r="R9" s="761"/>
      <c r="S9" s="761"/>
      <c r="T9" s="761"/>
      <c r="U9" s="761"/>
      <c r="V9" s="761"/>
      <c r="W9" s="761"/>
      <c r="X9" s="748" t="str">
        <f>IF(ISERROR(OR(AG7,AJ7,AJ8)),"研修人数を入力してください",IF(AG7&lt;&gt;"",IF(OR(AND(AJ7&gt;0,W7=""),AND(AJ8&gt;0,W8="")),"研修人数を入力してください",""),""))</f>
        <v/>
      </c>
      <c r="Y9" s="748"/>
      <c r="Z9" s="748"/>
      <c r="AA9" s="749"/>
      <c r="AE9" s="204"/>
      <c r="AF9" s="211"/>
      <c r="AG9" s="213"/>
      <c r="AH9" s="213"/>
      <c r="AI9" s="213"/>
      <c r="AJ9" s="210"/>
      <c r="AK9" s="456"/>
      <c r="AM9" s="135"/>
      <c r="AO9" s="214"/>
      <c r="AP9" s="215"/>
      <c r="AQ9" s="214"/>
      <c r="AS9" s="216"/>
    </row>
    <row r="10" spans="1:48" ht="49.5" customHeight="1" x14ac:dyDescent="0.15">
      <c r="A10" s="723" t="str">
        <f>IF(AG3="","",CONCATENATE("(",TEXT(AF7,"aaa"),")"))</f>
        <v/>
      </c>
      <c r="B10" s="724"/>
      <c r="C10" s="747"/>
      <c r="D10" s="759"/>
      <c r="E10" s="759"/>
      <c r="F10" s="759"/>
      <c r="G10" s="759"/>
      <c r="H10" s="759"/>
      <c r="I10" s="759"/>
      <c r="J10" s="759"/>
      <c r="K10" s="759"/>
      <c r="L10" s="759"/>
      <c r="M10" s="759"/>
      <c r="N10" s="759"/>
      <c r="O10" s="759"/>
      <c r="P10" s="759"/>
      <c r="Q10" s="759"/>
      <c r="R10" s="759"/>
      <c r="S10" s="759"/>
      <c r="T10" s="759"/>
      <c r="U10" s="759"/>
      <c r="V10" s="759"/>
      <c r="W10" s="759"/>
      <c r="X10" s="759"/>
      <c r="Y10" s="759"/>
      <c r="Z10" s="759"/>
      <c r="AA10" s="760"/>
      <c r="AE10" s="204"/>
      <c r="AF10" s="211"/>
      <c r="AG10" s="213"/>
      <c r="AH10" s="213"/>
      <c r="AI10" s="213"/>
      <c r="AJ10" s="210"/>
      <c r="AK10" s="456"/>
      <c r="AO10" s="214"/>
      <c r="AP10" s="215"/>
      <c r="AQ10" s="214"/>
      <c r="AS10" s="216"/>
    </row>
    <row r="11" spans="1:48" ht="15.75" customHeight="1" x14ac:dyDescent="0.15">
      <c r="A11" s="725">
        <f>IF($AG$3="",A7+1,AF11)</f>
        <v>2</v>
      </c>
      <c r="B11" s="726"/>
      <c r="C11" s="754" t="s">
        <v>248</v>
      </c>
      <c r="D11" s="457"/>
      <c r="E11" s="756" t="s">
        <v>202</v>
      </c>
      <c r="F11" s="457"/>
      <c r="G11" s="756" t="s">
        <v>251</v>
      </c>
      <c r="H11" s="457"/>
      <c r="I11" s="756" t="s">
        <v>202</v>
      </c>
      <c r="J11" s="457"/>
      <c r="K11" s="752" t="s">
        <v>252</v>
      </c>
      <c r="L11" s="742" t="s">
        <v>203</v>
      </c>
      <c r="M11" s="458"/>
      <c r="N11" s="744" t="s">
        <v>253</v>
      </c>
      <c r="O11" s="457"/>
      <c r="P11" s="744" t="s">
        <v>252</v>
      </c>
      <c r="Q11" s="742" t="s">
        <v>254</v>
      </c>
      <c r="R11" s="469" t="str">
        <f>IF(OR(D11="",A11=""),"",HOUR(AJ11))</f>
        <v/>
      </c>
      <c r="S11" s="744" t="s">
        <v>253</v>
      </c>
      <c r="T11" s="460" t="str">
        <f>IF(OR(D11="",A11=""),"",MINUTE(AJ11))</f>
        <v/>
      </c>
      <c r="U11" s="744" t="s">
        <v>252</v>
      </c>
      <c r="V11" s="734" t="s">
        <v>269</v>
      </c>
      <c r="W11" s="461"/>
      <c r="X11" s="736" t="s">
        <v>143</v>
      </c>
      <c r="Y11" s="732" t="s">
        <v>255</v>
      </c>
      <c r="Z11" s="738"/>
      <c r="AA11" s="739"/>
      <c r="AF11" s="209" t="str">
        <f>IF($AG$3="","",AF7+1)</f>
        <v/>
      </c>
      <c r="AG11" s="445">
        <f>IF(OR(D11="",F11=""),0,TIME(D11,F11,0))</f>
        <v>0</v>
      </c>
      <c r="AH11" s="445">
        <f>IF(OR(H11="",J11=""),0,TIME(H11,J11,0))</f>
        <v>0</v>
      </c>
      <c r="AI11" s="445">
        <f>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727"/>
      <c r="B12" s="728"/>
      <c r="C12" s="755"/>
      <c r="D12" s="462"/>
      <c r="E12" s="757"/>
      <c r="F12" s="462"/>
      <c r="G12" s="757"/>
      <c r="H12" s="462"/>
      <c r="I12" s="757"/>
      <c r="J12" s="462"/>
      <c r="K12" s="753"/>
      <c r="L12" s="743"/>
      <c r="M12" s="463"/>
      <c r="N12" s="745"/>
      <c r="O12" s="462"/>
      <c r="P12" s="745"/>
      <c r="Q12" s="743"/>
      <c r="R12" s="468" t="str">
        <f>IF(OR(D12="",A11=""),"",HOUR(AJ12))</f>
        <v/>
      </c>
      <c r="S12" s="745"/>
      <c r="T12" s="464" t="str">
        <f>IF(OR(D12="",A11=""),"",MINUTE(AJ12))</f>
        <v/>
      </c>
      <c r="U12" s="745"/>
      <c r="V12" s="735"/>
      <c r="W12" s="513"/>
      <c r="X12" s="737"/>
      <c r="Y12" s="733"/>
      <c r="Z12" s="740"/>
      <c r="AA12" s="741"/>
      <c r="AG12" s="445">
        <f>IF(OR(D12="",F12=""),0,TIME(D12,F12,0))</f>
        <v>0</v>
      </c>
      <c r="AH12" s="445">
        <f>IF(OR(H12="",J12=""),0,TIME(H12,J12,0))</f>
        <v>0</v>
      </c>
      <c r="AI12" s="445">
        <f>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727"/>
      <c r="B13" s="728"/>
      <c r="C13" s="746" t="s">
        <v>249</v>
      </c>
      <c r="D13" s="520"/>
      <c r="E13" s="521"/>
      <c r="F13" s="521"/>
      <c r="G13" s="521"/>
      <c r="H13" s="521"/>
      <c r="I13" s="521"/>
      <c r="J13" s="521"/>
      <c r="K13" s="521"/>
      <c r="L13" s="521"/>
      <c r="M13" s="521"/>
      <c r="N13" s="521"/>
      <c r="O13" s="521"/>
      <c r="P13" s="521"/>
      <c r="Q13" s="761" t="str">
        <f>IF(OR(AK11="ERR",AK12="ERR"),"研修時間を確認してください","")</f>
        <v/>
      </c>
      <c r="R13" s="761"/>
      <c r="S13" s="761"/>
      <c r="T13" s="761"/>
      <c r="U13" s="761"/>
      <c r="V13" s="761"/>
      <c r="W13" s="761"/>
      <c r="X13" s="748" t="str">
        <f>IF(ISERROR(OR(AG11,AJ11,AJ12)),"研修人数を入力してください",IF(AG11&lt;&gt;"",IF(OR(AND(AJ11&gt;0,W11=""),AND(AJ12&gt;0,W12="")),"研修人数を入力してください",""),""))</f>
        <v/>
      </c>
      <c r="Y13" s="748"/>
      <c r="Z13" s="748"/>
      <c r="AA13" s="749"/>
      <c r="AE13" s="204"/>
      <c r="AF13" s="211"/>
      <c r="AG13" s="213"/>
      <c r="AH13" s="213"/>
      <c r="AI13" s="213"/>
      <c r="AJ13" s="210"/>
      <c r="AK13" s="456"/>
      <c r="AM13" s="135"/>
      <c r="AO13" s="214"/>
      <c r="AP13" s="215"/>
      <c r="AQ13" s="214"/>
      <c r="AS13" s="216"/>
    </row>
    <row r="14" spans="1:48" ht="49.5" customHeight="1" x14ac:dyDescent="0.15">
      <c r="A14" s="723" t="str">
        <f>IF(AF11="","",CONCATENATE("(",TEXT(AF11,"aaa"),")"))</f>
        <v/>
      </c>
      <c r="B14" s="724"/>
      <c r="C14" s="747"/>
      <c r="D14" s="758"/>
      <c r="E14" s="759"/>
      <c r="F14" s="759"/>
      <c r="G14" s="759"/>
      <c r="H14" s="759"/>
      <c r="I14" s="759"/>
      <c r="J14" s="759"/>
      <c r="K14" s="759"/>
      <c r="L14" s="759"/>
      <c r="M14" s="759"/>
      <c r="N14" s="759"/>
      <c r="O14" s="759"/>
      <c r="P14" s="759"/>
      <c r="Q14" s="759"/>
      <c r="R14" s="759"/>
      <c r="S14" s="759"/>
      <c r="T14" s="759"/>
      <c r="U14" s="759"/>
      <c r="V14" s="759"/>
      <c r="W14" s="759"/>
      <c r="X14" s="759"/>
      <c r="Y14" s="759"/>
      <c r="Z14" s="759"/>
      <c r="AA14" s="760"/>
      <c r="AE14" s="204"/>
      <c r="AF14" s="211"/>
      <c r="AG14" s="213"/>
      <c r="AH14" s="213"/>
      <c r="AI14" s="213"/>
      <c r="AJ14" s="210"/>
      <c r="AK14" s="456"/>
      <c r="AO14" s="214"/>
      <c r="AP14" s="215"/>
      <c r="AQ14" s="214"/>
      <c r="AS14" s="216"/>
    </row>
    <row r="15" spans="1:48" ht="15.75" customHeight="1" x14ac:dyDescent="0.15">
      <c r="A15" s="725">
        <f>IF($AG$3="",A11+1,AF15)</f>
        <v>3</v>
      </c>
      <c r="B15" s="726"/>
      <c r="C15" s="754" t="s">
        <v>248</v>
      </c>
      <c r="D15" s="457"/>
      <c r="E15" s="756" t="s">
        <v>202</v>
      </c>
      <c r="F15" s="457"/>
      <c r="G15" s="756" t="s">
        <v>251</v>
      </c>
      <c r="H15" s="457"/>
      <c r="I15" s="756" t="s">
        <v>202</v>
      </c>
      <c r="J15" s="457"/>
      <c r="K15" s="752" t="s">
        <v>252</v>
      </c>
      <c r="L15" s="742" t="s">
        <v>203</v>
      </c>
      <c r="M15" s="458"/>
      <c r="N15" s="744" t="s">
        <v>253</v>
      </c>
      <c r="O15" s="457"/>
      <c r="P15" s="744" t="s">
        <v>252</v>
      </c>
      <c r="Q15" s="742" t="s">
        <v>254</v>
      </c>
      <c r="R15" s="469" t="str">
        <f>IF(OR(D15="",A15=""),"",HOUR(AJ15))</f>
        <v/>
      </c>
      <c r="S15" s="744" t="s">
        <v>253</v>
      </c>
      <c r="T15" s="460" t="str">
        <f>IF(OR(D15="",A15=""),"",MINUTE(AJ15))</f>
        <v/>
      </c>
      <c r="U15" s="744" t="s">
        <v>252</v>
      </c>
      <c r="V15" s="734" t="s">
        <v>269</v>
      </c>
      <c r="W15" s="461"/>
      <c r="X15" s="736" t="s">
        <v>143</v>
      </c>
      <c r="Y15" s="732" t="s">
        <v>255</v>
      </c>
      <c r="Z15" s="738"/>
      <c r="AA15" s="739"/>
      <c r="AF15" s="209" t="str">
        <f>IF($AG$3="","",AF11+1)</f>
        <v/>
      </c>
      <c r="AG15" s="445">
        <f>IF(OR(D15="",F15=""),0,TIME(D15,F15,0))</f>
        <v>0</v>
      </c>
      <c r="AH15" s="445">
        <f>IF(OR(H15="",J15=""),0,TIME(H15,J15,0))</f>
        <v>0</v>
      </c>
      <c r="AI15" s="445">
        <f>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727"/>
      <c r="B16" s="728"/>
      <c r="C16" s="755"/>
      <c r="D16" s="462"/>
      <c r="E16" s="757"/>
      <c r="F16" s="462"/>
      <c r="G16" s="757"/>
      <c r="H16" s="462"/>
      <c r="I16" s="757"/>
      <c r="J16" s="462"/>
      <c r="K16" s="753"/>
      <c r="L16" s="743"/>
      <c r="M16" s="463"/>
      <c r="N16" s="745"/>
      <c r="O16" s="462"/>
      <c r="P16" s="745"/>
      <c r="Q16" s="743"/>
      <c r="R16" s="468" t="str">
        <f>IF(OR(D16="",A15=""),"",HOUR(AJ16))</f>
        <v/>
      </c>
      <c r="S16" s="745"/>
      <c r="T16" s="464" t="str">
        <f>IF(OR(D16="",A15=""),"",MINUTE(AJ16))</f>
        <v/>
      </c>
      <c r="U16" s="745"/>
      <c r="V16" s="735"/>
      <c r="W16" s="513"/>
      <c r="X16" s="737"/>
      <c r="Y16" s="733"/>
      <c r="Z16" s="740"/>
      <c r="AA16" s="741"/>
      <c r="AG16" s="445">
        <f>IF(OR(D16="",F16=""),0,TIME(D16,F16,0))</f>
        <v>0</v>
      </c>
      <c r="AH16" s="445">
        <f>IF(OR(H16="",J16=""),0,TIME(H16,J16,0))</f>
        <v>0</v>
      </c>
      <c r="AI16" s="445">
        <f>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727"/>
      <c r="B17" s="728"/>
      <c r="C17" s="746" t="s">
        <v>249</v>
      </c>
      <c r="D17" s="520"/>
      <c r="E17" s="521"/>
      <c r="F17" s="521"/>
      <c r="G17" s="521"/>
      <c r="H17" s="521"/>
      <c r="I17" s="521"/>
      <c r="J17" s="521"/>
      <c r="K17" s="521"/>
      <c r="L17" s="521"/>
      <c r="M17" s="521"/>
      <c r="N17" s="521"/>
      <c r="O17" s="521"/>
      <c r="P17" s="521"/>
      <c r="Q17" s="761" t="str">
        <f>IF(OR(AK15="ERR",AK16="ERR"),"研修時間を確認してください","")</f>
        <v/>
      </c>
      <c r="R17" s="761"/>
      <c r="S17" s="761"/>
      <c r="T17" s="761"/>
      <c r="U17" s="761"/>
      <c r="V17" s="761"/>
      <c r="W17" s="761"/>
      <c r="X17" s="748" t="str">
        <f>IF(ISERROR(OR(AG15,AJ15,AJ16)),"研修人数を入力してください",IF(AG15&lt;&gt;"",IF(OR(AND(AJ15&gt;0,W15=""),AND(AJ16&gt;0,W16="")),"研修人数を入力してください",""),""))</f>
        <v/>
      </c>
      <c r="Y17" s="748"/>
      <c r="Z17" s="748"/>
      <c r="AA17" s="749"/>
      <c r="AE17" s="204"/>
      <c r="AF17" s="211"/>
      <c r="AG17" s="213"/>
      <c r="AH17" s="213"/>
      <c r="AI17" s="213"/>
      <c r="AJ17" s="210"/>
      <c r="AK17" s="456"/>
      <c r="AM17" s="135"/>
      <c r="AO17" s="214"/>
      <c r="AP17" s="215"/>
      <c r="AQ17" s="214"/>
      <c r="AS17" s="216"/>
    </row>
    <row r="18" spans="1:45" ht="49.5" customHeight="1" x14ac:dyDescent="0.15">
      <c r="A18" s="723" t="str">
        <f>IF(AF15="","",CONCATENATE("(",TEXT(AF15,"aaa"),")"))</f>
        <v/>
      </c>
      <c r="B18" s="724"/>
      <c r="C18" s="747"/>
      <c r="D18" s="758"/>
      <c r="E18" s="759"/>
      <c r="F18" s="759"/>
      <c r="G18" s="759"/>
      <c r="H18" s="759"/>
      <c r="I18" s="759"/>
      <c r="J18" s="759"/>
      <c r="K18" s="759"/>
      <c r="L18" s="759"/>
      <c r="M18" s="759"/>
      <c r="N18" s="759"/>
      <c r="O18" s="759"/>
      <c r="P18" s="759"/>
      <c r="Q18" s="759"/>
      <c r="R18" s="759"/>
      <c r="S18" s="759"/>
      <c r="T18" s="759"/>
      <c r="U18" s="759"/>
      <c r="V18" s="759"/>
      <c r="W18" s="759"/>
      <c r="X18" s="759"/>
      <c r="Y18" s="759"/>
      <c r="Z18" s="759"/>
      <c r="AA18" s="760"/>
      <c r="AE18" s="204"/>
      <c r="AF18" s="211"/>
      <c r="AG18" s="213"/>
      <c r="AH18" s="213"/>
      <c r="AI18" s="213"/>
      <c r="AJ18" s="210"/>
      <c r="AK18" s="456"/>
      <c r="AO18" s="214"/>
      <c r="AP18" s="215"/>
      <c r="AQ18" s="214"/>
      <c r="AS18" s="216"/>
    </row>
    <row r="19" spans="1:45" ht="15.75" customHeight="1" x14ac:dyDescent="0.15">
      <c r="A19" s="725">
        <f>IF($AG$3="",A15+1,AF19)</f>
        <v>4</v>
      </c>
      <c r="B19" s="726"/>
      <c r="C19" s="754" t="s">
        <v>248</v>
      </c>
      <c r="D19" s="457"/>
      <c r="E19" s="756" t="s">
        <v>202</v>
      </c>
      <c r="F19" s="457"/>
      <c r="G19" s="756" t="s">
        <v>251</v>
      </c>
      <c r="H19" s="457"/>
      <c r="I19" s="756" t="s">
        <v>202</v>
      </c>
      <c r="J19" s="457"/>
      <c r="K19" s="752" t="s">
        <v>252</v>
      </c>
      <c r="L19" s="742" t="s">
        <v>203</v>
      </c>
      <c r="M19" s="458"/>
      <c r="N19" s="744" t="s">
        <v>253</v>
      </c>
      <c r="O19" s="457"/>
      <c r="P19" s="744" t="s">
        <v>252</v>
      </c>
      <c r="Q19" s="742" t="s">
        <v>254</v>
      </c>
      <c r="R19" s="469" t="str">
        <f>IF(OR(D19="",A19=""),"",HOUR(AJ19))</f>
        <v/>
      </c>
      <c r="S19" s="744" t="s">
        <v>253</v>
      </c>
      <c r="T19" s="460" t="str">
        <f>IF(OR(D19="",A19=""),"",MINUTE(AJ19))</f>
        <v/>
      </c>
      <c r="U19" s="744" t="s">
        <v>252</v>
      </c>
      <c r="V19" s="734" t="s">
        <v>269</v>
      </c>
      <c r="W19" s="461"/>
      <c r="X19" s="736" t="s">
        <v>143</v>
      </c>
      <c r="Y19" s="732" t="s">
        <v>255</v>
      </c>
      <c r="Z19" s="738"/>
      <c r="AA19" s="739"/>
      <c r="AF19" s="209" t="str">
        <f>IF($AG$3="","",AF15+1)</f>
        <v/>
      </c>
      <c r="AG19" s="445">
        <f>IF(OR(D19="",F19=""),0,TIME(D19,F19,0))</f>
        <v>0</v>
      </c>
      <c r="AH19" s="445">
        <f>IF(OR(H19="",J19=""),0,TIME(H19,J19,0))</f>
        <v>0</v>
      </c>
      <c r="AI19" s="445">
        <f>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727"/>
      <c r="B20" s="728"/>
      <c r="C20" s="755"/>
      <c r="D20" s="462"/>
      <c r="E20" s="757"/>
      <c r="F20" s="462"/>
      <c r="G20" s="757"/>
      <c r="H20" s="462"/>
      <c r="I20" s="757"/>
      <c r="J20" s="462"/>
      <c r="K20" s="753"/>
      <c r="L20" s="743"/>
      <c r="M20" s="463"/>
      <c r="N20" s="745"/>
      <c r="O20" s="462"/>
      <c r="P20" s="745"/>
      <c r="Q20" s="743"/>
      <c r="R20" s="468" t="str">
        <f>IF(OR(D20="",A19=""),"",HOUR(AJ20))</f>
        <v/>
      </c>
      <c r="S20" s="745"/>
      <c r="T20" s="464" t="str">
        <f>IF(OR(D20="",A19=""),"",MINUTE(AJ20))</f>
        <v/>
      </c>
      <c r="U20" s="745"/>
      <c r="V20" s="735"/>
      <c r="W20" s="513"/>
      <c r="X20" s="737"/>
      <c r="Y20" s="733"/>
      <c r="Z20" s="740"/>
      <c r="AA20" s="741"/>
      <c r="AG20" s="445">
        <f>IF(OR(D20="",F20=""),0,TIME(D20,F20,0))</f>
        <v>0</v>
      </c>
      <c r="AH20" s="445">
        <f>IF(OR(H20="",J20=""),0,TIME(H20,J20,0))</f>
        <v>0</v>
      </c>
      <c r="AI20" s="445">
        <f>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727"/>
      <c r="B21" s="728"/>
      <c r="C21" s="746" t="s">
        <v>249</v>
      </c>
      <c r="D21" s="520"/>
      <c r="E21" s="521"/>
      <c r="F21" s="521"/>
      <c r="G21" s="521"/>
      <c r="H21" s="521"/>
      <c r="I21" s="521"/>
      <c r="J21" s="521"/>
      <c r="K21" s="521"/>
      <c r="L21" s="521"/>
      <c r="M21" s="521"/>
      <c r="N21" s="521"/>
      <c r="O21" s="521"/>
      <c r="P21" s="521"/>
      <c r="Q21" s="761" t="str">
        <f>IF(OR(AK19="ERR",AK20="ERR"),"研修時間を確認してください","")</f>
        <v/>
      </c>
      <c r="R21" s="761"/>
      <c r="S21" s="761"/>
      <c r="T21" s="761"/>
      <c r="U21" s="761"/>
      <c r="V21" s="761"/>
      <c r="W21" s="761"/>
      <c r="X21" s="748" t="str">
        <f>IF(ISERROR(OR(AG19,AJ19,AJ20)),"研修人数を入力してください",IF(AG19&lt;&gt;"",IF(OR(AND(AJ19&gt;0,W19=""),AND(AJ20&gt;0,W20="")),"研修人数を入力してください",""),""))</f>
        <v/>
      </c>
      <c r="Y21" s="748"/>
      <c r="Z21" s="748"/>
      <c r="AA21" s="749"/>
      <c r="AE21" s="204"/>
      <c r="AF21" s="211"/>
      <c r="AG21" s="213"/>
      <c r="AH21" s="213"/>
      <c r="AI21" s="213"/>
      <c r="AJ21" s="210"/>
      <c r="AK21" s="456"/>
      <c r="AM21" s="135"/>
      <c r="AO21" s="214"/>
      <c r="AP21" s="215"/>
      <c r="AQ21" s="214"/>
      <c r="AS21" s="216"/>
    </row>
    <row r="22" spans="1:45" ht="49.5" customHeight="1" x14ac:dyDescent="0.15">
      <c r="A22" s="723" t="str">
        <f>IF(AF19="","",CONCATENATE("(",TEXT(AF19,"aaa"),")"))</f>
        <v/>
      </c>
      <c r="B22" s="724"/>
      <c r="C22" s="747"/>
      <c r="D22" s="758"/>
      <c r="E22" s="759"/>
      <c r="F22" s="759"/>
      <c r="G22" s="759"/>
      <c r="H22" s="759"/>
      <c r="I22" s="759"/>
      <c r="J22" s="759"/>
      <c r="K22" s="759"/>
      <c r="L22" s="759"/>
      <c r="M22" s="759"/>
      <c r="N22" s="759"/>
      <c r="O22" s="759"/>
      <c r="P22" s="759"/>
      <c r="Q22" s="759"/>
      <c r="R22" s="759"/>
      <c r="S22" s="759"/>
      <c r="T22" s="759"/>
      <c r="U22" s="759"/>
      <c r="V22" s="759"/>
      <c r="W22" s="759"/>
      <c r="X22" s="759"/>
      <c r="Y22" s="759"/>
      <c r="Z22" s="759"/>
      <c r="AA22" s="760"/>
      <c r="AE22" s="204"/>
      <c r="AF22" s="211"/>
      <c r="AG22" s="213"/>
      <c r="AH22" s="213"/>
      <c r="AI22" s="213"/>
      <c r="AJ22" s="210"/>
      <c r="AK22" s="456"/>
      <c r="AO22" s="214"/>
      <c r="AP22" s="215"/>
      <c r="AQ22" s="214"/>
      <c r="AS22" s="216"/>
    </row>
    <row r="23" spans="1:45" ht="15.75" customHeight="1" x14ac:dyDescent="0.15">
      <c r="A23" s="725">
        <f>IF($AG$3="",A19+1,AF23)</f>
        <v>5</v>
      </c>
      <c r="B23" s="726"/>
      <c r="C23" s="754" t="s">
        <v>248</v>
      </c>
      <c r="D23" s="457"/>
      <c r="E23" s="756" t="s">
        <v>202</v>
      </c>
      <c r="F23" s="457"/>
      <c r="G23" s="756" t="s">
        <v>251</v>
      </c>
      <c r="H23" s="457"/>
      <c r="I23" s="756" t="s">
        <v>202</v>
      </c>
      <c r="J23" s="457"/>
      <c r="K23" s="752" t="s">
        <v>252</v>
      </c>
      <c r="L23" s="742" t="s">
        <v>203</v>
      </c>
      <c r="M23" s="458"/>
      <c r="N23" s="744" t="s">
        <v>253</v>
      </c>
      <c r="O23" s="457"/>
      <c r="P23" s="744" t="s">
        <v>252</v>
      </c>
      <c r="Q23" s="742" t="s">
        <v>254</v>
      </c>
      <c r="R23" s="469" t="str">
        <f>IF(OR(D23="",A23=""),"",HOUR(AJ23))</f>
        <v/>
      </c>
      <c r="S23" s="744" t="s">
        <v>253</v>
      </c>
      <c r="T23" s="460" t="str">
        <f>IF(OR(D23="",A23=""),"",MINUTE(AJ23))</f>
        <v/>
      </c>
      <c r="U23" s="744" t="s">
        <v>252</v>
      </c>
      <c r="V23" s="734" t="s">
        <v>269</v>
      </c>
      <c r="W23" s="461"/>
      <c r="X23" s="736" t="s">
        <v>143</v>
      </c>
      <c r="Y23" s="732" t="s">
        <v>255</v>
      </c>
      <c r="Z23" s="738"/>
      <c r="AA23" s="739"/>
      <c r="AF23" s="209" t="str">
        <f>IF($AG$3="","",AF19+1)</f>
        <v/>
      </c>
      <c r="AG23" s="445">
        <f>IF(OR(D23="",F23=""),0,TIME(D23,F23,0))</f>
        <v>0</v>
      </c>
      <c r="AH23" s="445">
        <f>IF(OR(H23="",J23=""),0,TIME(H23,J23,0))</f>
        <v>0</v>
      </c>
      <c r="AI23" s="445">
        <f>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727"/>
      <c r="B24" s="728"/>
      <c r="C24" s="755"/>
      <c r="D24" s="462"/>
      <c r="E24" s="757"/>
      <c r="F24" s="462"/>
      <c r="G24" s="757"/>
      <c r="H24" s="462"/>
      <c r="I24" s="757"/>
      <c r="J24" s="462"/>
      <c r="K24" s="753"/>
      <c r="L24" s="743"/>
      <c r="M24" s="463"/>
      <c r="N24" s="745"/>
      <c r="O24" s="462"/>
      <c r="P24" s="745"/>
      <c r="Q24" s="743"/>
      <c r="R24" s="468" t="str">
        <f>IF(OR(D24="",A23=""),"",HOUR(AJ24))</f>
        <v/>
      </c>
      <c r="S24" s="745"/>
      <c r="T24" s="464" t="str">
        <f>IF(OR(D24="",A23=""),"",MINUTE(AJ24))</f>
        <v/>
      </c>
      <c r="U24" s="745"/>
      <c r="V24" s="735"/>
      <c r="W24" s="513"/>
      <c r="X24" s="737"/>
      <c r="Y24" s="733"/>
      <c r="Z24" s="740"/>
      <c r="AA24" s="741"/>
      <c r="AG24" s="445">
        <f>IF(OR(D24="",F24=""),0,TIME(D24,F24,0))</f>
        <v>0</v>
      </c>
      <c r="AH24" s="445">
        <f>IF(OR(H24="",J24=""),0,TIME(H24,J24,0))</f>
        <v>0</v>
      </c>
      <c r="AI24" s="445">
        <f>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727"/>
      <c r="B25" s="728"/>
      <c r="C25" s="746" t="s">
        <v>249</v>
      </c>
      <c r="D25" s="520"/>
      <c r="E25" s="521"/>
      <c r="F25" s="521"/>
      <c r="G25" s="521"/>
      <c r="H25" s="521"/>
      <c r="I25" s="521"/>
      <c r="J25" s="521"/>
      <c r="K25" s="521"/>
      <c r="L25" s="521"/>
      <c r="M25" s="521"/>
      <c r="N25" s="521"/>
      <c r="O25" s="521"/>
      <c r="P25" s="521"/>
      <c r="Q25" s="761" t="str">
        <f>IF(OR(AK23="ERR",AK24="ERR"),"研修時間を確認してください","")</f>
        <v/>
      </c>
      <c r="R25" s="761"/>
      <c r="S25" s="761"/>
      <c r="T25" s="761"/>
      <c r="U25" s="761"/>
      <c r="V25" s="761"/>
      <c r="W25" s="761"/>
      <c r="X25" s="748" t="str">
        <f>IF(ISERROR(OR(AG23,AJ23,AJ24)),"研修人数を入力してください",IF(AG23&lt;&gt;"",IF(OR(AND(AJ23&gt;0,W23=""),AND(AJ24&gt;0,W24="")),"研修人数を入力してください",""),""))</f>
        <v/>
      </c>
      <c r="Y25" s="748"/>
      <c r="Z25" s="748"/>
      <c r="AA25" s="749"/>
      <c r="AE25" s="204"/>
      <c r="AF25" s="211"/>
      <c r="AG25" s="213"/>
      <c r="AH25" s="213"/>
      <c r="AI25" s="213"/>
      <c r="AJ25" s="210"/>
      <c r="AK25" s="456"/>
      <c r="AM25" s="135"/>
      <c r="AO25" s="214"/>
      <c r="AP25" s="215"/>
      <c r="AQ25" s="214"/>
      <c r="AS25" s="216"/>
    </row>
    <row r="26" spans="1:45" ht="49.5" customHeight="1" x14ac:dyDescent="0.15">
      <c r="A26" s="723" t="str">
        <f>IF(AF23="","",CONCATENATE("(",TEXT(AF23,"aaa"),")"))</f>
        <v/>
      </c>
      <c r="B26" s="724"/>
      <c r="C26" s="747"/>
      <c r="D26" s="758"/>
      <c r="E26" s="759"/>
      <c r="F26" s="759"/>
      <c r="G26" s="759"/>
      <c r="H26" s="759"/>
      <c r="I26" s="759"/>
      <c r="J26" s="759"/>
      <c r="K26" s="759"/>
      <c r="L26" s="759"/>
      <c r="M26" s="759"/>
      <c r="N26" s="759"/>
      <c r="O26" s="759"/>
      <c r="P26" s="759"/>
      <c r="Q26" s="759"/>
      <c r="R26" s="759"/>
      <c r="S26" s="759"/>
      <c r="T26" s="759"/>
      <c r="U26" s="759"/>
      <c r="V26" s="759"/>
      <c r="W26" s="759"/>
      <c r="X26" s="759"/>
      <c r="Y26" s="759"/>
      <c r="Z26" s="759"/>
      <c r="AA26" s="760"/>
      <c r="AE26" s="204"/>
      <c r="AF26" s="211"/>
      <c r="AG26" s="213"/>
      <c r="AH26" s="213"/>
      <c r="AI26" s="213"/>
      <c r="AJ26" s="210"/>
      <c r="AK26" s="456"/>
      <c r="AO26" s="214"/>
      <c r="AP26" s="215"/>
      <c r="AQ26" s="214"/>
      <c r="AS26" s="216"/>
    </row>
    <row r="27" spans="1:45" ht="15.75" customHeight="1" x14ac:dyDescent="0.15">
      <c r="A27" s="725">
        <f>IF($AG$3="",A23+1,AF27)</f>
        <v>6</v>
      </c>
      <c r="B27" s="726"/>
      <c r="C27" s="754" t="s">
        <v>248</v>
      </c>
      <c r="D27" s="457"/>
      <c r="E27" s="756" t="s">
        <v>202</v>
      </c>
      <c r="F27" s="457"/>
      <c r="G27" s="756" t="s">
        <v>251</v>
      </c>
      <c r="H27" s="457"/>
      <c r="I27" s="756" t="s">
        <v>202</v>
      </c>
      <c r="J27" s="457"/>
      <c r="K27" s="752" t="s">
        <v>252</v>
      </c>
      <c r="L27" s="742" t="s">
        <v>203</v>
      </c>
      <c r="M27" s="458"/>
      <c r="N27" s="744" t="s">
        <v>253</v>
      </c>
      <c r="O27" s="457"/>
      <c r="P27" s="744" t="s">
        <v>252</v>
      </c>
      <c r="Q27" s="742" t="s">
        <v>254</v>
      </c>
      <c r="R27" s="469" t="str">
        <f>IF(OR(D27="",A27=""),"",HOUR(AJ27))</f>
        <v/>
      </c>
      <c r="S27" s="744" t="s">
        <v>253</v>
      </c>
      <c r="T27" s="460" t="str">
        <f>IF(OR(D27="",A27=""),"",MINUTE(AJ27))</f>
        <v/>
      </c>
      <c r="U27" s="744" t="s">
        <v>252</v>
      </c>
      <c r="V27" s="734" t="s">
        <v>269</v>
      </c>
      <c r="W27" s="461"/>
      <c r="X27" s="736" t="s">
        <v>143</v>
      </c>
      <c r="Y27" s="732" t="s">
        <v>255</v>
      </c>
      <c r="Z27" s="738"/>
      <c r="AA27" s="739"/>
      <c r="AF27" s="209" t="str">
        <f>IF($AG$3="","",AF23+1)</f>
        <v/>
      </c>
      <c r="AG27" s="445">
        <f>IF(OR(D27="",F27=""),0,TIME(D27,F27,0))</f>
        <v>0</v>
      </c>
      <c r="AH27" s="445">
        <f>IF(OR(H27="",J27=""),0,TIME(H27,J27,0))</f>
        <v>0</v>
      </c>
      <c r="AI27" s="445">
        <f>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727"/>
      <c r="B28" s="728"/>
      <c r="C28" s="755"/>
      <c r="D28" s="462"/>
      <c r="E28" s="757"/>
      <c r="F28" s="462"/>
      <c r="G28" s="757"/>
      <c r="H28" s="462"/>
      <c r="I28" s="757"/>
      <c r="J28" s="462"/>
      <c r="K28" s="753"/>
      <c r="L28" s="743"/>
      <c r="M28" s="463"/>
      <c r="N28" s="745"/>
      <c r="O28" s="462"/>
      <c r="P28" s="745"/>
      <c r="Q28" s="743"/>
      <c r="R28" s="468" t="str">
        <f>IF(OR(D28="",A27=""),"",HOUR(AJ28))</f>
        <v/>
      </c>
      <c r="S28" s="745"/>
      <c r="T28" s="464" t="str">
        <f>IF(OR(D28="",A27=""),"",MINUTE(AJ28))</f>
        <v/>
      </c>
      <c r="U28" s="745"/>
      <c r="V28" s="735"/>
      <c r="W28" s="513"/>
      <c r="X28" s="737"/>
      <c r="Y28" s="733"/>
      <c r="Z28" s="740"/>
      <c r="AA28" s="741"/>
      <c r="AG28" s="445">
        <f>IF(OR(D28="",F28=""),0,TIME(D28,F28,0))</f>
        <v>0</v>
      </c>
      <c r="AH28" s="445">
        <f>IF(OR(H28="",J28=""),0,TIME(H28,J28,0))</f>
        <v>0</v>
      </c>
      <c r="AI28" s="445">
        <f>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727"/>
      <c r="B29" s="728"/>
      <c r="C29" s="746" t="s">
        <v>249</v>
      </c>
      <c r="D29" s="520"/>
      <c r="E29" s="521"/>
      <c r="F29" s="521"/>
      <c r="G29" s="521"/>
      <c r="H29" s="521"/>
      <c r="I29" s="521"/>
      <c r="J29" s="521"/>
      <c r="K29" s="521"/>
      <c r="L29" s="521"/>
      <c r="M29" s="521"/>
      <c r="N29" s="521"/>
      <c r="O29" s="521"/>
      <c r="P29" s="521"/>
      <c r="Q29" s="761" t="str">
        <f>IF(OR(AK27="ERR",AK28="ERR"),"研修時間を確認してください","")</f>
        <v/>
      </c>
      <c r="R29" s="761"/>
      <c r="S29" s="761"/>
      <c r="T29" s="761"/>
      <c r="U29" s="761"/>
      <c r="V29" s="761"/>
      <c r="W29" s="761"/>
      <c r="X29" s="748" t="str">
        <f>IF(ISERROR(OR(AG27,AJ27,AJ28)),"研修人数を入力してください",IF(AG27&lt;&gt;"",IF(OR(AND(AJ27&gt;0,W27=""),AND(AJ28&gt;0,W28="")),"研修人数を入力してください",""),""))</f>
        <v/>
      </c>
      <c r="Y29" s="748"/>
      <c r="Z29" s="748"/>
      <c r="AA29" s="749"/>
      <c r="AE29" s="204"/>
      <c r="AF29" s="211"/>
      <c r="AG29" s="213"/>
      <c r="AH29" s="213"/>
      <c r="AI29" s="213"/>
      <c r="AJ29" s="210"/>
      <c r="AK29" s="456"/>
      <c r="AM29" s="135"/>
      <c r="AO29" s="214"/>
      <c r="AP29" s="215"/>
      <c r="AQ29" s="214"/>
      <c r="AS29" s="216"/>
    </row>
    <row r="30" spans="1:45" ht="49.5" customHeight="1" x14ac:dyDescent="0.15">
      <c r="A30" s="723" t="str">
        <f>IF(AF27="","",CONCATENATE("(",TEXT(AF27,"aaa"),")"))</f>
        <v/>
      </c>
      <c r="B30" s="724"/>
      <c r="C30" s="747"/>
      <c r="D30" s="758"/>
      <c r="E30" s="759"/>
      <c r="F30" s="759"/>
      <c r="G30" s="759"/>
      <c r="H30" s="759"/>
      <c r="I30" s="759"/>
      <c r="J30" s="759"/>
      <c r="K30" s="759"/>
      <c r="L30" s="759"/>
      <c r="M30" s="759"/>
      <c r="N30" s="759"/>
      <c r="O30" s="759"/>
      <c r="P30" s="759"/>
      <c r="Q30" s="759"/>
      <c r="R30" s="759"/>
      <c r="S30" s="759"/>
      <c r="T30" s="759"/>
      <c r="U30" s="759"/>
      <c r="V30" s="759"/>
      <c r="W30" s="759"/>
      <c r="X30" s="759"/>
      <c r="Y30" s="759"/>
      <c r="Z30" s="759"/>
      <c r="AA30" s="760"/>
      <c r="AE30" s="204"/>
      <c r="AF30" s="211"/>
      <c r="AG30" s="213"/>
      <c r="AH30" s="213"/>
      <c r="AI30" s="213"/>
      <c r="AJ30" s="210"/>
      <c r="AK30" s="456"/>
      <c r="AO30" s="214"/>
      <c r="AP30" s="215"/>
      <c r="AQ30" s="214"/>
      <c r="AS30" s="216"/>
    </row>
    <row r="31" spans="1:45" ht="15.75" customHeight="1" x14ac:dyDescent="0.15">
      <c r="A31" s="725">
        <f>IF($AG$3="",A27+1,AF31)</f>
        <v>7</v>
      </c>
      <c r="B31" s="726"/>
      <c r="C31" s="754" t="s">
        <v>248</v>
      </c>
      <c r="D31" s="457"/>
      <c r="E31" s="756" t="s">
        <v>202</v>
      </c>
      <c r="F31" s="457"/>
      <c r="G31" s="756" t="s">
        <v>251</v>
      </c>
      <c r="H31" s="457"/>
      <c r="I31" s="756" t="s">
        <v>202</v>
      </c>
      <c r="J31" s="457"/>
      <c r="K31" s="752" t="s">
        <v>252</v>
      </c>
      <c r="L31" s="742" t="s">
        <v>203</v>
      </c>
      <c r="M31" s="458"/>
      <c r="N31" s="744" t="s">
        <v>253</v>
      </c>
      <c r="O31" s="457"/>
      <c r="P31" s="744" t="s">
        <v>252</v>
      </c>
      <c r="Q31" s="742" t="s">
        <v>254</v>
      </c>
      <c r="R31" s="469" t="str">
        <f>IF(OR(D31="",A31=""),"",HOUR(AJ31))</f>
        <v/>
      </c>
      <c r="S31" s="744" t="s">
        <v>253</v>
      </c>
      <c r="T31" s="460" t="str">
        <f>IF(OR(D31="",A31=""),"",MINUTE(AJ31))</f>
        <v/>
      </c>
      <c r="U31" s="744" t="s">
        <v>252</v>
      </c>
      <c r="V31" s="734" t="s">
        <v>269</v>
      </c>
      <c r="W31" s="461"/>
      <c r="X31" s="736" t="s">
        <v>143</v>
      </c>
      <c r="Y31" s="732" t="s">
        <v>255</v>
      </c>
      <c r="Z31" s="738"/>
      <c r="AA31" s="739"/>
      <c r="AF31" s="209" t="str">
        <f>IF($AG$3="","",AF27+1)</f>
        <v/>
      </c>
      <c r="AG31" s="445">
        <f>IF(OR(D31="",F31=""),0,TIME(D31,F31,0))</f>
        <v>0</v>
      </c>
      <c r="AH31" s="445">
        <f>IF(OR(H31="",J31=""),0,TIME(H31,J31,0))</f>
        <v>0</v>
      </c>
      <c r="AI31" s="445">
        <f>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727"/>
      <c r="B32" s="728"/>
      <c r="C32" s="755"/>
      <c r="D32" s="462"/>
      <c r="E32" s="757"/>
      <c r="F32" s="462"/>
      <c r="G32" s="757"/>
      <c r="H32" s="462"/>
      <c r="I32" s="757"/>
      <c r="J32" s="462"/>
      <c r="K32" s="753"/>
      <c r="L32" s="743"/>
      <c r="M32" s="463"/>
      <c r="N32" s="745"/>
      <c r="O32" s="462"/>
      <c r="P32" s="745"/>
      <c r="Q32" s="743"/>
      <c r="R32" s="468" t="str">
        <f>IF(OR(D32="",A31=""),"",HOUR(AJ32))</f>
        <v/>
      </c>
      <c r="S32" s="745"/>
      <c r="T32" s="464" t="str">
        <f>IF(OR(D32="",A31=""),"",MINUTE(AJ32))</f>
        <v/>
      </c>
      <c r="U32" s="745"/>
      <c r="V32" s="735"/>
      <c r="W32" s="513"/>
      <c r="X32" s="737"/>
      <c r="Y32" s="733"/>
      <c r="Z32" s="740"/>
      <c r="AA32" s="741"/>
      <c r="AG32" s="445">
        <f>IF(OR(D32="",F32=""),0,TIME(D32,F32,0))</f>
        <v>0</v>
      </c>
      <c r="AH32" s="445">
        <f>IF(OR(H32="",J32=""),0,TIME(H32,J32,0))</f>
        <v>0</v>
      </c>
      <c r="AI32" s="445">
        <f>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727"/>
      <c r="B33" s="728"/>
      <c r="C33" s="746" t="s">
        <v>249</v>
      </c>
      <c r="D33" s="520"/>
      <c r="E33" s="521"/>
      <c r="F33" s="521"/>
      <c r="G33" s="521"/>
      <c r="H33" s="521"/>
      <c r="I33" s="521"/>
      <c r="J33" s="521"/>
      <c r="K33" s="521"/>
      <c r="L33" s="521"/>
      <c r="M33" s="521"/>
      <c r="N33" s="521"/>
      <c r="O33" s="521"/>
      <c r="P33" s="521"/>
      <c r="Q33" s="761" t="str">
        <f>IF(OR(AK31="ERR",AK32="ERR"),"研修時間を確認してください","")</f>
        <v/>
      </c>
      <c r="R33" s="761"/>
      <c r="S33" s="761"/>
      <c r="T33" s="761"/>
      <c r="U33" s="761"/>
      <c r="V33" s="761"/>
      <c r="W33" s="761"/>
      <c r="X33" s="748" t="str">
        <f>IF(ISERROR(OR(AG31,AJ31,AJ32)),"研修人数を入力してください",IF(AG31&lt;&gt;"",IF(OR(AND(AJ31&gt;0,W31=""),AND(AJ32&gt;0,W32="")),"研修人数を入力してください",""),""))</f>
        <v/>
      </c>
      <c r="Y33" s="748"/>
      <c r="Z33" s="748"/>
      <c r="AA33" s="749"/>
      <c r="AE33" s="204"/>
      <c r="AF33" s="211"/>
      <c r="AG33" s="213"/>
      <c r="AH33" s="213"/>
      <c r="AI33" s="213"/>
      <c r="AJ33" s="210"/>
      <c r="AK33" s="456"/>
      <c r="AM33" s="135"/>
      <c r="AO33" s="214"/>
      <c r="AP33" s="215"/>
      <c r="AQ33" s="214"/>
      <c r="AS33" s="216"/>
    </row>
    <row r="34" spans="1:45" ht="49.5" customHeight="1" x14ac:dyDescent="0.15">
      <c r="A34" s="723" t="str">
        <f>IF(AF31="","",CONCATENATE("(",TEXT(AF31,"aaa"),")"))</f>
        <v/>
      </c>
      <c r="B34" s="724"/>
      <c r="C34" s="747"/>
      <c r="D34" s="758"/>
      <c r="E34" s="759"/>
      <c r="F34" s="759"/>
      <c r="G34" s="759"/>
      <c r="H34" s="759"/>
      <c r="I34" s="759"/>
      <c r="J34" s="759"/>
      <c r="K34" s="759"/>
      <c r="L34" s="759"/>
      <c r="M34" s="759"/>
      <c r="N34" s="759"/>
      <c r="O34" s="759"/>
      <c r="P34" s="759"/>
      <c r="Q34" s="759"/>
      <c r="R34" s="759"/>
      <c r="S34" s="759"/>
      <c r="T34" s="759"/>
      <c r="U34" s="759"/>
      <c r="V34" s="759"/>
      <c r="W34" s="759"/>
      <c r="X34" s="759"/>
      <c r="Y34" s="759"/>
      <c r="Z34" s="759"/>
      <c r="AA34" s="760"/>
      <c r="AE34" s="204"/>
      <c r="AF34" s="211"/>
      <c r="AG34" s="213"/>
      <c r="AH34" s="213"/>
      <c r="AI34" s="213"/>
      <c r="AJ34" s="210"/>
      <c r="AK34" s="456"/>
      <c r="AO34" s="214"/>
      <c r="AP34" s="215"/>
      <c r="AQ34" s="214"/>
      <c r="AS34" s="216"/>
    </row>
    <row r="35" spans="1:45" ht="15.75" customHeight="1" x14ac:dyDescent="0.15">
      <c r="A35" s="725">
        <f>IF($AG$3="",A31+1,AF35)</f>
        <v>8</v>
      </c>
      <c r="B35" s="726"/>
      <c r="C35" s="754" t="s">
        <v>248</v>
      </c>
      <c r="D35" s="457"/>
      <c r="E35" s="756" t="s">
        <v>202</v>
      </c>
      <c r="F35" s="457"/>
      <c r="G35" s="756" t="s">
        <v>251</v>
      </c>
      <c r="H35" s="457"/>
      <c r="I35" s="756" t="s">
        <v>202</v>
      </c>
      <c r="J35" s="457"/>
      <c r="K35" s="752" t="s">
        <v>252</v>
      </c>
      <c r="L35" s="742" t="s">
        <v>203</v>
      </c>
      <c r="M35" s="458"/>
      <c r="N35" s="744" t="s">
        <v>253</v>
      </c>
      <c r="O35" s="457"/>
      <c r="P35" s="744" t="s">
        <v>252</v>
      </c>
      <c r="Q35" s="742" t="s">
        <v>254</v>
      </c>
      <c r="R35" s="469" t="str">
        <f>IF(OR(D35="",A35=""),"",HOUR(AJ35))</f>
        <v/>
      </c>
      <c r="S35" s="744" t="s">
        <v>253</v>
      </c>
      <c r="T35" s="460" t="str">
        <f>IF(OR(D35="",A35=""),"",MINUTE(AJ35))</f>
        <v/>
      </c>
      <c r="U35" s="744" t="s">
        <v>252</v>
      </c>
      <c r="V35" s="734" t="s">
        <v>269</v>
      </c>
      <c r="W35" s="461"/>
      <c r="X35" s="736" t="s">
        <v>143</v>
      </c>
      <c r="Y35" s="732" t="s">
        <v>255</v>
      </c>
      <c r="Z35" s="738"/>
      <c r="AA35" s="739"/>
      <c r="AF35" s="209" t="str">
        <f>IF($AG$3="","",AF31+1)</f>
        <v/>
      </c>
      <c r="AG35" s="445">
        <f>IF(OR(D35="",F35=""),0,TIME(D35,F35,0))</f>
        <v>0</v>
      </c>
      <c r="AH35" s="445">
        <f>IF(OR(H35="",J35=""),0,TIME(H35,J35,0))</f>
        <v>0</v>
      </c>
      <c r="AI35" s="445">
        <f>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727"/>
      <c r="B36" s="728"/>
      <c r="C36" s="755"/>
      <c r="D36" s="462"/>
      <c r="E36" s="757"/>
      <c r="F36" s="462"/>
      <c r="G36" s="757"/>
      <c r="H36" s="462"/>
      <c r="I36" s="757"/>
      <c r="J36" s="462"/>
      <c r="K36" s="753"/>
      <c r="L36" s="743"/>
      <c r="M36" s="463"/>
      <c r="N36" s="745"/>
      <c r="O36" s="462"/>
      <c r="P36" s="745"/>
      <c r="Q36" s="743"/>
      <c r="R36" s="468" t="str">
        <f>IF(OR(D36="",A35=""),"",HOUR(AJ36))</f>
        <v/>
      </c>
      <c r="S36" s="745"/>
      <c r="T36" s="464" t="str">
        <f>IF(OR(D36="",A35=""),"",MINUTE(AJ36))</f>
        <v/>
      </c>
      <c r="U36" s="745"/>
      <c r="V36" s="735"/>
      <c r="W36" s="513"/>
      <c r="X36" s="737"/>
      <c r="Y36" s="733"/>
      <c r="Z36" s="740"/>
      <c r="AA36" s="741"/>
      <c r="AG36" s="445">
        <f>IF(OR(D36="",F36=""),0,TIME(D36,F36,0))</f>
        <v>0</v>
      </c>
      <c r="AH36" s="445">
        <f>IF(OR(H36="",J36=""),0,TIME(H36,J36,0))</f>
        <v>0</v>
      </c>
      <c r="AI36" s="445">
        <f>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727"/>
      <c r="B37" s="728"/>
      <c r="C37" s="746" t="s">
        <v>249</v>
      </c>
      <c r="D37" s="520"/>
      <c r="E37" s="521"/>
      <c r="F37" s="521"/>
      <c r="G37" s="521"/>
      <c r="H37" s="521"/>
      <c r="I37" s="521"/>
      <c r="J37" s="521"/>
      <c r="K37" s="521"/>
      <c r="L37" s="521"/>
      <c r="M37" s="521"/>
      <c r="N37" s="521"/>
      <c r="O37" s="521"/>
      <c r="P37" s="521"/>
      <c r="Q37" s="761" t="str">
        <f>IF(OR(AK35="ERR",AK36="ERR"),"研修時間を確認してください","")</f>
        <v/>
      </c>
      <c r="R37" s="761"/>
      <c r="S37" s="761"/>
      <c r="T37" s="761"/>
      <c r="U37" s="761"/>
      <c r="V37" s="761"/>
      <c r="W37" s="761"/>
      <c r="X37" s="748" t="str">
        <f>IF(ISERROR(OR(AG35,AJ35,AJ36)),"研修人数を入力してください",IF(AG35&lt;&gt;"",IF(OR(AND(AJ35&gt;0,W35=""),AND(AJ36&gt;0,W36="")),"研修人数を入力してください",""),""))</f>
        <v/>
      </c>
      <c r="Y37" s="748"/>
      <c r="Z37" s="748"/>
      <c r="AA37" s="749"/>
      <c r="AE37" s="204"/>
      <c r="AF37" s="211"/>
      <c r="AG37" s="213"/>
      <c r="AH37" s="213"/>
      <c r="AI37" s="213"/>
      <c r="AJ37" s="210"/>
      <c r="AK37" s="456"/>
      <c r="AM37" s="135"/>
      <c r="AO37" s="214"/>
      <c r="AP37" s="215"/>
      <c r="AQ37" s="214"/>
      <c r="AS37" s="216"/>
    </row>
    <row r="38" spans="1:45" ht="49.5" customHeight="1" x14ac:dyDescent="0.15">
      <c r="A38" s="723" t="str">
        <f>IF(AF35="","",CONCATENATE("(",TEXT(AF35,"aaa"),")"))</f>
        <v/>
      </c>
      <c r="B38" s="724"/>
      <c r="C38" s="747"/>
      <c r="D38" s="758"/>
      <c r="E38" s="759"/>
      <c r="F38" s="759"/>
      <c r="G38" s="759"/>
      <c r="H38" s="759"/>
      <c r="I38" s="759"/>
      <c r="J38" s="759"/>
      <c r="K38" s="759"/>
      <c r="L38" s="759"/>
      <c r="M38" s="759"/>
      <c r="N38" s="759"/>
      <c r="O38" s="759"/>
      <c r="P38" s="759"/>
      <c r="Q38" s="759"/>
      <c r="R38" s="759"/>
      <c r="S38" s="759"/>
      <c r="T38" s="759"/>
      <c r="U38" s="759"/>
      <c r="V38" s="759"/>
      <c r="W38" s="759"/>
      <c r="X38" s="759"/>
      <c r="Y38" s="759"/>
      <c r="Z38" s="759"/>
      <c r="AA38" s="760"/>
      <c r="AE38" s="204"/>
      <c r="AF38" s="211"/>
      <c r="AG38" s="213"/>
      <c r="AH38" s="213"/>
      <c r="AI38" s="213"/>
      <c r="AJ38" s="210"/>
      <c r="AK38" s="456"/>
      <c r="AO38" s="214"/>
      <c r="AP38" s="215"/>
      <c r="AQ38" s="214"/>
      <c r="AS38" s="216"/>
    </row>
    <row r="39" spans="1:45" ht="15.75" customHeight="1" x14ac:dyDescent="0.15">
      <c r="A39" s="725">
        <f>IF($AG$3="",A35+1,AF39)</f>
        <v>9</v>
      </c>
      <c r="B39" s="726"/>
      <c r="C39" s="754" t="s">
        <v>248</v>
      </c>
      <c r="D39" s="457"/>
      <c r="E39" s="756" t="s">
        <v>202</v>
      </c>
      <c r="F39" s="457"/>
      <c r="G39" s="756" t="s">
        <v>251</v>
      </c>
      <c r="H39" s="457"/>
      <c r="I39" s="756" t="s">
        <v>202</v>
      </c>
      <c r="J39" s="457"/>
      <c r="K39" s="752" t="s">
        <v>252</v>
      </c>
      <c r="L39" s="742" t="s">
        <v>203</v>
      </c>
      <c r="M39" s="458"/>
      <c r="N39" s="744" t="s">
        <v>253</v>
      </c>
      <c r="O39" s="457"/>
      <c r="P39" s="744" t="s">
        <v>252</v>
      </c>
      <c r="Q39" s="742" t="s">
        <v>254</v>
      </c>
      <c r="R39" s="469" t="str">
        <f>IF(OR(D39="",A39=""),"",HOUR(AJ39))</f>
        <v/>
      </c>
      <c r="S39" s="744" t="s">
        <v>253</v>
      </c>
      <c r="T39" s="460" t="str">
        <f>IF(OR(D39="",A39=""),"",MINUTE(AJ39))</f>
        <v/>
      </c>
      <c r="U39" s="744" t="s">
        <v>252</v>
      </c>
      <c r="V39" s="734" t="s">
        <v>269</v>
      </c>
      <c r="W39" s="461"/>
      <c r="X39" s="736" t="s">
        <v>143</v>
      </c>
      <c r="Y39" s="732" t="s">
        <v>255</v>
      </c>
      <c r="Z39" s="738"/>
      <c r="AA39" s="739"/>
      <c r="AF39" s="209" t="str">
        <f>IF($AG$3="","",AF35+1)</f>
        <v/>
      </c>
      <c r="AG39" s="445">
        <f>IF(OR(D39="",F39=""),0,TIME(D39,F39,0))</f>
        <v>0</v>
      </c>
      <c r="AH39" s="445">
        <f>IF(OR(H39="",J39=""),0,TIME(H39,J39,0))</f>
        <v>0</v>
      </c>
      <c r="AI39" s="445">
        <f>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727"/>
      <c r="B40" s="728"/>
      <c r="C40" s="755"/>
      <c r="D40" s="462"/>
      <c r="E40" s="757"/>
      <c r="F40" s="462"/>
      <c r="G40" s="757"/>
      <c r="H40" s="462"/>
      <c r="I40" s="757"/>
      <c r="J40" s="462"/>
      <c r="K40" s="753"/>
      <c r="L40" s="743"/>
      <c r="M40" s="463"/>
      <c r="N40" s="745"/>
      <c r="O40" s="462"/>
      <c r="P40" s="745"/>
      <c r="Q40" s="743"/>
      <c r="R40" s="468" t="str">
        <f>IF(OR(D40="",A39=""),"",HOUR(AJ40))</f>
        <v/>
      </c>
      <c r="S40" s="745"/>
      <c r="T40" s="464" t="str">
        <f>IF(OR(D40="",A39=""),"",MINUTE(AJ40))</f>
        <v/>
      </c>
      <c r="U40" s="745"/>
      <c r="V40" s="735"/>
      <c r="W40" s="513"/>
      <c r="X40" s="737"/>
      <c r="Y40" s="733"/>
      <c r="Z40" s="740"/>
      <c r="AA40" s="741"/>
      <c r="AG40" s="445">
        <f>IF(OR(D40="",F40=""),0,TIME(D40,F40,0))</f>
        <v>0</v>
      </c>
      <c r="AH40" s="445">
        <f>IF(OR(H40="",J40=""),0,TIME(H40,J40,0))</f>
        <v>0</v>
      </c>
      <c r="AI40" s="445">
        <f>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727"/>
      <c r="B41" s="728"/>
      <c r="C41" s="746" t="s">
        <v>249</v>
      </c>
      <c r="D41" s="520"/>
      <c r="E41" s="521"/>
      <c r="F41" s="521"/>
      <c r="G41" s="521"/>
      <c r="H41" s="521"/>
      <c r="I41" s="521"/>
      <c r="J41" s="521"/>
      <c r="K41" s="521"/>
      <c r="L41" s="521"/>
      <c r="M41" s="521"/>
      <c r="N41" s="521"/>
      <c r="O41" s="521"/>
      <c r="P41" s="521"/>
      <c r="Q41" s="761" t="str">
        <f>IF(OR(AK39="ERR",AK40="ERR"),"研修時間を確認してください","")</f>
        <v/>
      </c>
      <c r="R41" s="761"/>
      <c r="S41" s="761"/>
      <c r="T41" s="761"/>
      <c r="U41" s="761"/>
      <c r="V41" s="761"/>
      <c r="W41" s="761"/>
      <c r="X41" s="748" t="str">
        <f>IF(ISERROR(OR(AG39,AJ39,AJ40)),"研修人数を入力してください",IF(AG39&lt;&gt;"",IF(OR(AND(AJ39&gt;0,W39=""),AND(AJ40&gt;0,W40="")),"研修人数を入力してください",""),""))</f>
        <v/>
      </c>
      <c r="Y41" s="748"/>
      <c r="Z41" s="748"/>
      <c r="AA41" s="749"/>
      <c r="AE41" s="204"/>
      <c r="AF41" s="211"/>
      <c r="AG41" s="213"/>
      <c r="AH41" s="213"/>
      <c r="AI41" s="213"/>
      <c r="AJ41" s="210"/>
      <c r="AK41" s="456"/>
      <c r="AM41" s="135"/>
      <c r="AO41" s="214"/>
      <c r="AP41" s="215"/>
      <c r="AQ41" s="214"/>
      <c r="AS41" s="216"/>
    </row>
    <row r="42" spans="1:45" ht="49.5" customHeight="1" x14ac:dyDescent="0.15">
      <c r="A42" s="723" t="str">
        <f>IF(AF39="","",CONCATENATE("(",TEXT(AF39,"aaa"),")"))</f>
        <v/>
      </c>
      <c r="B42" s="724"/>
      <c r="C42" s="747"/>
      <c r="D42" s="758"/>
      <c r="E42" s="759"/>
      <c r="F42" s="759"/>
      <c r="G42" s="759"/>
      <c r="H42" s="759"/>
      <c r="I42" s="759"/>
      <c r="J42" s="759"/>
      <c r="K42" s="759"/>
      <c r="L42" s="759"/>
      <c r="M42" s="759"/>
      <c r="N42" s="759"/>
      <c r="O42" s="759"/>
      <c r="P42" s="759"/>
      <c r="Q42" s="759"/>
      <c r="R42" s="759"/>
      <c r="S42" s="759"/>
      <c r="T42" s="759"/>
      <c r="U42" s="759"/>
      <c r="V42" s="759"/>
      <c r="W42" s="759"/>
      <c r="X42" s="759"/>
      <c r="Y42" s="759"/>
      <c r="Z42" s="759"/>
      <c r="AA42" s="760"/>
      <c r="AE42" s="204"/>
      <c r="AF42" s="211"/>
      <c r="AG42" s="213"/>
      <c r="AH42" s="213"/>
      <c r="AI42" s="213"/>
      <c r="AJ42" s="210"/>
      <c r="AK42" s="456"/>
      <c r="AO42" s="214"/>
      <c r="AP42" s="215"/>
      <c r="AQ42" s="214"/>
      <c r="AS42" s="216"/>
    </row>
    <row r="43" spans="1:45" ht="15.75" customHeight="1" x14ac:dyDescent="0.15">
      <c r="A43" s="725">
        <f>IF($AG$3="",A39+1,AF43)</f>
        <v>10</v>
      </c>
      <c r="B43" s="726"/>
      <c r="C43" s="754" t="s">
        <v>248</v>
      </c>
      <c r="D43" s="457"/>
      <c r="E43" s="756" t="s">
        <v>202</v>
      </c>
      <c r="F43" s="457"/>
      <c r="G43" s="756" t="s">
        <v>251</v>
      </c>
      <c r="H43" s="457"/>
      <c r="I43" s="756" t="s">
        <v>202</v>
      </c>
      <c r="J43" s="457"/>
      <c r="K43" s="752" t="s">
        <v>252</v>
      </c>
      <c r="L43" s="742" t="s">
        <v>203</v>
      </c>
      <c r="M43" s="458"/>
      <c r="N43" s="744" t="s">
        <v>253</v>
      </c>
      <c r="O43" s="457"/>
      <c r="P43" s="744" t="s">
        <v>252</v>
      </c>
      <c r="Q43" s="742" t="s">
        <v>254</v>
      </c>
      <c r="R43" s="469" t="str">
        <f>IF(OR(D43="",A43=""),"",HOUR(AJ43))</f>
        <v/>
      </c>
      <c r="S43" s="744" t="s">
        <v>253</v>
      </c>
      <c r="T43" s="460" t="str">
        <f>IF(OR(D43="",A43=""),"",MINUTE(AJ43))</f>
        <v/>
      </c>
      <c r="U43" s="744" t="s">
        <v>252</v>
      </c>
      <c r="V43" s="734" t="s">
        <v>269</v>
      </c>
      <c r="W43" s="461"/>
      <c r="X43" s="736" t="s">
        <v>143</v>
      </c>
      <c r="Y43" s="732" t="s">
        <v>255</v>
      </c>
      <c r="Z43" s="738"/>
      <c r="AA43" s="739"/>
      <c r="AF43" s="209" t="str">
        <f>IF($AG$3="","",AF39+1)</f>
        <v/>
      </c>
      <c r="AG43" s="445">
        <f>IF(OR(D43="",F43=""),0,TIME(D43,F43,0))</f>
        <v>0</v>
      </c>
      <c r="AH43" s="445">
        <f>IF(OR(H43="",J43=""),0,TIME(H43,J43,0))</f>
        <v>0</v>
      </c>
      <c r="AI43" s="445">
        <f>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727"/>
      <c r="B44" s="728"/>
      <c r="C44" s="755"/>
      <c r="D44" s="462"/>
      <c r="E44" s="757"/>
      <c r="F44" s="462"/>
      <c r="G44" s="757"/>
      <c r="H44" s="462"/>
      <c r="I44" s="757"/>
      <c r="J44" s="462"/>
      <c r="K44" s="753"/>
      <c r="L44" s="743"/>
      <c r="M44" s="463"/>
      <c r="N44" s="745"/>
      <c r="O44" s="462"/>
      <c r="P44" s="745"/>
      <c r="Q44" s="743"/>
      <c r="R44" s="468" t="str">
        <f>IF(OR(D44="",A43=""),"",HOUR(AJ44))</f>
        <v/>
      </c>
      <c r="S44" s="745"/>
      <c r="T44" s="464" t="str">
        <f>IF(OR(D44="",A43=""),"",MINUTE(AJ44))</f>
        <v/>
      </c>
      <c r="U44" s="745"/>
      <c r="V44" s="735"/>
      <c r="W44" s="513"/>
      <c r="X44" s="737"/>
      <c r="Y44" s="733"/>
      <c r="Z44" s="740"/>
      <c r="AA44" s="741"/>
      <c r="AG44" s="445">
        <f>IF(OR(D44="",F44=""),0,TIME(D44,F44,0))</f>
        <v>0</v>
      </c>
      <c r="AH44" s="445">
        <f>IF(OR(H44="",J44=""),0,TIME(H44,J44,0))</f>
        <v>0</v>
      </c>
      <c r="AI44" s="445">
        <f>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727"/>
      <c r="B45" s="728"/>
      <c r="C45" s="746" t="s">
        <v>249</v>
      </c>
      <c r="D45" s="520"/>
      <c r="E45" s="521"/>
      <c r="F45" s="521"/>
      <c r="G45" s="521"/>
      <c r="H45" s="521"/>
      <c r="I45" s="521"/>
      <c r="J45" s="521"/>
      <c r="K45" s="521"/>
      <c r="L45" s="521"/>
      <c r="M45" s="521"/>
      <c r="N45" s="521"/>
      <c r="O45" s="521"/>
      <c r="P45" s="521"/>
      <c r="Q45" s="761" t="str">
        <f>IF(OR(AK43="ERR",AK44="ERR"),"研修時間を確認してください","")</f>
        <v/>
      </c>
      <c r="R45" s="761"/>
      <c r="S45" s="761"/>
      <c r="T45" s="761"/>
      <c r="U45" s="761"/>
      <c r="V45" s="761"/>
      <c r="W45" s="761"/>
      <c r="X45" s="748" t="str">
        <f>IF(ISERROR(OR(AG43,AJ43,AJ44)),"研修人数を入力してください",IF(AG43&lt;&gt;"",IF(OR(AND(AJ43&gt;0,W43=""),AND(AJ44&gt;0,W44="")),"研修人数を入力してください",""),""))</f>
        <v/>
      </c>
      <c r="Y45" s="748"/>
      <c r="Z45" s="748"/>
      <c r="AA45" s="749"/>
      <c r="AE45" s="204"/>
      <c r="AF45" s="211"/>
      <c r="AG45" s="213"/>
      <c r="AH45" s="213"/>
      <c r="AI45" s="213"/>
      <c r="AJ45" s="210"/>
      <c r="AK45" s="456"/>
      <c r="AM45" s="135"/>
      <c r="AO45" s="214"/>
      <c r="AP45" s="215"/>
      <c r="AQ45" s="214"/>
      <c r="AS45" s="216"/>
    </row>
    <row r="46" spans="1:45" ht="49.5" customHeight="1" x14ac:dyDescent="0.15">
      <c r="A46" s="723" t="str">
        <f>IF(AF43="","",CONCATENATE("(",TEXT(AF43,"aaa"),")"))</f>
        <v/>
      </c>
      <c r="B46" s="724"/>
      <c r="C46" s="747"/>
      <c r="D46" s="758"/>
      <c r="E46" s="759"/>
      <c r="F46" s="759"/>
      <c r="G46" s="759"/>
      <c r="H46" s="759"/>
      <c r="I46" s="759"/>
      <c r="J46" s="759"/>
      <c r="K46" s="759"/>
      <c r="L46" s="759"/>
      <c r="M46" s="759"/>
      <c r="N46" s="759"/>
      <c r="O46" s="759"/>
      <c r="P46" s="759"/>
      <c r="Q46" s="759"/>
      <c r="R46" s="759"/>
      <c r="S46" s="759"/>
      <c r="T46" s="759"/>
      <c r="U46" s="759"/>
      <c r="V46" s="759"/>
      <c r="W46" s="759"/>
      <c r="X46" s="759"/>
      <c r="Y46" s="759"/>
      <c r="Z46" s="759"/>
      <c r="AA46" s="760"/>
      <c r="AE46" s="204"/>
      <c r="AF46" s="211"/>
      <c r="AG46" s="213"/>
      <c r="AH46" s="213"/>
      <c r="AI46" s="213"/>
      <c r="AJ46" s="210"/>
      <c r="AK46" s="456"/>
      <c r="AO46" s="214"/>
      <c r="AP46" s="215"/>
      <c r="AQ46" s="214"/>
      <c r="AS46" s="216"/>
    </row>
    <row r="47" spans="1:45" ht="14.25" customHeight="1" x14ac:dyDescent="0.15">
      <c r="A47" s="729" t="s">
        <v>274</v>
      </c>
      <c r="B47" s="729"/>
      <c r="C47" s="730">
        <f>IF(SUMIF($W$7:$W$44,1,$AJ$7:$AJ$44)=0,0,SUMIF($W$7:$W$44,1,$AJ$7:$AJ$44))</f>
        <v>0</v>
      </c>
      <c r="D47" s="730"/>
      <c r="E47" s="729" t="s">
        <v>260</v>
      </c>
      <c r="F47" s="729"/>
      <c r="G47" s="730">
        <f>IF(SUMIF($W$7:$W$44,2,$AJ$7:$AJ$44)=0,0,SUMIF($W$7:$W$44,2,$AJ$7:$AJ$44))</f>
        <v>0</v>
      </c>
      <c r="H47" s="730"/>
      <c r="I47" s="729" t="s">
        <v>261</v>
      </c>
      <c r="J47" s="729"/>
      <c r="K47" s="730">
        <f>IF(SUMIF($W$7:$W$44,3,$AJ$7:$AJ$44)=0,0,SUMIF($W$7:$W$44,3,$AJ$7:$AJ$44))</f>
        <v>0</v>
      </c>
      <c r="L47" s="730"/>
      <c r="M47" s="490" t="s">
        <v>31</v>
      </c>
      <c r="N47" s="730">
        <f>SUM($C$47,$G$47,$K$47)</f>
        <v>0</v>
      </c>
      <c r="O47" s="730"/>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750" t="str">
        <f>$L$5</f>
        <v>（   　　年　　月 ）</v>
      </c>
      <c r="M48" s="750"/>
      <c r="N48" s="750"/>
      <c r="O48" s="750"/>
      <c r="P48" s="750"/>
      <c r="Q48" s="750"/>
      <c r="R48" s="476" t="s">
        <v>265</v>
      </c>
      <c r="S48" s="493"/>
      <c r="T48" s="493"/>
      <c r="U48" s="493"/>
      <c r="V48" s="751" t="str">
        <f>$V$5</f>
        <v/>
      </c>
      <c r="W48" s="751"/>
      <c r="X48" s="751"/>
      <c r="Y48" s="751"/>
      <c r="Z48" s="751"/>
      <c r="AA48" s="751"/>
      <c r="AE48" s="204"/>
      <c r="AF48" s="211"/>
      <c r="AG48" s="213"/>
      <c r="AH48" s="213"/>
      <c r="AI48" s="213"/>
      <c r="AJ48" s="454"/>
      <c r="AK48" s="456"/>
      <c r="AO48" s="214"/>
      <c r="AP48" s="215"/>
      <c r="AQ48" s="214"/>
      <c r="AS48" s="216"/>
    </row>
    <row r="49" spans="1:45" ht="15.75" customHeight="1" x14ac:dyDescent="0.15">
      <c r="A49" s="725">
        <f>IF($AG$3="",A43+1,AF49)</f>
        <v>11</v>
      </c>
      <c r="B49" s="726"/>
      <c r="C49" s="754" t="s">
        <v>248</v>
      </c>
      <c r="D49" s="457"/>
      <c r="E49" s="756" t="s">
        <v>202</v>
      </c>
      <c r="F49" s="457"/>
      <c r="G49" s="756" t="s">
        <v>251</v>
      </c>
      <c r="H49" s="457"/>
      <c r="I49" s="756" t="s">
        <v>202</v>
      </c>
      <c r="J49" s="457"/>
      <c r="K49" s="752" t="s">
        <v>252</v>
      </c>
      <c r="L49" s="742" t="s">
        <v>203</v>
      </c>
      <c r="M49" s="458"/>
      <c r="N49" s="744" t="s">
        <v>253</v>
      </c>
      <c r="O49" s="457"/>
      <c r="P49" s="744" t="s">
        <v>252</v>
      </c>
      <c r="Q49" s="742" t="s">
        <v>254</v>
      </c>
      <c r="R49" s="469" t="str">
        <f>IF(OR(D49="",A49=""),"",HOUR(AJ49))</f>
        <v/>
      </c>
      <c r="S49" s="744" t="s">
        <v>253</v>
      </c>
      <c r="T49" s="460" t="str">
        <f>IF(OR(D49="",A49=""),"",MINUTE(AJ49))</f>
        <v/>
      </c>
      <c r="U49" s="744" t="s">
        <v>252</v>
      </c>
      <c r="V49" s="734" t="s">
        <v>269</v>
      </c>
      <c r="W49" s="461"/>
      <c r="X49" s="736" t="s">
        <v>143</v>
      </c>
      <c r="Y49" s="732" t="s">
        <v>255</v>
      </c>
      <c r="Z49" s="738"/>
      <c r="AA49" s="739"/>
      <c r="AF49" s="209" t="str">
        <f>IF($AG$3="","",AF43+1)</f>
        <v/>
      </c>
      <c r="AG49" s="445">
        <f>IF(OR(D49="",F49=""),0,TIME(D49,F49,0))</f>
        <v>0</v>
      </c>
      <c r="AH49" s="445">
        <f>IF(OR(H49="",J49=""),0,TIME(H49,J49,0))</f>
        <v>0</v>
      </c>
      <c r="AI49" s="445">
        <f>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727"/>
      <c r="B50" s="728"/>
      <c r="C50" s="755"/>
      <c r="D50" s="462"/>
      <c r="E50" s="757"/>
      <c r="F50" s="462"/>
      <c r="G50" s="757"/>
      <c r="H50" s="462"/>
      <c r="I50" s="757"/>
      <c r="J50" s="462"/>
      <c r="K50" s="753"/>
      <c r="L50" s="743"/>
      <c r="M50" s="463"/>
      <c r="N50" s="745"/>
      <c r="O50" s="462"/>
      <c r="P50" s="745"/>
      <c r="Q50" s="743"/>
      <c r="R50" s="468" t="str">
        <f>IF(OR(D50="",A49=""),"",HOUR(AJ50))</f>
        <v/>
      </c>
      <c r="S50" s="745"/>
      <c r="T50" s="464" t="str">
        <f>IF(OR(D50="",A49=""),"",MINUTE(AJ50))</f>
        <v/>
      </c>
      <c r="U50" s="745"/>
      <c r="V50" s="735"/>
      <c r="W50" s="513"/>
      <c r="X50" s="737"/>
      <c r="Y50" s="733"/>
      <c r="Z50" s="740"/>
      <c r="AA50" s="741"/>
      <c r="AG50" s="445">
        <f>IF(OR(D50="",F50=""),0,TIME(D50,F50,0))</f>
        <v>0</v>
      </c>
      <c r="AH50" s="445">
        <f>IF(OR(H50="",J50=""),0,TIME(H50,J50,0))</f>
        <v>0</v>
      </c>
      <c r="AI50" s="445">
        <f>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727"/>
      <c r="B51" s="728"/>
      <c r="C51" s="746" t="s">
        <v>249</v>
      </c>
      <c r="D51" s="520"/>
      <c r="E51" s="521"/>
      <c r="F51" s="521"/>
      <c r="G51" s="521"/>
      <c r="H51" s="521"/>
      <c r="I51" s="521"/>
      <c r="J51" s="521"/>
      <c r="K51" s="521"/>
      <c r="L51" s="521"/>
      <c r="M51" s="521"/>
      <c r="N51" s="521"/>
      <c r="O51" s="521"/>
      <c r="P51" s="521"/>
      <c r="Q51" s="761" t="str">
        <f>IF(OR(AK49="ERR",AK50="ERR"),"研修時間を確認してください","")</f>
        <v/>
      </c>
      <c r="R51" s="761"/>
      <c r="S51" s="761"/>
      <c r="T51" s="761"/>
      <c r="U51" s="761"/>
      <c r="V51" s="761"/>
      <c r="W51" s="761"/>
      <c r="X51" s="748" t="str">
        <f>IF(ISERROR(OR(AG49,AJ49,AJ50)),"研修人数を入力してください",IF(AG49&lt;&gt;"",IF(OR(AND(AJ49&gt;0,W49=""),AND(AJ50&gt;0,W50="")),"研修人数を入力してください",""),""))</f>
        <v/>
      </c>
      <c r="Y51" s="748"/>
      <c r="Z51" s="748"/>
      <c r="AA51" s="749"/>
      <c r="AE51" s="204"/>
      <c r="AF51" s="211"/>
      <c r="AG51" s="213"/>
      <c r="AH51" s="213"/>
      <c r="AI51" s="213"/>
      <c r="AJ51" s="210"/>
      <c r="AK51" s="456"/>
      <c r="AM51" s="135"/>
      <c r="AO51" s="449"/>
      <c r="AP51" s="215"/>
      <c r="AQ51" s="214"/>
      <c r="AS51" s="216"/>
    </row>
    <row r="52" spans="1:45" ht="49.5" customHeight="1" x14ac:dyDescent="0.15">
      <c r="A52" s="723" t="str">
        <f>IF(AF49="","",CONCATENATE("(",TEXT(AF49,"aaa"),")"))</f>
        <v/>
      </c>
      <c r="B52" s="724"/>
      <c r="C52" s="747"/>
      <c r="D52" s="758"/>
      <c r="E52" s="759"/>
      <c r="F52" s="759"/>
      <c r="G52" s="759"/>
      <c r="H52" s="759"/>
      <c r="I52" s="759"/>
      <c r="J52" s="759"/>
      <c r="K52" s="759"/>
      <c r="L52" s="759"/>
      <c r="M52" s="759"/>
      <c r="N52" s="759"/>
      <c r="O52" s="759"/>
      <c r="P52" s="759"/>
      <c r="Q52" s="759"/>
      <c r="R52" s="759"/>
      <c r="S52" s="759"/>
      <c r="T52" s="759"/>
      <c r="U52" s="759"/>
      <c r="V52" s="759"/>
      <c r="W52" s="759"/>
      <c r="X52" s="759"/>
      <c r="Y52" s="759"/>
      <c r="Z52" s="759"/>
      <c r="AA52" s="760"/>
      <c r="AE52" s="204"/>
      <c r="AF52" s="211"/>
      <c r="AG52" s="213"/>
      <c r="AH52" s="213"/>
      <c r="AI52" s="213"/>
      <c r="AJ52" s="210"/>
      <c r="AK52" s="456"/>
      <c r="AO52" s="214"/>
      <c r="AP52" s="215"/>
      <c r="AQ52" s="214"/>
      <c r="AS52" s="216"/>
    </row>
    <row r="53" spans="1:45" ht="15.75" customHeight="1" x14ac:dyDescent="0.15">
      <c r="A53" s="725">
        <f>IF($AG$3="",A49+1,AF53)</f>
        <v>12</v>
      </c>
      <c r="B53" s="726"/>
      <c r="C53" s="754" t="s">
        <v>248</v>
      </c>
      <c r="D53" s="457"/>
      <c r="E53" s="756" t="s">
        <v>202</v>
      </c>
      <c r="F53" s="457"/>
      <c r="G53" s="756" t="s">
        <v>251</v>
      </c>
      <c r="H53" s="457"/>
      <c r="I53" s="756" t="s">
        <v>202</v>
      </c>
      <c r="J53" s="457"/>
      <c r="K53" s="752" t="s">
        <v>252</v>
      </c>
      <c r="L53" s="742" t="s">
        <v>203</v>
      </c>
      <c r="M53" s="458"/>
      <c r="N53" s="744" t="s">
        <v>253</v>
      </c>
      <c r="O53" s="457"/>
      <c r="P53" s="744" t="s">
        <v>252</v>
      </c>
      <c r="Q53" s="742" t="s">
        <v>254</v>
      </c>
      <c r="R53" s="469" t="str">
        <f>IF(OR(D53="",A53=""),"",HOUR(AJ53))</f>
        <v/>
      </c>
      <c r="S53" s="744" t="s">
        <v>253</v>
      </c>
      <c r="T53" s="460" t="str">
        <f>IF(OR(D53="",A53=""),"",MINUTE(AJ53))</f>
        <v/>
      </c>
      <c r="U53" s="744" t="s">
        <v>252</v>
      </c>
      <c r="V53" s="734" t="s">
        <v>269</v>
      </c>
      <c r="W53" s="461"/>
      <c r="X53" s="736" t="s">
        <v>143</v>
      </c>
      <c r="Y53" s="732" t="s">
        <v>255</v>
      </c>
      <c r="Z53" s="738"/>
      <c r="AA53" s="739"/>
      <c r="AF53" s="209" t="str">
        <f>IF($AG$3="","",AF49+1)</f>
        <v/>
      </c>
      <c r="AG53" s="445">
        <f>IF(OR(D53="",F53=""),0,TIME(D53,F53,0))</f>
        <v>0</v>
      </c>
      <c r="AH53" s="445">
        <f>IF(OR(H53="",J53=""),0,TIME(H53,J53,0))</f>
        <v>0</v>
      </c>
      <c r="AI53" s="445">
        <f>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727"/>
      <c r="B54" s="728"/>
      <c r="C54" s="755"/>
      <c r="D54" s="462"/>
      <c r="E54" s="757"/>
      <c r="F54" s="462"/>
      <c r="G54" s="757"/>
      <c r="H54" s="462"/>
      <c r="I54" s="757"/>
      <c r="J54" s="462"/>
      <c r="K54" s="753"/>
      <c r="L54" s="743"/>
      <c r="M54" s="463"/>
      <c r="N54" s="745"/>
      <c r="O54" s="462"/>
      <c r="P54" s="745"/>
      <c r="Q54" s="743"/>
      <c r="R54" s="468" t="str">
        <f>IF(OR(D54="",A53=""),"",HOUR(AJ54))</f>
        <v/>
      </c>
      <c r="S54" s="745"/>
      <c r="T54" s="464" t="str">
        <f>IF(OR(D54="",A53=""),"",MINUTE(AJ54))</f>
        <v/>
      </c>
      <c r="U54" s="745"/>
      <c r="V54" s="735"/>
      <c r="W54" s="513"/>
      <c r="X54" s="737"/>
      <c r="Y54" s="733"/>
      <c r="Z54" s="740"/>
      <c r="AA54" s="741"/>
      <c r="AG54" s="445">
        <f>IF(OR(D54="",F54=""),0,TIME(D54,F54,0))</f>
        <v>0</v>
      </c>
      <c r="AH54" s="445">
        <f>IF(OR(H54="",J54=""),0,TIME(H54,J54,0))</f>
        <v>0</v>
      </c>
      <c r="AI54" s="445">
        <f>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727"/>
      <c r="B55" s="728"/>
      <c r="C55" s="746" t="s">
        <v>249</v>
      </c>
      <c r="D55" s="520"/>
      <c r="E55" s="521"/>
      <c r="F55" s="521"/>
      <c r="G55" s="521"/>
      <c r="H55" s="521"/>
      <c r="I55" s="521"/>
      <c r="J55" s="521"/>
      <c r="K55" s="521"/>
      <c r="L55" s="521"/>
      <c r="M55" s="521"/>
      <c r="N55" s="521"/>
      <c r="O55" s="521"/>
      <c r="P55" s="521"/>
      <c r="Q55" s="761" t="str">
        <f>IF(OR(AK53="ERR",AK54="ERR"),"研修時間を確認してください","")</f>
        <v/>
      </c>
      <c r="R55" s="761"/>
      <c r="S55" s="761"/>
      <c r="T55" s="761"/>
      <c r="U55" s="761"/>
      <c r="V55" s="761"/>
      <c r="W55" s="761"/>
      <c r="X55" s="748" t="str">
        <f>IF(ISERROR(OR(AG53,AJ53,AJ54)),"研修人数を入力してください",IF(AG53&lt;&gt;"",IF(OR(AND(AJ53&gt;0,W53=""),AND(AJ54&gt;0,W54="")),"研修人数を入力してください",""),""))</f>
        <v/>
      </c>
      <c r="Y55" s="748"/>
      <c r="Z55" s="748"/>
      <c r="AA55" s="749"/>
      <c r="AE55" s="204"/>
      <c r="AF55" s="211"/>
      <c r="AG55" s="213"/>
      <c r="AH55" s="213"/>
      <c r="AI55" s="213"/>
      <c r="AJ55" s="210"/>
      <c r="AK55" s="456"/>
      <c r="AM55" s="135"/>
      <c r="AO55" s="214"/>
      <c r="AP55" s="215"/>
      <c r="AQ55" s="214"/>
      <c r="AS55" s="216"/>
    </row>
    <row r="56" spans="1:45" ht="49.5" customHeight="1" x14ac:dyDescent="0.15">
      <c r="A56" s="723" t="str">
        <f>IF(AF53="","",CONCATENATE("(",TEXT(AF53,"aaa"),")"))</f>
        <v/>
      </c>
      <c r="B56" s="724"/>
      <c r="C56" s="747"/>
      <c r="D56" s="758"/>
      <c r="E56" s="759"/>
      <c r="F56" s="759"/>
      <c r="G56" s="759"/>
      <c r="H56" s="759"/>
      <c r="I56" s="759"/>
      <c r="J56" s="759"/>
      <c r="K56" s="759"/>
      <c r="L56" s="759"/>
      <c r="M56" s="759"/>
      <c r="N56" s="759"/>
      <c r="O56" s="759"/>
      <c r="P56" s="759"/>
      <c r="Q56" s="759"/>
      <c r="R56" s="759"/>
      <c r="S56" s="759"/>
      <c r="T56" s="759"/>
      <c r="U56" s="759"/>
      <c r="V56" s="759"/>
      <c r="W56" s="759"/>
      <c r="X56" s="759"/>
      <c r="Y56" s="759"/>
      <c r="Z56" s="759"/>
      <c r="AA56" s="760"/>
      <c r="AE56" s="204"/>
      <c r="AF56" s="211"/>
      <c r="AG56" s="213"/>
      <c r="AH56" s="213"/>
      <c r="AI56" s="213"/>
      <c r="AJ56" s="210"/>
      <c r="AK56" s="456"/>
      <c r="AO56" s="214"/>
      <c r="AP56" s="215"/>
      <c r="AQ56" s="214"/>
      <c r="AS56" s="216"/>
    </row>
    <row r="57" spans="1:45" ht="15.75" customHeight="1" x14ac:dyDescent="0.15">
      <c r="A57" s="725">
        <f>IF($AG$3="",A53+1,AF57)</f>
        <v>13</v>
      </c>
      <c r="B57" s="726"/>
      <c r="C57" s="754" t="s">
        <v>248</v>
      </c>
      <c r="D57" s="457"/>
      <c r="E57" s="756" t="s">
        <v>202</v>
      </c>
      <c r="F57" s="457"/>
      <c r="G57" s="756" t="s">
        <v>251</v>
      </c>
      <c r="H57" s="457"/>
      <c r="I57" s="756" t="s">
        <v>202</v>
      </c>
      <c r="J57" s="457"/>
      <c r="K57" s="752" t="s">
        <v>252</v>
      </c>
      <c r="L57" s="742" t="s">
        <v>203</v>
      </c>
      <c r="M57" s="458"/>
      <c r="N57" s="744" t="s">
        <v>253</v>
      </c>
      <c r="O57" s="457"/>
      <c r="P57" s="744" t="s">
        <v>252</v>
      </c>
      <c r="Q57" s="742" t="s">
        <v>254</v>
      </c>
      <c r="R57" s="469" t="str">
        <f>IF(OR(D57="",A57=""),"",HOUR(AJ57))</f>
        <v/>
      </c>
      <c r="S57" s="744" t="s">
        <v>253</v>
      </c>
      <c r="T57" s="460" t="str">
        <f>IF(OR(D57="",A57=""),"",MINUTE(AJ57))</f>
        <v/>
      </c>
      <c r="U57" s="744" t="s">
        <v>252</v>
      </c>
      <c r="V57" s="734" t="s">
        <v>269</v>
      </c>
      <c r="W57" s="461"/>
      <c r="X57" s="736" t="s">
        <v>143</v>
      </c>
      <c r="Y57" s="732" t="s">
        <v>255</v>
      </c>
      <c r="Z57" s="738"/>
      <c r="AA57" s="739"/>
      <c r="AF57" s="209" t="str">
        <f>IF($AG$3="","",AF53+1)</f>
        <v/>
      </c>
      <c r="AG57" s="445">
        <f>IF(OR(D57="",F57=""),0,TIME(D57,F57,0))</f>
        <v>0</v>
      </c>
      <c r="AH57" s="445">
        <f>IF(OR(H57="",J57=""),0,TIME(H57,J57,0))</f>
        <v>0</v>
      </c>
      <c r="AI57" s="445">
        <f>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727"/>
      <c r="B58" s="728"/>
      <c r="C58" s="755"/>
      <c r="D58" s="462"/>
      <c r="E58" s="757"/>
      <c r="F58" s="462"/>
      <c r="G58" s="757"/>
      <c r="H58" s="462"/>
      <c r="I58" s="757"/>
      <c r="J58" s="462"/>
      <c r="K58" s="753"/>
      <c r="L58" s="743"/>
      <c r="M58" s="463"/>
      <c r="N58" s="745"/>
      <c r="O58" s="462"/>
      <c r="P58" s="745"/>
      <c r="Q58" s="743"/>
      <c r="R58" s="468" t="str">
        <f>IF(OR(D58="",A57=""),"",HOUR(AJ58))</f>
        <v/>
      </c>
      <c r="S58" s="745"/>
      <c r="T58" s="464" t="str">
        <f>IF(OR(D58="",A57=""),"",MINUTE(AJ58))</f>
        <v/>
      </c>
      <c r="U58" s="745"/>
      <c r="V58" s="735"/>
      <c r="W58" s="513"/>
      <c r="X58" s="737"/>
      <c r="Y58" s="733"/>
      <c r="Z58" s="740"/>
      <c r="AA58" s="741"/>
      <c r="AG58" s="445">
        <f>IF(OR(D58="",F58=""),0,TIME(D58,F58,0))</f>
        <v>0</v>
      </c>
      <c r="AH58" s="445">
        <f>IF(OR(H58="",J58=""),0,TIME(H58,J58,0))</f>
        <v>0</v>
      </c>
      <c r="AI58" s="445">
        <f>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727"/>
      <c r="B59" s="728"/>
      <c r="C59" s="746" t="s">
        <v>249</v>
      </c>
      <c r="D59" s="520"/>
      <c r="E59" s="521"/>
      <c r="F59" s="521"/>
      <c r="G59" s="521"/>
      <c r="H59" s="521"/>
      <c r="I59" s="521"/>
      <c r="J59" s="521"/>
      <c r="K59" s="521"/>
      <c r="L59" s="521"/>
      <c r="M59" s="521"/>
      <c r="N59" s="521"/>
      <c r="O59" s="521"/>
      <c r="P59" s="521"/>
      <c r="Q59" s="761" t="str">
        <f>IF(OR(AK57="ERR",AK58="ERR"),"研修時間を確認してください","")</f>
        <v/>
      </c>
      <c r="R59" s="761"/>
      <c r="S59" s="761"/>
      <c r="T59" s="761"/>
      <c r="U59" s="761"/>
      <c r="V59" s="761"/>
      <c r="W59" s="761"/>
      <c r="X59" s="748" t="str">
        <f>IF(ISERROR(OR(AG57,AJ57,AJ58)),"研修人数を入力してください",IF(AG57&lt;&gt;"",IF(OR(AND(AJ57&gt;0,W57=""),AND(AJ58&gt;0,W58="")),"研修人数を入力してください",""),""))</f>
        <v/>
      </c>
      <c r="Y59" s="748"/>
      <c r="Z59" s="748"/>
      <c r="AA59" s="749"/>
      <c r="AE59" s="204"/>
      <c r="AF59" s="211"/>
      <c r="AG59" s="213"/>
      <c r="AH59" s="213"/>
      <c r="AI59" s="213"/>
      <c r="AJ59" s="210"/>
      <c r="AK59" s="456"/>
      <c r="AM59" s="135"/>
      <c r="AO59" s="214"/>
      <c r="AP59" s="215"/>
      <c r="AQ59" s="214"/>
      <c r="AS59" s="216"/>
    </row>
    <row r="60" spans="1:45" ht="49.5" customHeight="1" x14ac:dyDescent="0.15">
      <c r="A60" s="723" t="str">
        <f>IF(AF57="","",CONCATENATE("(",TEXT(AF57,"aaa"),")"))</f>
        <v/>
      </c>
      <c r="B60" s="724"/>
      <c r="C60" s="747"/>
      <c r="D60" s="758"/>
      <c r="E60" s="759"/>
      <c r="F60" s="759"/>
      <c r="G60" s="759"/>
      <c r="H60" s="759"/>
      <c r="I60" s="759"/>
      <c r="J60" s="759"/>
      <c r="K60" s="759"/>
      <c r="L60" s="759"/>
      <c r="M60" s="759"/>
      <c r="N60" s="759"/>
      <c r="O60" s="759"/>
      <c r="P60" s="759"/>
      <c r="Q60" s="759"/>
      <c r="R60" s="759"/>
      <c r="S60" s="759"/>
      <c r="T60" s="759"/>
      <c r="U60" s="759"/>
      <c r="V60" s="759"/>
      <c r="W60" s="759"/>
      <c r="X60" s="759"/>
      <c r="Y60" s="759"/>
      <c r="Z60" s="759"/>
      <c r="AA60" s="760"/>
      <c r="AE60" s="204"/>
      <c r="AF60" s="211"/>
      <c r="AG60" s="213"/>
      <c r="AH60" s="213"/>
      <c r="AI60" s="213"/>
      <c r="AJ60" s="210"/>
      <c r="AK60" s="456"/>
      <c r="AO60" s="214"/>
      <c r="AP60" s="215"/>
      <c r="AQ60" s="214"/>
      <c r="AS60" s="216"/>
    </row>
    <row r="61" spans="1:45" ht="15.75" customHeight="1" x14ac:dyDescent="0.15">
      <c r="A61" s="725">
        <f>IF($AG$3="",A57+1,AF61)</f>
        <v>14</v>
      </c>
      <c r="B61" s="726"/>
      <c r="C61" s="754" t="s">
        <v>248</v>
      </c>
      <c r="D61" s="457"/>
      <c r="E61" s="756" t="s">
        <v>202</v>
      </c>
      <c r="F61" s="457"/>
      <c r="G61" s="756" t="s">
        <v>251</v>
      </c>
      <c r="H61" s="457"/>
      <c r="I61" s="756" t="s">
        <v>202</v>
      </c>
      <c r="J61" s="457"/>
      <c r="K61" s="752" t="s">
        <v>252</v>
      </c>
      <c r="L61" s="742" t="s">
        <v>203</v>
      </c>
      <c r="M61" s="458"/>
      <c r="N61" s="744" t="s">
        <v>253</v>
      </c>
      <c r="O61" s="457"/>
      <c r="P61" s="744" t="s">
        <v>252</v>
      </c>
      <c r="Q61" s="742" t="s">
        <v>254</v>
      </c>
      <c r="R61" s="469" t="str">
        <f>IF(OR(D61="",A61=""),"",HOUR(AJ61))</f>
        <v/>
      </c>
      <c r="S61" s="744" t="s">
        <v>253</v>
      </c>
      <c r="T61" s="460" t="str">
        <f>IF(OR(D61="",A61=""),"",MINUTE(AJ61))</f>
        <v/>
      </c>
      <c r="U61" s="744" t="s">
        <v>252</v>
      </c>
      <c r="V61" s="734" t="s">
        <v>269</v>
      </c>
      <c r="W61" s="461"/>
      <c r="X61" s="736" t="s">
        <v>143</v>
      </c>
      <c r="Y61" s="732" t="s">
        <v>255</v>
      </c>
      <c r="Z61" s="738"/>
      <c r="AA61" s="739"/>
      <c r="AF61" s="209" t="str">
        <f>IF($AG$3="","",AF57+1)</f>
        <v/>
      </c>
      <c r="AG61" s="445">
        <f>IF(OR(D61="",F61=""),0,TIME(D61,F61,0))</f>
        <v>0</v>
      </c>
      <c r="AH61" s="445">
        <f>IF(OR(H61="",J61=""),0,TIME(H61,J61,0))</f>
        <v>0</v>
      </c>
      <c r="AI61" s="445">
        <f>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727"/>
      <c r="B62" s="728"/>
      <c r="C62" s="755"/>
      <c r="D62" s="462"/>
      <c r="E62" s="757"/>
      <c r="F62" s="462"/>
      <c r="G62" s="757"/>
      <c r="H62" s="462"/>
      <c r="I62" s="757"/>
      <c r="J62" s="462"/>
      <c r="K62" s="753"/>
      <c r="L62" s="743"/>
      <c r="M62" s="463"/>
      <c r="N62" s="745"/>
      <c r="O62" s="462"/>
      <c r="P62" s="745"/>
      <c r="Q62" s="743"/>
      <c r="R62" s="468" t="str">
        <f>IF(OR(D62="",A61=""),"",HOUR(AJ62))</f>
        <v/>
      </c>
      <c r="S62" s="745"/>
      <c r="T62" s="464" t="str">
        <f>IF(OR(D62="",A61=""),"",MINUTE(AJ62))</f>
        <v/>
      </c>
      <c r="U62" s="745"/>
      <c r="V62" s="735"/>
      <c r="W62" s="513"/>
      <c r="X62" s="737"/>
      <c r="Y62" s="733"/>
      <c r="Z62" s="740"/>
      <c r="AA62" s="741"/>
      <c r="AG62" s="445">
        <f>IF(OR(D62="",F62=""),0,TIME(D62,F62,0))</f>
        <v>0</v>
      </c>
      <c r="AH62" s="445">
        <f>IF(OR(H62="",J62=""),0,TIME(H62,J62,0))</f>
        <v>0</v>
      </c>
      <c r="AI62" s="445">
        <f>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727"/>
      <c r="B63" s="728"/>
      <c r="C63" s="746" t="s">
        <v>249</v>
      </c>
      <c r="D63" s="520"/>
      <c r="E63" s="521"/>
      <c r="F63" s="521"/>
      <c r="G63" s="521"/>
      <c r="H63" s="521"/>
      <c r="I63" s="521"/>
      <c r="J63" s="521"/>
      <c r="K63" s="521"/>
      <c r="L63" s="521"/>
      <c r="M63" s="521"/>
      <c r="N63" s="521"/>
      <c r="O63" s="521"/>
      <c r="P63" s="521"/>
      <c r="Q63" s="761" t="str">
        <f>IF(OR(AK61="ERR",AK62="ERR"),"研修時間を確認してください","")</f>
        <v/>
      </c>
      <c r="R63" s="761"/>
      <c r="S63" s="761"/>
      <c r="T63" s="761"/>
      <c r="U63" s="761"/>
      <c r="V63" s="761"/>
      <c r="W63" s="761"/>
      <c r="X63" s="748" t="str">
        <f>IF(ISERROR(OR(AG61,AJ61,AJ62)),"研修人数を入力してください",IF(AG61&lt;&gt;"",IF(OR(AND(AJ61&gt;0,W61=""),AND(AJ62&gt;0,W62="")),"研修人数を入力してください",""),""))</f>
        <v/>
      </c>
      <c r="Y63" s="748"/>
      <c r="Z63" s="748"/>
      <c r="AA63" s="749"/>
      <c r="AE63" s="204"/>
      <c r="AF63" s="211"/>
      <c r="AG63" s="213"/>
      <c r="AH63" s="213"/>
      <c r="AI63" s="213"/>
      <c r="AJ63" s="210"/>
      <c r="AK63" s="456"/>
      <c r="AM63" s="135"/>
      <c r="AO63" s="214"/>
      <c r="AP63" s="215"/>
      <c r="AQ63" s="214"/>
      <c r="AS63" s="216"/>
    </row>
    <row r="64" spans="1:45" ht="49.5" customHeight="1" x14ac:dyDescent="0.15">
      <c r="A64" s="723" t="str">
        <f>IF(AF61="","",CONCATENATE("(",TEXT(AF61,"aaa"),")"))</f>
        <v/>
      </c>
      <c r="B64" s="724"/>
      <c r="C64" s="747"/>
      <c r="D64" s="758"/>
      <c r="E64" s="759"/>
      <c r="F64" s="759"/>
      <c r="G64" s="759"/>
      <c r="H64" s="759"/>
      <c r="I64" s="759"/>
      <c r="J64" s="759"/>
      <c r="K64" s="759"/>
      <c r="L64" s="759"/>
      <c r="M64" s="759"/>
      <c r="N64" s="759"/>
      <c r="O64" s="759"/>
      <c r="P64" s="759"/>
      <c r="Q64" s="759"/>
      <c r="R64" s="759"/>
      <c r="S64" s="759"/>
      <c r="T64" s="759"/>
      <c r="U64" s="759"/>
      <c r="V64" s="759"/>
      <c r="W64" s="759"/>
      <c r="X64" s="759"/>
      <c r="Y64" s="759"/>
      <c r="Z64" s="759"/>
      <c r="AA64" s="760"/>
      <c r="AE64" s="204"/>
      <c r="AF64" s="211"/>
      <c r="AG64" s="213"/>
      <c r="AH64" s="213"/>
      <c r="AI64" s="213"/>
      <c r="AJ64" s="210"/>
      <c r="AK64" s="456"/>
      <c r="AO64" s="214"/>
      <c r="AP64" s="215"/>
      <c r="AQ64" s="214"/>
      <c r="AS64" s="216"/>
    </row>
    <row r="65" spans="1:45" ht="15.75" customHeight="1" x14ac:dyDescent="0.15">
      <c r="A65" s="725">
        <f>IF($AG$3="",A61+1,AF65)</f>
        <v>15</v>
      </c>
      <c r="B65" s="726"/>
      <c r="C65" s="754" t="s">
        <v>248</v>
      </c>
      <c r="D65" s="457"/>
      <c r="E65" s="756" t="s">
        <v>202</v>
      </c>
      <c r="F65" s="457"/>
      <c r="G65" s="756" t="s">
        <v>251</v>
      </c>
      <c r="H65" s="457"/>
      <c r="I65" s="756" t="s">
        <v>202</v>
      </c>
      <c r="J65" s="457"/>
      <c r="K65" s="752" t="s">
        <v>252</v>
      </c>
      <c r="L65" s="742" t="s">
        <v>203</v>
      </c>
      <c r="M65" s="458"/>
      <c r="N65" s="744" t="s">
        <v>253</v>
      </c>
      <c r="O65" s="457"/>
      <c r="P65" s="744" t="s">
        <v>252</v>
      </c>
      <c r="Q65" s="742" t="s">
        <v>254</v>
      </c>
      <c r="R65" s="469" t="str">
        <f>IF(OR(D65="",A65=""),"",HOUR(AJ65))</f>
        <v/>
      </c>
      <c r="S65" s="744" t="s">
        <v>253</v>
      </c>
      <c r="T65" s="460" t="str">
        <f>IF(OR(D65="",A65=""),"",MINUTE(AJ65))</f>
        <v/>
      </c>
      <c r="U65" s="744" t="s">
        <v>252</v>
      </c>
      <c r="V65" s="734" t="s">
        <v>269</v>
      </c>
      <c r="W65" s="461"/>
      <c r="X65" s="736" t="s">
        <v>143</v>
      </c>
      <c r="Y65" s="732" t="s">
        <v>255</v>
      </c>
      <c r="Z65" s="738"/>
      <c r="AA65" s="739"/>
      <c r="AF65" s="209" t="str">
        <f>IF($AG$3="","",AF61+1)</f>
        <v/>
      </c>
      <c r="AG65" s="445">
        <f>IF(OR(D65="",F65=""),0,TIME(D65,F65,0))</f>
        <v>0</v>
      </c>
      <c r="AH65" s="445">
        <f>IF(OR(H65="",J65=""),0,TIME(H65,J65,0))</f>
        <v>0</v>
      </c>
      <c r="AI65" s="445">
        <f>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727"/>
      <c r="B66" s="728"/>
      <c r="C66" s="755"/>
      <c r="D66" s="462"/>
      <c r="E66" s="757"/>
      <c r="F66" s="462"/>
      <c r="G66" s="757"/>
      <c r="H66" s="462"/>
      <c r="I66" s="757"/>
      <c r="J66" s="462"/>
      <c r="K66" s="753"/>
      <c r="L66" s="743"/>
      <c r="M66" s="463"/>
      <c r="N66" s="745"/>
      <c r="O66" s="462"/>
      <c r="P66" s="745"/>
      <c r="Q66" s="743"/>
      <c r="R66" s="468" t="str">
        <f>IF(OR(D66="",A65=""),"",HOUR(AJ66))</f>
        <v/>
      </c>
      <c r="S66" s="745"/>
      <c r="T66" s="464" t="str">
        <f>IF(OR(D66="",A65=""),"",MINUTE(AJ66))</f>
        <v/>
      </c>
      <c r="U66" s="745"/>
      <c r="V66" s="735"/>
      <c r="W66" s="513"/>
      <c r="X66" s="737"/>
      <c r="Y66" s="733"/>
      <c r="Z66" s="740"/>
      <c r="AA66" s="741"/>
      <c r="AG66" s="445">
        <f>IF(OR(D66="",F66=""),0,TIME(D66,F66,0))</f>
        <v>0</v>
      </c>
      <c r="AH66" s="445">
        <f>IF(OR(H66="",J66=""),0,TIME(H66,J66,0))</f>
        <v>0</v>
      </c>
      <c r="AI66" s="445">
        <f>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727"/>
      <c r="B67" s="728"/>
      <c r="C67" s="746" t="s">
        <v>249</v>
      </c>
      <c r="D67" s="520"/>
      <c r="E67" s="521"/>
      <c r="F67" s="521"/>
      <c r="G67" s="521"/>
      <c r="H67" s="521"/>
      <c r="I67" s="521"/>
      <c r="J67" s="521"/>
      <c r="K67" s="521"/>
      <c r="L67" s="521"/>
      <c r="M67" s="521"/>
      <c r="N67" s="521"/>
      <c r="O67" s="521"/>
      <c r="P67" s="521"/>
      <c r="Q67" s="761" t="str">
        <f>IF(OR(AK65="ERR",AK66="ERR"),"研修時間を確認してください","")</f>
        <v/>
      </c>
      <c r="R67" s="761"/>
      <c r="S67" s="761"/>
      <c r="T67" s="761"/>
      <c r="U67" s="761"/>
      <c r="V67" s="761"/>
      <c r="W67" s="761"/>
      <c r="X67" s="748" t="str">
        <f>IF(ISERROR(OR(AG65,AJ65,AJ66)),"研修人数を入力してください",IF(AG65&lt;&gt;"",IF(OR(AND(AJ65&gt;0,W65=""),AND(AJ66&gt;0,W66="")),"研修人数を入力してください",""),""))</f>
        <v/>
      </c>
      <c r="Y67" s="748"/>
      <c r="Z67" s="748"/>
      <c r="AA67" s="749"/>
      <c r="AE67" s="204"/>
      <c r="AF67" s="211"/>
      <c r="AG67" s="213"/>
      <c r="AH67" s="213"/>
      <c r="AI67" s="213"/>
      <c r="AJ67" s="210"/>
      <c r="AK67" s="456"/>
      <c r="AM67" s="135"/>
      <c r="AO67" s="214"/>
      <c r="AP67" s="215"/>
      <c r="AQ67" s="214"/>
      <c r="AS67" s="216"/>
    </row>
    <row r="68" spans="1:45" ht="49.5" customHeight="1" x14ac:dyDescent="0.15">
      <c r="A68" s="723" t="str">
        <f>IF(AF65="","",CONCATENATE("(",TEXT(AF65,"aaa"),")"))</f>
        <v/>
      </c>
      <c r="B68" s="724"/>
      <c r="C68" s="747"/>
      <c r="D68" s="758"/>
      <c r="E68" s="759"/>
      <c r="F68" s="759"/>
      <c r="G68" s="759"/>
      <c r="H68" s="759"/>
      <c r="I68" s="759"/>
      <c r="J68" s="759"/>
      <c r="K68" s="759"/>
      <c r="L68" s="759"/>
      <c r="M68" s="759"/>
      <c r="N68" s="759"/>
      <c r="O68" s="759"/>
      <c r="P68" s="759"/>
      <c r="Q68" s="759"/>
      <c r="R68" s="759"/>
      <c r="S68" s="759"/>
      <c r="T68" s="759"/>
      <c r="U68" s="759"/>
      <c r="V68" s="759"/>
      <c r="W68" s="759"/>
      <c r="X68" s="759"/>
      <c r="Y68" s="759"/>
      <c r="Z68" s="759"/>
      <c r="AA68" s="760"/>
      <c r="AE68" s="204"/>
      <c r="AF68" s="211"/>
      <c r="AG68" s="213"/>
      <c r="AH68" s="213"/>
      <c r="AI68" s="213"/>
      <c r="AJ68" s="210"/>
      <c r="AK68" s="456"/>
      <c r="AO68" s="214"/>
      <c r="AP68" s="215"/>
      <c r="AQ68" s="214"/>
      <c r="AS68" s="216"/>
    </row>
    <row r="69" spans="1:45" ht="15.75" customHeight="1" x14ac:dyDescent="0.15">
      <c r="A69" s="725">
        <f>IF($AG$3="",A65+1,AF69)</f>
        <v>16</v>
      </c>
      <c r="B69" s="726"/>
      <c r="C69" s="754" t="s">
        <v>248</v>
      </c>
      <c r="D69" s="457"/>
      <c r="E69" s="756" t="s">
        <v>202</v>
      </c>
      <c r="F69" s="457"/>
      <c r="G69" s="756" t="s">
        <v>251</v>
      </c>
      <c r="H69" s="457"/>
      <c r="I69" s="756" t="s">
        <v>202</v>
      </c>
      <c r="J69" s="457"/>
      <c r="K69" s="752" t="s">
        <v>252</v>
      </c>
      <c r="L69" s="742" t="s">
        <v>203</v>
      </c>
      <c r="M69" s="458"/>
      <c r="N69" s="744" t="s">
        <v>253</v>
      </c>
      <c r="O69" s="457"/>
      <c r="P69" s="744" t="s">
        <v>252</v>
      </c>
      <c r="Q69" s="742" t="s">
        <v>254</v>
      </c>
      <c r="R69" s="469" t="str">
        <f>IF(OR(D69="",A69=""),"",HOUR(AJ69))</f>
        <v/>
      </c>
      <c r="S69" s="744" t="s">
        <v>253</v>
      </c>
      <c r="T69" s="460" t="str">
        <f>IF(OR(D69="",A69=""),"",MINUTE(AJ69))</f>
        <v/>
      </c>
      <c r="U69" s="744" t="s">
        <v>252</v>
      </c>
      <c r="V69" s="734" t="s">
        <v>269</v>
      </c>
      <c r="W69" s="461"/>
      <c r="X69" s="736" t="s">
        <v>143</v>
      </c>
      <c r="Y69" s="732" t="s">
        <v>255</v>
      </c>
      <c r="Z69" s="738"/>
      <c r="AA69" s="739"/>
      <c r="AF69" s="209" t="str">
        <f>IF($AG$3="","",AF65+1)</f>
        <v/>
      </c>
      <c r="AG69" s="445">
        <f>IF(OR(D69="",F69=""),0,TIME(D69,F69,0))</f>
        <v>0</v>
      </c>
      <c r="AH69" s="445">
        <f>IF(OR(H69="",J69=""),0,TIME(H69,J69,0))</f>
        <v>0</v>
      </c>
      <c r="AI69" s="445">
        <f>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727"/>
      <c r="B70" s="728"/>
      <c r="C70" s="755"/>
      <c r="D70" s="462"/>
      <c r="E70" s="757"/>
      <c r="F70" s="462"/>
      <c r="G70" s="757"/>
      <c r="H70" s="462"/>
      <c r="I70" s="757"/>
      <c r="J70" s="462"/>
      <c r="K70" s="753"/>
      <c r="L70" s="743"/>
      <c r="M70" s="463"/>
      <c r="N70" s="745"/>
      <c r="O70" s="462"/>
      <c r="P70" s="745"/>
      <c r="Q70" s="743"/>
      <c r="R70" s="468" t="str">
        <f>IF(OR(D70="",A69=""),"",HOUR(AJ70))</f>
        <v/>
      </c>
      <c r="S70" s="745"/>
      <c r="T70" s="464" t="str">
        <f>IF(OR(D70="",A69=""),"",MINUTE(AJ70))</f>
        <v/>
      </c>
      <c r="U70" s="745"/>
      <c r="V70" s="735"/>
      <c r="W70" s="513"/>
      <c r="X70" s="737"/>
      <c r="Y70" s="733"/>
      <c r="Z70" s="740"/>
      <c r="AA70" s="741"/>
      <c r="AG70" s="445">
        <f>IF(OR(D70="",F70=""),0,TIME(D70,F70,0))</f>
        <v>0</v>
      </c>
      <c r="AH70" s="445">
        <f>IF(OR(H70="",J70=""),0,TIME(H70,J70,0))</f>
        <v>0</v>
      </c>
      <c r="AI70" s="445">
        <f>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727"/>
      <c r="B71" s="728"/>
      <c r="C71" s="746" t="s">
        <v>249</v>
      </c>
      <c r="D71" s="520"/>
      <c r="E71" s="521"/>
      <c r="F71" s="521"/>
      <c r="G71" s="521"/>
      <c r="H71" s="521"/>
      <c r="I71" s="521"/>
      <c r="J71" s="521"/>
      <c r="K71" s="521"/>
      <c r="L71" s="521"/>
      <c r="M71" s="521"/>
      <c r="N71" s="521"/>
      <c r="O71" s="521"/>
      <c r="P71" s="521"/>
      <c r="Q71" s="761" t="str">
        <f>IF(OR(AK69="ERR",AK70="ERR"),"研修時間を確認してください","")</f>
        <v/>
      </c>
      <c r="R71" s="761"/>
      <c r="S71" s="761"/>
      <c r="T71" s="761"/>
      <c r="U71" s="761"/>
      <c r="V71" s="761"/>
      <c r="W71" s="761"/>
      <c r="X71" s="748" t="str">
        <f>IF(ISERROR(OR(AG69,AJ69,AJ70)),"研修人数を入力してください",IF(AG69&lt;&gt;"",IF(OR(AND(AJ69&gt;0,W69=""),AND(AJ70&gt;0,W70="")),"研修人数を入力してください",""),""))</f>
        <v/>
      </c>
      <c r="Y71" s="748"/>
      <c r="Z71" s="748"/>
      <c r="AA71" s="749"/>
      <c r="AE71" s="204"/>
      <c r="AF71" s="211"/>
      <c r="AG71" s="213"/>
      <c r="AH71" s="213"/>
      <c r="AI71" s="213"/>
      <c r="AJ71" s="210"/>
      <c r="AK71" s="456"/>
      <c r="AM71" s="135"/>
      <c r="AO71" s="214"/>
      <c r="AP71" s="215"/>
      <c r="AQ71" s="214"/>
      <c r="AS71" s="216"/>
    </row>
    <row r="72" spans="1:45" ht="49.5" customHeight="1" x14ac:dyDescent="0.15">
      <c r="A72" s="723" t="str">
        <f>IF(AF69="","",CONCATENATE("(",TEXT(AF69,"aaa"),")"))</f>
        <v/>
      </c>
      <c r="B72" s="724"/>
      <c r="C72" s="747"/>
      <c r="D72" s="758"/>
      <c r="E72" s="759"/>
      <c r="F72" s="759"/>
      <c r="G72" s="759"/>
      <c r="H72" s="759"/>
      <c r="I72" s="759"/>
      <c r="J72" s="759"/>
      <c r="K72" s="759"/>
      <c r="L72" s="759"/>
      <c r="M72" s="759"/>
      <c r="N72" s="759"/>
      <c r="O72" s="759"/>
      <c r="P72" s="759"/>
      <c r="Q72" s="759"/>
      <c r="R72" s="759"/>
      <c r="S72" s="759"/>
      <c r="T72" s="759"/>
      <c r="U72" s="759"/>
      <c r="V72" s="759"/>
      <c r="W72" s="759"/>
      <c r="X72" s="759"/>
      <c r="Y72" s="759"/>
      <c r="Z72" s="759"/>
      <c r="AA72" s="760"/>
      <c r="AE72" s="204"/>
      <c r="AF72" s="211"/>
      <c r="AG72" s="213"/>
      <c r="AH72" s="213"/>
      <c r="AI72" s="213"/>
      <c r="AJ72" s="210"/>
      <c r="AK72" s="456"/>
      <c r="AO72" s="214"/>
      <c r="AP72" s="215"/>
      <c r="AQ72" s="214"/>
      <c r="AS72" s="216"/>
    </row>
    <row r="73" spans="1:45" ht="15.75" customHeight="1" x14ac:dyDescent="0.15">
      <c r="A73" s="725">
        <f>IF($AG$3="",A69+1,AF73)</f>
        <v>17</v>
      </c>
      <c r="B73" s="726"/>
      <c r="C73" s="754" t="s">
        <v>248</v>
      </c>
      <c r="D73" s="457"/>
      <c r="E73" s="756" t="s">
        <v>202</v>
      </c>
      <c r="F73" s="457"/>
      <c r="G73" s="756" t="s">
        <v>251</v>
      </c>
      <c r="H73" s="457"/>
      <c r="I73" s="756" t="s">
        <v>202</v>
      </c>
      <c r="J73" s="457"/>
      <c r="K73" s="752" t="s">
        <v>252</v>
      </c>
      <c r="L73" s="742" t="s">
        <v>203</v>
      </c>
      <c r="M73" s="458"/>
      <c r="N73" s="744" t="s">
        <v>253</v>
      </c>
      <c r="O73" s="457"/>
      <c r="P73" s="744" t="s">
        <v>252</v>
      </c>
      <c r="Q73" s="742" t="s">
        <v>254</v>
      </c>
      <c r="R73" s="469" t="str">
        <f>IF(OR(D73="",A73=""),"",HOUR(AJ73))</f>
        <v/>
      </c>
      <c r="S73" s="744" t="s">
        <v>253</v>
      </c>
      <c r="T73" s="460" t="str">
        <f>IF(OR(D73="",A73=""),"",MINUTE(AJ73))</f>
        <v/>
      </c>
      <c r="U73" s="744" t="s">
        <v>252</v>
      </c>
      <c r="V73" s="734" t="s">
        <v>269</v>
      </c>
      <c r="W73" s="461"/>
      <c r="X73" s="736" t="s">
        <v>143</v>
      </c>
      <c r="Y73" s="732" t="s">
        <v>255</v>
      </c>
      <c r="Z73" s="738"/>
      <c r="AA73" s="739"/>
      <c r="AF73" s="209" t="str">
        <f>IF($AG$3="","",AF69+1)</f>
        <v/>
      </c>
      <c r="AG73" s="445">
        <f>IF(OR(D73="",F73=""),0,TIME(D73,F73,0))</f>
        <v>0</v>
      </c>
      <c r="AH73" s="445">
        <f>IF(OR(H73="",J73=""),0,TIME(H73,J73,0))</f>
        <v>0</v>
      </c>
      <c r="AI73" s="445">
        <f>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727"/>
      <c r="B74" s="728"/>
      <c r="C74" s="755"/>
      <c r="D74" s="462"/>
      <c r="E74" s="757"/>
      <c r="F74" s="462"/>
      <c r="G74" s="757"/>
      <c r="H74" s="462"/>
      <c r="I74" s="757"/>
      <c r="J74" s="462"/>
      <c r="K74" s="753"/>
      <c r="L74" s="743"/>
      <c r="M74" s="463"/>
      <c r="N74" s="745"/>
      <c r="O74" s="462"/>
      <c r="P74" s="745"/>
      <c r="Q74" s="743"/>
      <c r="R74" s="468" t="str">
        <f>IF(OR(D74="",A73=""),"",HOUR(AJ74))</f>
        <v/>
      </c>
      <c r="S74" s="745"/>
      <c r="T74" s="464" t="str">
        <f>IF(OR(D74="",A73=""),"",MINUTE(AJ74))</f>
        <v/>
      </c>
      <c r="U74" s="745"/>
      <c r="V74" s="735"/>
      <c r="W74" s="513"/>
      <c r="X74" s="737"/>
      <c r="Y74" s="733"/>
      <c r="Z74" s="740"/>
      <c r="AA74" s="741"/>
      <c r="AG74" s="445">
        <f>IF(OR(D74="",F74=""),0,TIME(D74,F74,0))</f>
        <v>0</v>
      </c>
      <c r="AH74" s="445">
        <f>IF(OR(H74="",J74=""),0,TIME(H74,J74,0))</f>
        <v>0</v>
      </c>
      <c r="AI74" s="445">
        <f>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727"/>
      <c r="B75" s="728"/>
      <c r="C75" s="746" t="s">
        <v>249</v>
      </c>
      <c r="D75" s="520"/>
      <c r="E75" s="521"/>
      <c r="F75" s="521"/>
      <c r="G75" s="521"/>
      <c r="H75" s="521"/>
      <c r="I75" s="521"/>
      <c r="J75" s="521"/>
      <c r="K75" s="521"/>
      <c r="L75" s="521"/>
      <c r="M75" s="521"/>
      <c r="N75" s="521"/>
      <c r="O75" s="521"/>
      <c r="P75" s="521"/>
      <c r="Q75" s="761" t="str">
        <f>IF(OR(AK73="ERR",AK74="ERR"),"研修時間を確認してください","")</f>
        <v/>
      </c>
      <c r="R75" s="761"/>
      <c r="S75" s="761"/>
      <c r="T75" s="761"/>
      <c r="U75" s="761"/>
      <c r="V75" s="761"/>
      <c r="W75" s="761"/>
      <c r="X75" s="748" t="str">
        <f>IF(ISERROR(OR(AG73,AJ73,AJ74)),"研修人数を入力してください",IF(AG73&lt;&gt;"",IF(OR(AND(AJ73&gt;0,W73=""),AND(AJ74&gt;0,W74="")),"研修人数を入力してください",""),""))</f>
        <v/>
      </c>
      <c r="Y75" s="748"/>
      <c r="Z75" s="748"/>
      <c r="AA75" s="749"/>
      <c r="AE75" s="204"/>
      <c r="AF75" s="211"/>
      <c r="AG75" s="213"/>
      <c r="AH75" s="213"/>
      <c r="AI75" s="213"/>
      <c r="AJ75" s="210"/>
      <c r="AK75" s="456"/>
      <c r="AM75" s="135"/>
      <c r="AO75" s="214"/>
      <c r="AP75" s="215"/>
      <c r="AQ75" s="214"/>
      <c r="AS75" s="216"/>
    </row>
    <row r="76" spans="1:45" ht="49.5" customHeight="1" x14ac:dyDescent="0.15">
      <c r="A76" s="723" t="str">
        <f>IF(AF73="","",CONCATENATE("(",TEXT(AF73,"aaa"),")"))</f>
        <v/>
      </c>
      <c r="B76" s="724"/>
      <c r="C76" s="747"/>
      <c r="D76" s="758"/>
      <c r="E76" s="759"/>
      <c r="F76" s="759"/>
      <c r="G76" s="759"/>
      <c r="H76" s="759"/>
      <c r="I76" s="759"/>
      <c r="J76" s="759"/>
      <c r="K76" s="759"/>
      <c r="L76" s="759"/>
      <c r="M76" s="759"/>
      <c r="N76" s="759"/>
      <c r="O76" s="759"/>
      <c r="P76" s="759"/>
      <c r="Q76" s="759"/>
      <c r="R76" s="759"/>
      <c r="S76" s="759"/>
      <c r="T76" s="759"/>
      <c r="U76" s="759"/>
      <c r="V76" s="759"/>
      <c r="W76" s="759"/>
      <c r="X76" s="759"/>
      <c r="Y76" s="759"/>
      <c r="Z76" s="759"/>
      <c r="AA76" s="760"/>
      <c r="AE76" s="204"/>
      <c r="AF76" s="211"/>
      <c r="AG76" s="213"/>
      <c r="AH76" s="213"/>
      <c r="AI76" s="213"/>
      <c r="AJ76" s="210"/>
      <c r="AK76" s="456"/>
      <c r="AO76" s="214"/>
      <c r="AP76" s="215"/>
      <c r="AQ76" s="214"/>
      <c r="AS76" s="216"/>
    </row>
    <row r="77" spans="1:45" ht="15.75" customHeight="1" x14ac:dyDescent="0.15">
      <c r="A77" s="725">
        <f>IF($AG$3="",A73+1,AF77)</f>
        <v>18</v>
      </c>
      <c r="B77" s="726"/>
      <c r="C77" s="754" t="s">
        <v>248</v>
      </c>
      <c r="D77" s="457"/>
      <c r="E77" s="756" t="s">
        <v>202</v>
      </c>
      <c r="F77" s="457"/>
      <c r="G77" s="756" t="s">
        <v>251</v>
      </c>
      <c r="H77" s="457"/>
      <c r="I77" s="756" t="s">
        <v>202</v>
      </c>
      <c r="J77" s="457"/>
      <c r="K77" s="752" t="s">
        <v>252</v>
      </c>
      <c r="L77" s="742" t="s">
        <v>203</v>
      </c>
      <c r="M77" s="458"/>
      <c r="N77" s="744" t="s">
        <v>253</v>
      </c>
      <c r="O77" s="457"/>
      <c r="P77" s="744" t="s">
        <v>252</v>
      </c>
      <c r="Q77" s="742" t="s">
        <v>254</v>
      </c>
      <c r="R77" s="469" t="str">
        <f>IF(OR(D77="",A77=""),"",HOUR(AJ77))</f>
        <v/>
      </c>
      <c r="S77" s="744" t="s">
        <v>253</v>
      </c>
      <c r="T77" s="460" t="str">
        <f>IF(OR(D77="",A77=""),"",MINUTE(AJ77))</f>
        <v/>
      </c>
      <c r="U77" s="744" t="s">
        <v>252</v>
      </c>
      <c r="V77" s="734" t="s">
        <v>269</v>
      </c>
      <c r="W77" s="461"/>
      <c r="X77" s="736" t="s">
        <v>143</v>
      </c>
      <c r="Y77" s="732" t="s">
        <v>255</v>
      </c>
      <c r="Z77" s="738"/>
      <c r="AA77" s="739"/>
      <c r="AF77" s="209" t="str">
        <f>IF($AG$3="","",AF73+1)</f>
        <v/>
      </c>
      <c r="AG77" s="445">
        <f>IF(OR(D77="",F77=""),0,TIME(D77,F77,0))</f>
        <v>0</v>
      </c>
      <c r="AH77" s="445">
        <f>IF(OR(H77="",J77=""),0,TIME(H77,J77,0))</f>
        <v>0</v>
      </c>
      <c r="AI77" s="445">
        <f>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727"/>
      <c r="B78" s="728"/>
      <c r="C78" s="755"/>
      <c r="D78" s="462"/>
      <c r="E78" s="757"/>
      <c r="F78" s="462"/>
      <c r="G78" s="757"/>
      <c r="H78" s="462"/>
      <c r="I78" s="757"/>
      <c r="J78" s="462"/>
      <c r="K78" s="753"/>
      <c r="L78" s="743"/>
      <c r="M78" s="463"/>
      <c r="N78" s="745"/>
      <c r="O78" s="462"/>
      <c r="P78" s="745"/>
      <c r="Q78" s="743"/>
      <c r="R78" s="468" t="str">
        <f>IF(OR(D78="",A77=""),"",HOUR(AJ78))</f>
        <v/>
      </c>
      <c r="S78" s="745"/>
      <c r="T78" s="464" t="str">
        <f>IF(OR(D78="",A77=""),"",MINUTE(AJ78))</f>
        <v/>
      </c>
      <c r="U78" s="745"/>
      <c r="V78" s="735"/>
      <c r="W78" s="513"/>
      <c r="X78" s="737"/>
      <c r="Y78" s="733"/>
      <c r="Z78" s="740"/>
      <c r="AA78" s="741"/>
      <c r="AG78" s="445">
        <f>IF(OR(D78="",F78=""),0,TIME(D78,F78,0))</f>
        <v>0</v>
      </c>
      <c r="AH78" s="445">
        <f>IF(OR(H78="",J78=""),0,TIME(H78,J78,0))</f>
        <v>0</v>
      </c>
      <c r="AI78" s="445">
        <f>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727"/>
      <c r="B79" s="728"/>
      <c r="C79" s="746" t="s">
        <v>249</v>
      </c>
      <c r="D79" s="520"/>
      <c r="E79" s="521"/>
      <c r="F79" s="521"/>
      <c r="G79" s="521"/>
      <c r="H79" s="521"/>
      <c r="I79" s="521"/>
      <c r="J79" s="521"/>
      <c r="K79" s="521"/>
      <c r="L79" s="521"/>
      <c r="M79" s="521"/>
      <c r="N79" s="521"/>
      <c r="O79" s="521"/>
      <c r="P79" s="521"/>
      <c r="Q79" s="761" t="str">
        <f>IF(OR(AK77="ERR",AK78="ERR"),"研修時間を確認してください","")</f>
        <v/>
      </c>
      <c r="R79" s="761"/>
      <c r="S79" s="761"/>
      <c r="T79" s="761"/>
      <c r="U79" s="761"/>
      <c r="V79" s="761"/>
      <c r="W79" s="761"/>
      <c r="X79" s="748" t="str">
        <f>IF(ISERROR(OR(AG77,AJ77,AJ78)),"研修人数を入力してください",IF(AG77&lt;&gt;"",IF(OR(AND(AJ77&gt;0,W77=""),AND(AJ78&gt;0,W78="")),"研修人数を入力してください",""),""))</f>
        <v/>
      </c>
      <c r="Y79" s="748"/>
      <c r="Z79" s="748"/>
      <c r="AA79" s="749"/>
      <c r="AE79" s="204"/>
      <c r="AF79" s="211"/>
      <c r="AG79" s="213"/>
      <c r="AH79" s="213"/>
      <c r="AI79" s="213"/>
      <c r="AJ79" s="210"/>
      <c r="AK79" s="456"/>
      <c r="AM79" s="135"/>
      <c r="AO79" s="214"/>
      <c r="AP79" s="215"/>
      <c r="AQ79" s="214"/>
      <c r="AS79" s="216"/>
    </row>
    <row r="80" spans="1:45" ht="49.5" customHeight="1" x14ac:dyDescent="0.15">
      <c r="A80" s="723" t="str">
        <f>IF(AF77="","",CONCATENATE("(",TEXT(AF77,"aaa"),")"))</f>
        <v/>
      </c>
      <c r="B80" s="724"/>
      <c r="C80" s="747"/>
      <c r="D80" s="758"/>
      <c r="E80" s="759"/>
      <c r="F80" s="759"/>
      <c r="G80" s="759"/>
      <c r="H80" s="759"/>
      <c r="I80" s="759"/>
      <c r="J80" s="759"/>
      <c r="K80" s="759"/>
      <c r="L80" s="759"/>
      <c r="M80" s="759"/>
      <c r="N80" s="759"/>
      <c r="O80" s="759"/>
      <c r="P80" s="759"/>
      <c r="Q80" s="759"/>
      <c r="R80" s="759"/>
      <c r="S80" s="759"/>
      <c r="T80" s="759"/>
      <c r="U80" s="759"/>
      <c r="V80" s="759"/>
      <c r="W80" s="759"/>
      <c r="X80" s="759"/>
      <c r="Y80" s="759"/>
      <c r="Z80" s="759"/>
      <c r="AA80" s="760"/>
      <c r="AE80" s="204"/>
      <c r="AF80" s="211"/>
      <c r="AG80" s="213"/>
      <c r="AH80" s="213"/>
      <c r="AI80" s="213"/>
      <c r="AJ80" s="210"/>
      <c r="AK80" s="456"/>
      <c r="AO80" s="214"/>
      <c r="AP80" s="215"/>
      <c r="AQ80" s="214"/>
      <c r="AS80" s="216"/>
    </row>
    <row r="81" spans="1:45" ht="15.75" customHeight="1" x14ac:dyDescent="0.15">
      <c r="A81" s="725">
        <f>IF($AG$3="",A77+1,AF81)</f>
        <v>19</v>
      </c>
      <c r="B81" s="726"/>
      <c r="C81" s="754" t="s">
        <v>248</v>
      </c>
      <c r="D81" s="457"/>
      <c r="E81" s="756" t="s">
        <v>202</v>
      </c>
      <c r="F81" s="457"/>
      <c r="G81" s="756" t="s">
        <v>251</v>
      </c>
      <c r="H81" s="457"/>
      <c r="I81" s="756" t="s">
        <v>202</v>
      </c>
      <c r="J81" s="457"/>
      <c r="K81" s="752" t="s">
        <v>252</v>
      </c>
      <c r="L81" s="742" t="s">
        <v>203</v>
      </c>
      <c r="M81" s="458"/>
      <c r="N81" s="744" t="s">
        <v>253</v>
      </c>
      <c r="O81" s="457"/>
      <c r="P81" s="744" t="s">
        <v>252</v>
      </c>
      <c r="Q81" s="742" t="s">
        <v>254</v>
      </c>
      <c r="R81" s="469" t="str">
        <f>IF(OR(D81="",A81=""),"",HOUR(AJ81))</f>
        <v/>
      </c>
      <c r="S81" s="744" t="s">
        <v>253</v>
      </c>
      <c r="T81" s="460" t="str">
        <f>IF(OR(D81="",A81=""),"",MINUTE(AJ81))</f>
        <v/>
      </c>
      <c r="U81" s="744" t="s">
        <v>252</v>
      </c>
      <c r="V81" s="734" t="s">
        <v>269</v>
      </c>
      <c r="W81" s="461"/>
      <c r="X81" s="736" t="s">
        <v>143</v>
      </c>
      <c r="Y81" s="732" t="s">
        <v>255</v>
      </c>
      <c r="Z81" s="738"/>
      <c r="AA81" s="739"/>
      <c r="AF81" s="209" t="str">
        <f>IF($AG$3="","",AF77+1)</f>
        <v/>
      </c>
      <c r="AG81" s="445">
        <f>IF(OR(D81="",F81=""),0,TIME(D81,F81,0))</f>
        <v>0</v>
      </c>
      <c r="AH81" s="445">
        <f>IF(OR(H81="",J81=""),0,TIME(H81,J81,0))</f>
        <v>0</v>
      </c>
      <c r="AI81" s="445">
        <f>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727"/>
      <c r="B82" s="728"/>
      <c r="C82" s="755"/>
      <c r="D82" s="462"/>
      <c r="E82" s="757"/>
      <c r="F82" s="462"/>
      <c r="G82" s="757"/>
      <c r="H82" s="462"/>
      <c r="I82" s="757"/>
      <c r="J82" s="462"/>
      <c r="K82" s="753"/>
      <c r="L82" s="743"/>
      <c r="M82" s="463"/>
      <c r="N82" s="745"/>
      <c r="O82" s="462"/>
      <c r="P82" s="745"/>
      <c r="Q82" s="743"/>
      <c r="R82" s="468" t="str">
        <f>IF(OR(D82="",A81=""),"",HOUR(AJ82))</f>
        <v/>
      </c>
      <c r="S82" s="745"/>
      <c r="T82" s="464" t="str">
        <f>IF(OR(D82="",A81=""),"",MINUTE(AJ82))</f>
        <v/>
      </c>
      <c r="U82" s="745"/>
      <c r="V82" s="735"/>
      <c r="W82" s="513"/>
      <c r="X82" s="737"/>
      <c r="Y82" s="733"/>
      <c r="Z82" s="740"/>
      <c r="AA82" s="741"/>
      <c r="AG82" s="445">
        <f>IF(OR(D82="",F82=""),0,TIME(D82,F82,0))</f>
        <v>0</v>
      </c>
      <c r="AH82" s="445">
        <f>IF(OR(H82="",J82=""),0,TIME(H82,J82,0))</f>
        <v>0</v>
      </c>
      <c r="AI82" s="445">
        <f>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727"/>
      <c r="B83" s="728"/>
      <c r="C83" s="746" t="s">
        <v>249</v>
      </c>
      <c r="D83" s="520"/>
      <c r="E83" s="521"/>
      <c r="F83" s="521"/>
      <c r="G83" s="521"/>
      <c r="H83" s="521"/>
      <c r="I83" s="521"/>
      <c r="J83" s="521"/>
      <c r="K83" s="521"/>
      <c r="L83" s="521"/>
      <c r="M83" s="521"/>
      <c r="N83" s="521"/>
      <c r="O83" s="521"/>
      <c r="P83" s="521"/>
      <c r="Q83" s="761" t="str">
        <f>IF(OR(AK81="ERR",AK82="ERR"),"研修時間を確認してください","")</f>
        <v/>
      </c>
      <c r="R83" s="761"/>
      <c r="S83" s="761"/>
      <c r="T83" s="761"/>
      <c r="U83" s="761"/>
      <c r="V83" s="761"/>
      <c r="W83" s="761"/>
      <c r="X83" s="748" t="str">
        <f>IF(ISERROR(OR(AG81,AJ81,AJ82)),"研修人数を入力してください",IF(AG81&lt;&gt;"",IF(OR(AND(AJ81&gt;0,W81=""),AND(AJ82&gt;0,W82="")),"研修人数を入力してください",""),""))</f>
        <v/>
      </c>
      <c r="Y83" s="748"/>
      <c r="Z83" s="748"/>
      <c r="AA83" s="749"/>
      <c r="AE83" s="204"/>
      <c r="AF83" s="211"/>
      <c r="AG83" s="213"/>
      <c r="AH83" s="213"/>
      <c r="AI83" s="213"/>
      <c r="AJ83" s="210"/>
      <c r="AK83" s="456"/>
      <c r="AM83" s="135"/>
      <c r="AO83" s="214"/>
      <c r="AP83" s="215"/>
      <c r="AQ83" s="214"/>
      <c r="AS83" s="216"/>
    </row>
    <row r="84" spans="1:45" ht="49.5" customHeight="1" x14ac:dyDescent="0.15">
      <c r="A84" s="723" t="str">
        <f>IF(AF81="","",CONCATENATE("(",TEXT(AF81,"aaa"),")"))</f>
        <v/>
      </c>
      <c r="B84" s="724"/>
      <c r="C84" s="747"/>
      <c r="D84" s="758"/>
      <c r="E84" s="759"/>
      <c r="F84" s="759"/>
      <c r="G84" s="759"/>
      <c r="H84" s="759"/>
      <c r="I84" s="759"/>
      <c r="J84" s="759"/>
      <c r="K84" s="759"/>
      <c r="L84" s="759"/>
      <c r="M84" s="759"/>
      <c r="N84" s="759"/>
      <c r="O84" s="759"/>
      <c r="P84" s="759"/>
      <c r="Q84" s="759"/>
      <c r="R84" s="759"/>
      <c r="S84" s="759"/>
      <c r="T84" s="759"/>
      <c r="U84" s="759"/>
      <c r="V84" s="759"/>
      <c r="W84" s="759"/>
      <c r="X84" s="759"/>
      <c r="Y84" s="759"/>
      <c r="Z84" s="759"/>
      <c r="AA84" s="760"/>
      <c r="AE84" s="204"/>
      <c r="AF84" s="211"/>
      <c r="AG84" s="213"/>
      <c r="AH84" s="213"/>
      <c r="AI84" s="213"/>
      <c r="AJ84" s="210"/>
      <c r="AK84" s="456"/>
      <c r="AO84" s="214"/>
      <c r="AP84" s="215"/>
      <c r="AQ84" s="214"/>
      <c r="AS84" s="216"/>
    </row>
    <row r="85" spans="1:45" ht="15.75" customHeight="1" x14ac:dyDescent="0.15">
      <c r="A85" s="725">
        <f>IF($AG$3="",A81+1,AF85)</f>
        <v>20</v>
      </c>
      <c r="B85" s="726"/>
      <c r="C85" s="754" t="s">
        <v>248</v>
      </c>
      <c r="D85" s="457"/>
      <c r="E85" s="756" t="s">
        <v>202</v>
      </c>
      <c r="F85" s="457"/>
      <c r="G85" s="756" t="s">
        <v>251</v>
      </c>
      <c r="H85" s="457"/>
      <c r="I85" s="756" t="s">
        <v>202</v>
      </c>
      <c r="J85" s="457"/>
      <c r="K85" s="752" t="s">
        <v>252</v>
      </c>
      <c r="L85" s="742" t="s">
        <v>203</v>
      </c>
      <c r="M85" s="458"/>
      <c r="N85" s="744" t="s">
        <v>253</v>
      </c>
      <c r="O85" s="457"/>
      <c r="P85" s="744" t="s">
        <v>252</v>
      </c>
      <c r="Q85" s="742" t="s">
        <v>254</v>
      </c>
      <c r="R85" s="469" t="str">
        <f>IF(OR(D85="",A85=""),"",HOUR(AJ85))</f>
        <v/>
      </c>
      <c r="S85" s="744" t="s">
        <v>253</v>
      </c>
      <c r="T85" s="460" t="str">
        <f>IF(OR(D85="",A85=""),"",MINUTE(AJ85))</f>
        <v/>
      </c>
      <c r="U85" s="744" t="s">
        <v>252</v>
      </c>
      <c r="V85" s="734" t="s">
        <v>269</v>
      </c>
      <c r="W85" s="461"/>
      <c r="X85" s="736" t="s">
        <v>143</v>
      </c>
      <c r="Y85" s="732" t="s">
        <v>255</v>
      </c>
      <c r="Z85" s="738"/>
      <c r="AA85" s="739"/>
      <c r="AF85" s="209" t="str">
        <f>IF($AG$3="","",AF81+1)</f>
        <v/>
      </c>
      <c r="AG85" s="445">
        <f>IF(OR(D85="",F85=""),0,TIME(D85,F85,0))</f>
        <v>0</v>
      </c>
      <c r="AH85" s="445">
        <f>IF(OR(H85="",J85=""),0,TIME(H85,J85,0))</f>
        <v>0</v>
      </c>
      <c r="AI85" s="445">
        <f>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727"/>
      <c r="B86" s="728"/>
      <c r="C86" s="755"/>
      <c r="D86" s="462"/>
      <c r="E86" s="757"/>
      <c r="F86" s="462"/>
      <c r="G86" s="757"/>
      <c r="H86" s="462"/>
      <c r="I86" s="757"/>
      <c r="J86" s="462"/>
      <c r="K86" s="753"/>
      <c r="L86" s="743"/>
      <c r="M86" s="463"/>
      <c r="N86" s="745"/>
      <c r="O86" s="462"/>
      <c r="P86" s="745"/>
      <c r="Q86" s="743"/>
      <c r="R86" s="468" t="str">
        <f>IF(OR(D86="",A85=""),"",HOUR(AJ86))</f>
        <v/>
      </c>
      <c r="S86" s="745"/>
      <c r="T86" s="464" t="str">
        <f>IF(OR(D86="",A85=""),"",MINUTE(AJ86))</f>
        <v/>
      </c>
      <c r="U86" s="745"/>
      <c r="V86" s="735"/>
      <c r="W86" s="513"/>
      <c r="X86" s="737"/>
      <c r="Y86" s="733"/>
      <c r="Z86" s="740"/>
      <c r="AA86" s="741"/>
      <c r="AG86" s="445">
        <f>IF(OR(D86="",F86=""),0,TIME(D86,F86,0))</f>
        <v>0</v>
      </c>
      <c r="AH86" s="445">
        <f>IF(OR(H86="",J86=""),0,TIME(H86,J86,0))</f>
        <v>0</v>
      </c>
      <c r="AI86" s="445">
        <f>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727"/>
      <c r="B87" s="728"/>
      <c r="C87" s="746" t="s">
        <v>249</v>
      </c>
      <c r="D87" s="520"/>
      <c r="E87" s="521"/>
      <c r="F87" s="521"/>
      <c r="G87" s="521"/>
      <c r="H87" s="521"/>
      <c r="I87" s="521"/>
      <c r="J87" s="521"/>
      <c r="K87" s="521"/>
      <c r="L87" s="521"/>
      <c r="M87" s="521"/>
      <c r="N87" s="521"/>
      <c r="O87" s="521"/>
      <c r="P87" s="521"/>
      <c r="Q87" s="761" t="str">
        <f>IF(OR(AK85="ERR",AK86="ERR"),"研修時間を確認してください","")</f>
        <v/>
      </c>
      <c r="R87" s="761"/>
      <c r="S87" s="761"/>
      <c r="T87" s="761"/>
      <c r="U87" s="761"/>
      <c r="V87" s="761"/>
      <c r="W87" s="761"/>
      <c r="X87" s="748" t="str">
        <f>IF(ISERROR(OR(AG85,AJ85,AJ86)),"研修人数を入力してください",IF(AG85&lt;&gt;"",IF(OR(AND(AJ85&gt;0,W85=""),AND(AJ86&gt;0,W86="")),"研修人数を入力してください",""),""))</f>
        <v/>
      </c>
      <c r="Y87" s="748"/>
      <c r="Z87" s="748"/>
      <c r="AA87" s="749"/>
      <c r="AE87" s="204"/>
      <c r="AF87" s="211"/>
      <c r="AG87" s="213"/>
      <c r="AH87" s="213"/>
      <c r="AI87" s="213"/>
      <c r="AJ87" s="210"/>
      <c r="AK87" s="456"/>
      <c r="AM87" s="135"/>
      <c r="AO87" s="214"/>
      <c r="AP87" s="215"/>
      <c r="AQ87" s="214"/>
      <c r="AS87" s="216"/>
    </row>
    <row r="88" spans="1:45" ht="49.5" customHeight="1" x14ac:dyDescent="0.15">
      <c r="A88" s="723" t="str">
        <f>IF(AF85="","",CONCATENATE("(",TEXT(AF85,"aaa"),")"))</f>
        <v/>
      </c>
      <c r="B88" s="724"/>
      <c r="C88" s="747"/>
      <c r="D88" s="758"/>
      <c r="E88" s="759"/>
      <c r="F88" s="759"/>
      <c r="G88" s="759"/>
      <c r="H88" s="759"/>
      <c r="I88" s="759"/>
      <c r="J88" s="759"/>
      <c r="K88" s="759"/>
      <c r="L88" s="759"/>
      <c r="M88" s="759"/>
      <c r="N88" s="759"/>
      <c r="O88" s="759"/>
      <c r="P88" s="759"/>
      <c r="Q88" s="759"/>
      <c r="R88" s="759"/>
      <c r="S88" s="759"/>
      <c r="T88" s="759"/>
      <c r="U88" s="759"/>
      <c r="V88" s="759"/>
      <c r="W88" s="759"/>
      <c r="X88" s="759"/>
      <c r="Y88" s="759"/>
      <c r="Z88" s="759"/>
      <c r="AA88" s="760"/>
      <c r="AE88" s="204"/>
      <c r="AF88" s="211"/>
      <c r="AG88" s="213"/>
      <c r="AH88" s="213"/>
      <c r="AI88" s="213"/>
      <c r="AJ88" s="210"/>
      <c r="AK88" s="456"/>
      <c r="AO88" s="214"/>
      <c r="AP88" s="215"/>
      <c r="AQ88" s="214"/>
      <c r="AS88" s="216"/>
    </row>
    <row r="89" spans="1:45" ht="14.25" customHeight="1" x14ac:dyDescent="0.15">
      <c r="A89" s="729" t="s">
        <v>274</v>
      </c>
      <c r="B89" s="729"/>
      <c r="C89" s="730">
        <f>IF(SUMIF($W$49:$W$86,1,$AJ$49:$AJ$86)=0,0,SUMIF($W$49:$W$86,1,$AJ$49:$AJ$86))</f>
        <v>0</v>
      </c>
      <c r="D89" s="730"/>
      <c r="E89" s="729" t="s">
        <v>260</v>
      </c>
      <c r="F89" s="729"/>
      <c r="G89" s="730">
        <f>IF(SUMIF($W$49:$W$86,2,$AJ$49:$AJ$86)=0,0,SUMIF($W$49:$W$86,2,$AJ$49:$AJ$86))</f>
        <v>0</v>
      </c>
      <c r="H89" s="730"/>
      <c r="I89" s="729" t="s">
        <v>261</v>
      </c>
      <c r="J89" s="729"/>
      <c r="K89" s="730">
        <f>IF(SUMIF($W$49:$W$86,3,$AJ$49:$AJ$86)=0,0,SUMIF($W$49:$W$86,3,$AJ$49:$AJ$86))</f>
        <v>0</v>
      </c>
      <c r="L89" s="730"/>
      <c r="M89" s="490" t="s">
        <v>31</v>
      </c>
      <c r="N89" s="730">
        <f>SUM($C$89,$G$89,$K$89)</f>
        <v>0</v>
      </c>
      <c r="O89" s="730"/>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750" t="str">
        <f>$L$5</f>
        <v>（   　　年　　月 ）</v>
      </c>
      <c r="M90" s="750"/>
      <c r="N90" s="750"/>
      <c r="O90" s="750"/>
      <c r="P90" s="750"/>
      <c r="Q90" s="750"/>
      <c r="R90" s="476" t="s">
        <v>265</v>
      </c>
      <c r="S90" s="493"/>
      <c r="T90" s="493"/>
      <c r="U90" s="493"/>
      <c r="V90" s="751" t="str">
        <f>$V$5</f>
        <v/>
      </c>
      <c r="W90" s="751"/>
      <c r="X90" s="751"/>
      <c r="Y90" s="751"/>
      <c r="Z90" s="751"/>
      <c r="AA90" s="751"/>
      <c r="AE90" s="204"/>
      <c r="AF90" s="211"/>
      <c r="AG90" s="213"/>
      <c r="AH90" s="213"/>
      <c r="AI90" s="213"/>
      <c r="AJ90" s="454"/>
      <c r="AK90" s="456"/>
      <c r="AO90" s="214"/>
      <c r="AP90" s="215"/>
      <c r="AQ90" s="214"/>
      <c r="AS90" s="216"/>
    </row>
    <row r="91" spans="1:45" ht="15.75" customHeight="1" x14ac:dyDescent="0.15">
      <c r="A91" s="725">
        <f>IF($AG$3="",A85+1,AF91)</f>
        <v>21</v>
      </c>
      <c r="B91" s="726"/>
      <c r="C91" s="754" t="s">
        <v>248</v>
      </c>
      <c r="D91" s="457"/>
      <c r="E91" s="756" t="s">
        <v>202</v>
      </c>
      <c r="F91" s="457"/>
      <c r="G91" s="756" t="s">
        <v>251</v>
      </c>
      <c r="H91" s="457"/>
      <c r="I91" s="756" t="s">
        <v>202</v>
      </c>
      <c r="J91" s="457"/>
      <c r="K91" s="752" t="s">
        <v>252</v>
      </c>
      <c r="L91" s="742" t="s">
        <v>203</v>
      </c>
      <c r="M91" s="458"/>
      <c r="N91" s="744" t="s">
        <v>253</v>
      </c>
      <c r="O91" s="457"/>
      <c r="P91" s="744" t="s">
        <v>252</v>
      </c>
      <c r="Q91" s="742" t="s">
        <v>254</v>
      </c>
      <c r="R91" s="469" t="str">
        <f>IF(OR(D91="",A91=""),"",HOUR(AJ91))</f>
        <v/>
      </c>
      <c r="S91" s="744" t="s">
        <v>253</v>
      </c>
      <c r="T91" s="460" t="str">
        <f>IF(OR(D91="",A91=""),"",MINUTE(AJ91))</f>
        <v/>
      </c>
      <c r="U91" s="744" t="s">
        <v>252</v>
      </c>
      <c r="V91" s="734" t="s">
        <v>269</v>
      </c>
      <c r="W91" s="461"/>
      <c r="X91" s="736" t="s">
        <v>143</v>
      </c>
      <c r="Y91" s="732" t="s">
        <v>255</v>
      </c>
      <c r="Z91" s="738"/>
      <c r="AA91" s="739"/>
      <c r="AF91" s="209" t="str">
        <f>IF($AG$3="","",AF85+1)</f>
        <v/>
      </c>
      <c r="AG91" s="445">
        <f>IF(OR(D91="",F91=""),0,TIME(D91,F91,0))</f>
        <v>0</v>
      </c>
      <c r="AH91" s="445">
        <f>IF(OR(H91="",J91=""),0,TIME(H91,J91,0))</f>
        <v>0</v>
      </c>
      <c r="AI91" s="445">
        <f>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727"/>
      <c r="B92" s="728"/>
      <c r="C92" s="755"/>
      <c r="D92" s="462"/>
      <c r="E92" s="757"/>
      <c r="F92" s="462"/>
      <c r="G92" s="757"/>
      <c r="H92" s="462"/>
      <c r="I92" s="757"/>
      <c r="J92" s="462"/>
      <c r="K92" s="753"/>
      <c r="L92" s="743"/>
      <c r="M92" s="463"/>
      <c r="N92" s="745"/>
      <c r="O92" s="462"/>
      <c r="P92" s="745"/>
      <c r="Q92" s="743"/>
      <c r="R92" s="468" t="str">
        <f>IF(OR(D92="",A91=""),"",HOUR(AJ92))</f>
        <v/>
      </c>
      <c r="S92" s="745"/>
      <c r="T92" s="464" t="str">
        <f>IF(OR(D92="",A91=""),"",MINUTE(AJ92))</f>
        <v/>
      </c>
      <c r="U92" s="745"/>
      <c r="V92" s="735"/>
      <c r="W92" s="513"/>
      <c r="X92" s="737"/>
      <c r="Y92" s="733"/>
      <c r="Z92" s="740"/>
      <c r="AA92" s="741"/>
      <c r="AG92" s="445">
        <f>IF(OR(D92="",F92=""),0,TIME(D92,F92,0))</f>
        <v>0</v>
      </c>
      <c r="AH92" s="445">
        <f>IF(OR(H92="",J92=""),0,TIME(H92,J92,0))</f>
        <v>0</v>
      </c>
      <c r="AI92" s="445">
        <f>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727"/>
      <c r="B93" s="728"/>
      <c r="C93" s="746" t="s">
        <v>249</v>
      </c>
      <c r="D93" s="520"/>
      <c r="E93" s="521"/>
      <c r="F93" s="521"/>
      <c r="G93" s="521"/>
      <c r="H93" s="521"/>
      <c r="I93" s="521"/>
      <c r="J93" s="521"/>
      <c r="K93" s="521"/>
      <c r="L93" s="521"/>
      <c r="M93" s="521"/>
      <c r="N93" s="521"/>
      <c r="O93" s="521"/>
      <c r="P93" s="521"/>
      <c r="Q93" s="761" t="str">
        <f>IF(OR(AK91="ERR",AK92="ERR"),"研修時間を確認してください","")</f>
        <v/>
      </c>
      <c r="R93" s="761"/>
      <c r="S93" s="761"/>
      <c r="T93" s="761"/>
      <c r="U93" s="761"/>
      <c r="V93" s="761"/>
      <c r="W93" s="761"/>
      <c r="X93" s="748" t="str">
        <f>IF(ISERROR(OR(AG91,AJ91,AJ92)),"研修人数を入力してください",IF(AG91&lt;&gt;"",IF(OR(AND(AJ91&gt;0,W91=""),AND(AJ92&gt;0,W92="")),"研修人数を入力してください",""),""))</f>
        <v/>
      </c>
      <c r="Y93" s="748"/>
      <c r="Z93" s="748"/>
      <c r="AA93" s="749"/>
      <c r="AE93" s="204"/>
      <c r="AF93" s="211"/>
      <c r="AG93" s="213"/>
      <c r="AH93" s="213"/>
      <c r="AI93" s="213"/>
      <c r="AJ93" s="210"/>
      <c r="AK93" s="456"/>
      <c r="AM93" s="135"/>
      <c r="AO93" s="214"/>
      <c r="AP93" s="215"/>
      <c r="AQ93" s="214"/>
      <c r="AS93" s="216"/>
    </row>
    <row r="94" spans="1:45" ht="48.75" customHeight="1" x14ac:dyDescent="0.15">
      <c r="A94" s="723" t="str">
        <f>IF(AF91="","",CONCATENATE("(",TEXT(AF91,"aaa"),")"))</f>
        <v/>
      </c>
      <c r="B94" s="724"/>
      <c r="C94" s="747"/>
      <c r="D94" s="758"/>
      <c r="E94" s="759"/>
      <c r="F94" s="759"/>
      <c r="G94" s="759"/>
      <c r="H94" s="759"/>
      <c r="I94" s="759"/>
      <c r="J94" s="759"/>
      <c r="K94" s="759"/>
      <c r="L94" s="759"/>
      <c r="M94" s="759"/>
      <c r="N94" s="759"/>
      <c r="O94" s="759"/>
      <c r="P94" s="759"/>
      <c r="Q94" s="759"/>
      <c r="R94" s="759"/>
      <c r="S94" s="759"/>
      <c r="T94" s="759"/>
      <c r="U94" s="759"/>
      <c r="V94" s="759"/>
      <c r="W94" s="759"/>
      <c r="X94" s="759"/>
      <c r="Y94" s="759"/>
      <c r="Z94" s="759"/>
      <c r="AA94" s="760"/>
      <c r="AE94" s="204"/>
      <c r="AF94" s="211"/>
      <c r="AG94" s="213"/>
      <c r="AH94" s="213"/>
      <c r="AI94" s="213"/>
      <c r="AJ94" s="210"/>
      <c r="AK94" s="456"/>
      <c r="AO94" s="214"/>
      <c r="AP94" s="215"/>
      <c r="AQ94" s="214"/>
      <c r="AS94" s="216"/>
    </row>
    <row r="95" spans="1:45" ht="15.75" customHeight="1" x14ac:dyDescent="0.15">
      <c r="A95" s="725">
        <f>IF($AG$3="",A91+1,AF95)</f>
        <v>22</v>
      </c>
      <c r="B95" s="726"/>
      <c r="C95" s="754" t="s">
        <v>248</v>
      </c>
      <c r="D95" s="457"/>
      <c r="E95" s="756" t="s">
        <v>202</v>
      </c>
      <c r="F95" s="457"/>
      <c r="G95" s="756" t="s">
        <v>251</v>
      </c>
      <c r="H95" s="457"/>
      <c r="I95" s="756" t="s">
        <v>202</v>
      </c>
      <c r="J95" s="457"/>
      <c r="K95" s="752" t="s">
        <v>252</v>
      </c>
      <c r="L95" s="742" t="s">
        <v>203</v>
      </c>
      <c r="M95" s="458"/>
      <c r="N95" s="744" t="s">
        <v>253</v>
      </c>
      <c r="O95" s="457"/>
      <c r="P95" s="744" t="s">
        <v>252</v>
      </c>
      <c r="Q95" s="742" t="s">
        <v>254</v>
      </c>
      <c r="R95" s="469" t="str">
        <f>IF(OR(D95="",A95=""),"",HOUR(AJ95))</f>
        <v/>
      </c>
      <c r="S95" s="744" t="s">
        <v>253</v>
      </c>
      <c r="T95" s="460" t="str">
        <f>IF(OR(D95="",A95=""),"",MINUTE(AJ95))</f>
        <v/>
      </c>
      <c r="U95" s="744" t="s">
        <v>252</v>
      </c>
      <c r="V95" s="734" t="s">
        <v>269</v>
      </c>
      <c r="W95" s="461"/>
      <c r="X95" s="736" t="s">
        <v>143</v>
      </c>
      <c r="Y95" s="732" t="s">
        <v>255</v>
      </c>
      <c r="Z95" s="738"/>
      <c r="AA95" s="739"/>
      <c r="AF95" s="209" t="str">
        <f>IF($AG$3="","",AF91+1)</f>
        <v/>
      </c>
      <c r="AG95" s="445">
        <f>IF(OR(D95="",F95=""),0,TIME(D95,F95,0))</f>
        <v>0</v>
      </c>
      <c r="AH95" s="445">
        <f>IF(OR(H95="",J95=""),0,TIME(H95,J95,0))</f>
        <v>0</v>
      </c>
      <c r="AI95" s="445">
        <f>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727"/>
      <c r="B96" s="728"/>
      <c r="C96" s="755"/>
      <c r="D96" s="462"/>
      <c r="E96" s="757"/>
      <c r="F96" s="462"/>
      <c r="G96" s="757"/>
      <c r="H96" s="462"/>
      <c r="I96" s="757"/>
      <c r="J96" s="462"/>
      <c r="K96" s="753"/>
      <c r="L96" s="743"/>
      <c r="M96" s="463"/>
      <c r="N96" s="745"/>
      <c r="O96" s="462"/>
      <c r="P96" s="745"/>
      <c r="Q96" s="743"/>
      <c r="R96" s="468" t="str">
        <f>IF(OR(D96="",A95=""),"",HOUR(AJ96))</f>
        <v/>
      </c>
      <c r="S96" s="745"/>
      <c r="T96" s="464" t="str">
        <f>IF(OR(D96="",A95=""),"",MINUTE(AJ96))</f>
        <v/>
      </c>
      <c r="U96" s="745"/>
      <c r="V96" s="735"/>
      <c r="W96" s="513"/>
      <c r="X96" s="737"/>
      <c r="Y96" s="733"/>
      <c r="Z96" s="740"/>
      <c r="AA96" s="741"/>
      <c r="AG96" s="445">
        <f>IF(OR(D96="",F96=""),0,TIME(D96,F96,0))</f>
        <v>0</v>
      </c>
      <c r="AH96" s="445">
        <f>IF(OR(H96="",J96=""),0,TIME(H96,J96,0))</f>
        <v>0</v>
      </c>
      <c r="AI96" s="445">
        <f>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727"/>
      <c r="B97" s="728"/>
      <c r="C97" s="746" t="s">
        <v>249</v>
      </c>
      <c r="D97" s="520"/>
      <c r="E97" s="521"/>
      <c r="F97" s="521"/>
      <c r="G97" s="521"/>
      <c r="H97" s="521"/>
      <c r="I97" s="521"/>
      <c r="J97" s="521"/>
      <c r="K97" s="521"/>
      <c r="L97" s="521"/>
      <c r="M97" s="521"/>
      <c r="N97" s="521"/>
      <c r="O97" s="521"/>
      <c r="P97" s="521"/>
      <c r="Q97" s="761" t="str">
        <f>IF(OR(AK95="ERR",AK96="ERR"),"研修時間を確認してください","")</f>
        <v/>
      </c>
      <c r="R97" s="761"/>
      <c r="S97" s="761"/>
      <c r="T97" s="761"/>
      <c r="U97" s="761"/>
      <c r="V97" s="761"/>
      <c r="W97" s="761"/>
      <c r="X97" s="748" t="str">
        <f>IF(ISERROR(OR(AG95,AJ95,AJ96)),"研修人数を入力してください",IF(AG95&lt;&gt;"",IF(OR(AND(AJ95&gt;0,W95=""),AND(AJ96&gt;0,W96="")),"研修人数を入力してください",""),""))</f>
        <v/>
      </c>
      <c r="Y97" s="748"/>
      <c r="Z97" s="748"/>
      <c r="AA97" s="749"/>
      <c r="AE97" s="204"/>
      <c r="AF97" s="211"/>
      <c r="AG97" s="213"/>
      <c r="AH97" s="213"/>
      <c r="AI97" s="213"/>
      <c r="AJ97" s="210"/>
      <c r="AK97" s="456"/>
      <c r="AM97" s="135"/>
      <c r="AO97" s="214"/>
      <c r="AP97" s="215"/>
      <c r="AQ97" s="214"/>
      <c r="AS97" s="216"/>
    </row>
    <row r="98" spans="1:45" ht="48.75" customHeight="1" x14ac:dyDescent="0.15">
      <c r="A98" s="723" t="str">
        <f>IF(AF95="","",CONCATENATE("(",TEXT(AF95,"aaa"),")"))</f>
        <v/>
      </c>
      <c r="B98" s="724"/>
      <c r="C98" s="747"/>
      <c r="D98" s="758"/>
      <c r="E98" s="759"/>
      <c r="F98" s="759"/>
      <c r="G98" s="759"/>
      <c r="H98" s="759"/>
      <c r="I98" s="759"/>
      <c r="J98" s="759"/>
      <c r="K98" s="759"/>
      <c r="L98" s="759"/>
      <c r="M98" s="759"/>
      <c r="N98" s="759"/>
      <c r="O98" s="759"/>
      <c r="P98" s="759"/>
      <c r="Q98" s="759"/>
      <c r="R98" s="759"/>
      <c r="S98" s="759"/>
      <c r="T98" s="759"/>
      <c r="U98" s="759"/>
      <c r="V98" s="759"/>
      <c r="W98" s="759"/>
      <c r="X98" s="759"/>
      <c r="Y98" s="759"/>
      <c r="Z98" s="759"/>
      <c r="AA98" s="760"/>
      <c r="AE98" s="204"/>
      <c r="AF98" s="211"/>
      <c r="AG98" s="213"/>
      <c r="AH98" s="213"/>
      <c r="AI98" s="213"/>
      <c r="AJ98" s="210"/>
      <c r="AK98" s="456"/>
      <c r="AO98" s="214"/>
      <c r="AP98" s="215"/>
      <c r="AQ98" s="214"/>
      <c r="AS98" s="216"/>
    </row>
    <row r="99" spans="1:45" ht="15.75" customHeight="1" x14ac:dyDescent="0.15">
      <c r="A99" s="725">
        <f>IF($AG$3="",A95+1,AF99)</f>
        <v>23</v>
      </c>
      <c r="B99" s="726"/>
      <c r="C99" s="754" t="s">
        <v>248</v>
      </c>
      <c r="D99" s="457"/>
      <c r="E99" s="756" t="s">
        <v>202</v>
      </c>
      <c r="F99" s="457"/>
      <c r="G99" s="756" t="s">
        <v>251</v>
      </c>
      <c r="H99" s="457"/>
      <c r="I99" s="756" t="s">
        <v>202</v>
      </c>
      <c r="J99" s="457"/>
      <c r="K99" s="752" t="s">
        <v>252</v>
      </c>
      <c r="L99" s="742" t="s">
        <v>203</v>
      </c>
      <c r="M99" s="458"/>
      <c r="N99" s="744" t="s">
        <v>253</v>
      </c>
      <c r="O99" s="457"/>
      <c r="P99" s="744" t="s">
        <v>252</v>
      </c>
      <c r="Q99" s="742" t="s">
        <v>254</v>
      </c>
      <c r="R99" s="469" t="str">
        <f>IF(OR(D99="",A99=""),"",HOUR(AJ99))</f>
        <v/>
      </c>
      <c r="S99" s="744" t="s">
        <v>253</v>
      </c>
      <c r="T99" s="460" t="str">
        <f>IF(OR(D99="",A99=""),"",MINUTE(AJ99))</f>
        <v/>
      </c>
      <c r="U99" s="744" t="s">
        <v>252</v>
      </c>
      <c r="V99" s="734" t="s">
        <v>269</v>
      </c>
      <c r="W99" s="461"/>
      <c r="X99" s="736" t="s">
        <v>143</v>
      </c>
      <c r="Y99" s="732" t="s">
        <v>255</v>
      </c>
      <c r="Z99" s="738"/>
      <c r="AA99" s="739"/>
      <c r="AF99" s="209" t="str">
        <f>IF($AG$3="","",AF95+1)</f>
        <v/>
      </c>
      <c r="AG99" s="445">
        <f>IF(OR(D99="",F99=""),0,TIME(D99,F99,0))</f>
        <v>0</v>
      </c>
      <c r="AH99" s="445">
        <f>IF(OR(H99="",J99=""),0,TIME(H99,J99,0))</f>
        <v>0</v>
      </c>
      <c r="AI99" s="445">
        <f>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727"/>
      <c r="B100" s="728"/>
      <c r="C100" s="755"/>
      <c r="D100" s="462"/>
      <c r="E100" s="757"/>
      <c r="F100" s="462"/>
      <c r="G100" s="757"/>
      <c r="H100" s="462"/>
      <c r="I100" s="757"/>
      <c r="J100" s="462"/>
      <c r="K100" s="753"/>
      <c r="L100" s="743"/>
      <c r="M100" s="463"/>
      <c r="N100" s="745"/>
      <c r="O100" s="462"/>
      <c r="P100" s="745"/>
      <c r="Q100" s="743"/>
      <c r="R100" s="468" t="str">
        <f>IF(OR(D100="",A99=""),"",HOUR(AJ100))</f>
        <v/>
      </c>
      <c r="S100" s="745"/>
      <c r="T100" s="464" t="str">
        <f>IF(OR(D100="",A99=""),"",MINUTE(AJ100))</f>
        <v/>
      </c>
      <c r="U100" s="745"/>
      <c r="V100" s="735"/>
      <c r="W100" s="513"/>
      <c r="X100" s="737"/>
      <c r="Y100" s="733"/>
      <c r="Z100" s="740"/>
      <c r="AA100" s="741"/>
      <c r="AG100" s="445">
        <f>IF(OR(D100="",F100=""),0,TIME(D100,F100,0))</f>
        <v>0</v>
      </c>
      <c r="AH100" s="445">
        <f>IF(OR(H100="",J100=""),0,TIME(H100,J100,0))</f>
        <v>0</v>
      </c>
      <c r="AI100" s="445">
        <f>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727"/>
      <c r="B101" s="728"/>
      <c r="C101" s="746" t="s">
        <v>249</v>
      </c>
      <c r="D101" s="520"/>
      <c r="E101" s="521"/>
      <c r="F101" s="521"/>
      <c r="G101" s="521"/>
      <c r="H101" s="521"/>
      <c r="I101" s="521"/>
      <c r="J101" s="521"/>
      <c r="K101" s="521"/>
      <c r="L101" s="521"/>
      <c r="M101" s="521"/>
      <c r="N101" s="521"/>
      <c r="O101" s="521"/>
      <c r="P101" s="521"/>
      <c r="Q101" s="761" t="str">
        <f>IF(OR(AK99="ERR",AK100="ERR"),"研修時間を確認してください","")</f>
        <v/>
      </c>
      <c r="R101" s="761"/>
      <c r="S101" s="761"/>
      <c r="T101" s="761"/>
      <c r="U101" s="761"/>
      <c r="V101" s="761"/>
      <c r="W101" s="761"/>
      <c r="X101" s="748" t="str">
        <f>IF(ISERROR(OR(AG99,AJ99,AJ100)),"研修人数を入力してください",IF(AG99&lt;&gt;"",IF(OR(AND(AJ99&gt;0,W99=""),AND(AJ100&gt;0,W100="")),"研修人数を入力してください",""),""))</f>
        <v/>
      </c>
      <c r="Y101" s="748"/>
      <c r="Z101" s="748"/>
      <c r="AA101" s="749"/>
      <c r="AE101" s="204"/>
      <c r="AF101" s="211"/>
      <c r="AG101" s="213"/>
      <c r="AH101" s="213"/>
      <c r="AI101" s="213"/>
      <c r="AJ101" s="210"/>
      <c r="AK101" s="456"/>
      <c r="AM101" s="135"/>
      <c r="AO101" s="214"/>
      <c r="AP101" s="215"/>
      <c r="AQ101" s="214"/>
      <c r="AS101" s="216"/>
    </row>
    <row r="102" spans="1:45" ht="48.75" customHeight="1" x14ac:dyDescent="0.15">
      <c r="A102" s="723" t="str">
        <f>IF(AF99="","",CONCATENATE("(",TEXT(AF99,"aaa"),")"))</f>
        <v/>
      </c>
      <c r="B102" s="724"/>
      <c r="C102" s="747"/>
      <c r="D102" s="758"/>
      <c r="E102" s="759"/>
      <c r="F102" s="759"/>
      <c r="G102" s="759"/>
      <c r="H102" s="759"/>
      <c r="I102" s="759"/>
      <c r="J102" s="759"/>
      <c r="K102" s="759"/>
      <c r="L102" s="759"/>
      <c r="M102" s="759"/>
      <c r="N102" s="759"/>
      <c r="O102" s="759"/>
      <c r="P102" s="759"/>
      <c r="Q102" s="759"/>
      <c r="R102" s="759"/>
      <c r="S102" s="759"/>
      <c r="T102" s="759"/>
      <c r="U102" s="759"/>
      <c r="V102" s="759"/>
      <c r="W102" s="759"/>
      <c r="X102" s="759"/>
      <c r="Y102" s="759"/>
      <c r="Z102" s="759"/>
      <c r="AA102" s="760"/>
      <c r="AE102" s="204"/>
      <c r="AF102" s="211"/>
      <c r="AG102" s="213"/>
      <c r="AH102" s="213"/>
      <c r="AI102" s="213"/>
      <c r="AJ102" s="210"/>
      <c r="AK102" s="456"/>
      <c r="AO102" s="214"/>
      <c r="AP102" s="215"/>
      <c r="AQ102" s="214"/>
      <c r="AS102" s="216"/>
    </row>
    <row r="103" spans="1:45" ht="15.75" customHeight="1" x14ac:dyDescent="0.15">
      <c r="A103" s="725">
        <f>IF($AG$3="",A99+1,AF103)</f>
        <v>24</v>
      </c>
      <c r="B103" s="726"/>
      <c r="C103" s="754" t="s">
        <v>248</v>
      </c>
      <c r="D103" s="457"/>
      <c r="E103" s="756" t="s">
        <v>202</v>
      </c>
      <c r="F103" s="457"/>
      <c r="G103" s="756" t="s">
        <v>251</v>
      </c>
      <c r="H103" s="457"/>
      <c r="I103" s="756" t="s">
        <v>202</v>
      </c>
      <c r="J103" s="457"/>
      <c r="K103" s="752" t="s">
        <v>252</v>
      </c>
      <c r="L103" s="742" t="s">
        <v>203</v>
      </c>
      <c r="M103" s="458"/>
      <c r="N103" s="744" t="s">
        <v>253</v>
      </c>
      <c r="O103" s="457"/>
      <c r="P103" s="744" t="s">
        <v>252</v>
      </c>
      <c r="Q103" s="742" t="s">
        <v>254</v>
      </c>
      <c r="R103" s="469" t="str">
        <f>IF(OR(D103="",A103=""),"",HOUR(AJ103))</f>
        <v/>
      </c>
      <c r="S103" s="744" t="s">
        <v>253</v>
      </c>
      <c r="T103" s="460" t="str">
        <f>IF(OR(D103="",A103=""),"",MINUTE(AJ103))</f>
        <v/>
      </c>
      <c r="U103" s="744" t="s">
        <v>252</v>
      </c>
      <c r="V103" s="734" t="s">
        <v>269</v>
      </c>
      <c r="W103" s="461"/>
      <c r="X103" s="736" t="s">
        <v>143</v>
      </c>
      <c r="Y103" s="732" t="s">
        <v>255</v>
      </c>
      <c r="Z103" s="738"/>
      <c r="AA103" s="739"/>
      <c r="AF103" s="209" t="str">
        <f>IF($AG$3="","",AF99+1)</f>
        <v/>
      </c>
      <c r="AG103" s="445">
        <f>IF(OR(D103="",F103=""),0,TIME(D103,F103,0))</f>
        <v>0</v>
      </c>
      <c r="AH103" s="445">
        <f>IF(OR(H103="",J103=""),0,TIME(H103,J103,0))</f>
        <v>0</v>
      </c>
      <c r="AI103" s="445">
        <f>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727"/>
      <c r="B104" s="728"/>
      <c r="C104" s="755"/>
      <c r="D104" s="462"/>
      <c r="E104" s="757"/>
      <c r="F104" s="462"/>
      <c r="G104" s="757"/>
      <c r="H104" s="462"/>
      <c r="I104" s="757"/>
      <c r="J104" s="462"/>
      <c r="K104" s="753"/>
      <c r="L104" s="743"/>
      <c r="M104" s="463"/>
      <c r="N104" s="745"/>
      <c r="O104" s="462"/>
      <c r="P104" s="745"/>
      <c r="Q104" s="743"/>
      <c r="R104" s="468" t="str">
        <f>IF(OR(D104="",A103=""),"",HOUR(AJ104))</f>
        <v/>
      </c>
      <c r="S104" s="745"/>
      <c r="T104" s="464" t="str">
        <f>IF(OR(D104="",A103=""),"",MINUTE(AJ104))</f>
        <v/>
      </c>
      <c r="U104" s="745"/>
      <c r="V104" s="735"/>
      <c r="W104" s="513"/>
      <c r="X104" s="737"/>
      <c r="Y104" s="733"/>
      <c r="Z104" s="740"/>
      <c r="AA104" s="741"/>
      <c r="AG104" s="445">
        <f>IF(OR(D104="",F104=""),0,TIME(D104,F104,0))</f>
        <v>0</v>
      </c>
      <c r="AH104" s="445">
        <f>IF(OR(H104="",J104=""),0,TIME(H104,J104,0))</f>
        <v>0</v>
      </c>
      <c r="AI104" s="445">
        <f>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727"/>
      <c r="B105" s="728"/>
      <c r="C105" s="746" t="s">
        <v>249</v>
      </c>
      <c r="D105" s="520"/>
      <c r="E105" s="521"/>
      <c r="F105" s="521"/>
      <c r="G105" s="521"/>
      <c r="H105" s="521"/>
      <c r="I105" s="521"/>
      <c r="J105" s="521"/>
      <c r="K105" s="521"/>
      <c r="L105" s="521"/>
      <c r="M105" s="521"/>
      <c r="N105" s="521"/>
      <c r="O105" s="521"/>
      <c r="P105" s="521"/>
      <c r="Q105" s="761" t="str">
        <f>IF(OR(AK103="ERR",AK104="ERR"),"研修時間を確認してください","")</f>
        <v/>
      </c>
      <c r="R105" s="761"/>
      <c r="S105" s="761"/>
      <c r="T105" s="761"/>
      <c r="U105" s="761"/>
      <c r="V105" s="761"/>
      <c r="W105" s="761"/>
      <c r="X105" s="748" t="str">
        <f>IF(ISERROR(OR(AG103,AJ103,AJ104)),"研修人数を入力してください",IF(AG103&lt;&gt;"",IF(OR(AND(AJ103&gt;0,W103=""),AND(AJ104&gt;0,W104="")),"研修人数を入力してください",""),""))</f>
        <v/>
      </c>
      <c r="Y105" s="748"/>
      <c r="Z105" s="748"/>
      <c r="AA105" s="749"/>
      <c r="AE105" s="204"/>
      <c r="AF105" s="211"/>
      <c r="AG105" s="213"/>
      <c r="AH105" s="213"/>
      <c r="AI105" s="213"/>
      <c r="AJ105" s="210"/>
      <c r="AK105" s="456"/>
      <c r="AM105" s="135"/>
      <c r="AO105" s="214"/>
      <c r="AP105" s="215"/>
      <c r="AQ105" s="214"/>
      <c r="AS105" s="216"/>
    </row>
    <row r="106" spans="1:45" ht="48.75" customHeight="1" x14ac:dyDescent="0.15">
      <c r="A106" s="723" t="str">
        <f>IF(AF103="","",CONCATENATE("(",TEXT(AF103,"aaa"),")"))</f>
        <v/>
      </c>
      <c r="B106" s="724"/>
      <c r="C106" s="747"/>
      <c r="D106" s="758"/>
      <c r="E106" s="759"/>
      <c r="F106" s="759"/>
      <c r="G106" s="759"/>
      <c r="H106" s="759"/>
      <c r="I106" s="759"/>
      <c r="J106" s="759"/>
      <c r="K106" s="759"/>
      <c r="L106" s="759"/>
      <c r="M106" s="759"/>
      <c r="N106" s="759"/>
      <c r="O106" s="759"/>
      <c r="P106" s="759"/>
      <c r="Q106" s="759"/>
      <c r="R106" s="759"/>
      <c r="S106" s="759"/>
      <c r="T106" s="759"/>
      <c r="U106" s="759"/>
      <c r="V106" s="759"/>
      <c r="W106" s="759"/>
      <c r="X106" s="759"/>
      <c r="Y106" s="759"/>
      <c r="Z106" s="759"/>
      <c r="AA106" s="760"/>
      <c r="AE106" s="204"/>
      <c r="AF106" s="211"/>
      <c r="AG106" s="213"/>
      <c r="AH106" s="213"/>
      <c r="AI106" s="213"/>
      <c r="AJ106" s="210"/>
      <c r="AK106" s="456"/>
      <c r="AO106" s="214"/>
      <c r="AP106" s="215"/>
      <c r="AQ106" s="214"/>
      <c r="AS106" s="216"/>
    </row>
    <row r="107" spans="1:45" ht="15.75" customHeight="1" x14ac:dyDescent="0.15">
      <c r="A107" s="725">
        <f>IF($AG$3="",A103+1,AF107)</f>
        <v>25</v>
      </c>
      <c r="B107" s="726"/>
      <c r="C107" s="754" t="s">
        <v>248</v>
      </c>
      <c r="D107" s="457"/>
      <c r="E107" s="756" t="s">
        <v>202</v>
      </c>
      <c r="F107" s="457"/>
      <c r="G107" s="756" t="s">
        <v>251</v>
      </c>
      <c r="H107" s="457"/>
      <c r="I107" s="756" t="s">
        <v>202</v>
      </c>
      <c r="J107" s="457"/>
      <c r="K107" s="752" t="s">
        <v>252</v>
      </c>
      <c r="L107" s="742" t="s">
        <v>203</v>
      </c>
      <c r="M107" s="458"/>
      <c r="N107" s="744" t="s">
        <v>253</v>
      </c>
      <c r="O107" s="457"/>
      <c r="P107" s="744" t="s">
        <v>252</v>
      </c>
      <c r="Q107" s="742" t="s">
        <v>254</v>
      </c>
      <c r="R107" s="469" t="str">
        <f>IF(OR(D107="",A107=""),"",HOUR(AJ107))</f>
        <v/>
      </c>
      <c r="S107" s="744" t="s">
        <v>253</v>
      </c>
      <c r="T107" s="460" t="str">
        <f>IF(OR(D107="",A107=""),"",MINUTE(AJ107))</f>
        <v/>
      </c>
      <c r="U107" s="744" t="s">
        <v>252</v>
      </c>
      <c r="V107" s="734" t="s">
        <v>269</v>
      </c>
      <c r="W107" s="461"/>
      <c r="X107" s="736" t="s">
        <v>143</v>
      </c>
      <c r="Y107" s="732" t="s">
        <v>255</v>
      </c>
      <c r="Z107" s="738"/>
      <c r="AA107" s="739"/>
      <c r="AF107" s="209" t="str">
        <f>IF($AG$3="","",AF103+1)</f>
        <v/>
      </c>
      <c r="AG107" s="445">
        <f>IF(OR(D107="",F107=""),0,TIME(D107,F107,0))</f>
        <v>0</v>
      </c>
      <c r="AH107" s="445">
        <f>IF(OR(H107="",J107=""),0,TIME(H107,J107,0))</f>
        <v>0</v>
      </c>
      <c r="AI107" s="445">
        <f>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727"/>
      <c r="B108" s="728"/>
      <c r="C108" s="755"/>
      <c r="D108" s="462"/>
      <c r="E108" s="757"/>
      <c r="F108" s="462"/>
      <c r="G108" s="757"/>
      <c r="H108" s="462"/>
      <c r="I108" s="757"/>
      <c r="J108" s="462"/>
      <c r="K108" s="753"/>
      <c r="L108" s="743"/>
      <c r="M108" s="463"/>
      <c r="N108" s="745"/>
      <c r="O108" s="462"/>
      <c r="P108" s="745"/>
      <c r="Q108" s="743"/>
      <c r="R108" s="468" t="str">
        <f>IF(OR(D108="",A107=""),"",HOUR(AJ108))</f>
        <v/>
      </c>
      <c r="S108" s="745"/>
      <c r="T108" s="464" t="str">
        <f>IF(OR(D108="",A107=""),"",MINUTE(AJ108))</f>
        <v/>
      </c>
      <c r="U108" s="745"/>
      <c r="V108" s="735"/>
      <c r="W108" s="513"/>
      <c r="X108" s="737"/>
      <c r="Y108" s="733"/>
      <c r="Z108" s="740"/>
      <c r="AA108" s="741"/>
      <c r="AG108" s="445">
        <f>IF(OR(D108="",F108=""),0,TIME(D108,F108,0))</f>
        <v>0</v>
      </c>
      <c r="AH108" s="445">
        <f>IF(OR(H108="",J108=""),0,TIME(H108,J108,0))</f>
        <v>0</v>
      </c>
      <c r="AI108" s="445">
        <f>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727"/>
      <c r="B109" s="728"/>
      <c r="C109" s="746" t="s">
        <v>249</v>
      </c>
      <c r="D109" s="520"/>
      <c r="E109" s="521"/>
      <c r="F109" s="521"/>
      <c r="G109" s="521"/>
      <c r="H109" s="521"/>
      <c r="I109" s="521"/>
      <c r="J109" s="521"/>
      <c r="K109" s="521"/>
      <c r="L109" s="521"/>
      <c r="M109" s="521"/>
      <c r="N109" s="521"/>
      <c r="O109" s="521"/>
      <c r="P109" s="521"/>
      <c r="Q109" s="761" t="str">
        <f>IF(OR(AK107="ERR",AK108="ERR"),"研修時間を確認してください","")</f>
        <v/>
      </c>
      <c r="R109" s="761"/>
      <c r="S109" s="761"/>
      <c r="T109" s="761"/>
      <c r="U109" s="761"/>
      <c r="V109" s="761"/>
      <c r="W109" s="761"/>
      <c r="X109" s="748" t="str">
        <f>IF(ISERROR(OR(AG107,AJ107,AJ108)),"研修人数を入力してください",IF(AG107&lt;&gt;"",IF(OR(AND(AJ107&gt;0,W107=""),AND(AJ108&gt;0,W108="")),"研修人数を入力してください",""),""))</f>
        <v/>
      </c>
      <c r="Y109" s="748"/>
      <c r="Z109" s="748"/>
      <c r="AA109" s="749"/>
      <c r="AE109" s="204"/>
      <c r="AF109" s="211"/>
      <c r="AG109" s="213"/>
      <c r="AH109" s="213"/>
      <c r="AI109" s="213"/>
      <c r="AJ109" s="210"/>
      <c r="AK109" s="456"/>
      <c r="AM109" s="135"/>
      <c r="AO109" s="214"/>
      <c r="AP109" s="215"/>
      <c r="AQ109" s="214"/>
      <c r="AS109" s="216"/>
    </row>
    <row r="110" spans="1:45" ht="48.75" customHeight="1" x14ac:dyDescent="0.15">
      <c r="A110" s="723" t="str">
        <f>IF(AF107="","",CONCATENATE("(",TEXT(AF107,"aaa"),")"))</f>
        <v/>
      </c>
      <c r="B110" s="724"/>
      <c r="C110" s="747"/>
      <c r="D110" s="758"/>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59"/>
      <c r="AA110" s="760"/>
      <c r="AE110" s="204"/>
      <c r="AF110" s="211"/>
      <c r="AG110" s="213"/>
      <c r="AH110" s="213"/>
      <c r="AI110" s="213"/>
      <c r="AJ110" s="210"/>
      <c r="AK110" s="456"/>
      <c r="AO110" s="214"/>
      <c r="AP110" s="215"/>
      <c r="AQ110" s="214"/>
      <c r="AS110" s="216"/>
    </row>
    <row r="111" spans="1:45" ht="15.75" customHeight="1" x14ac:dyDescent="0.15">
      <c r="A111" s="725">
        <f>IF($AG$3="",A107+1,AF111)</f>
        <v>26</v>
      </c>
      <c r="B111" s="726"/>
      <c r="C111" s="754" t="s">
        <v>248</v>
      </c>
      <c r="D111" s="457"/>
      <c r="E111" s="756" t="s">
        <v>202</v>
      </c>
      <c r="F111" s="457"/>
      <c r="G111" s="756" t="s">
        <v>251</v>
      </c>
      <c r="H111" s="457"/>
      <c r="I111" s="756" t="s">
        <v>202</v>
      </c>
      <c r="J111" s="457"/>
      <c r="K111" s="752" t="s">
        <v>252</v>
      </c>
      <c r="L111" s="742" t="s">
        <v>203</v>
      </c>
      <c r="M111" s="458"/>
      <c r="N111" s="744" t="s">
        <v>253</v>
      </c>
      <c r="O111" s="457"/>
      <c r="P111" s="744" t="s">
        <v>252</v>
      </c>
      <c r="Q111" s="742" t="s">
        <v>254</v>
      </c>
      <c r="R111" s="469" t="str">
        <f>IF(OR(D111="",A111=""),"",HOUR(AJ111))</f>
        <v/>
      </c>
      <c r="S111" s="744" t="s">
        <v>253</v>
      </c>
      <c r="T111" s="460" t="str">
        <f>IF(OR(D111="",A111=""),"",MINUTE(AJ111))</f>
        <v/>
      </c>
      <c r="U111" s="744" t="s">
        <v>252</v>
      </c>
      <c r="V111" s="734" t="s">
        <v>269</v>
      </c>
      <c r="W111" s="461"/>
      <c r="X111" s="736" t="s">
        <v>143</v>
      </c>
      <c r="Y111" s="732" t="s">
        <v>255</v>
      </c>
      <c r="Z111" s="738"/>
      <c r="AA111" s="739"/>
      <c r="AF111" s="209" t="str">
        <f>IF($AG$3="","",AF107+1)</f>
        <v/>
      </c>
      <c r="AG111" s="445">
        <f>IF(OR(D111="",F111=""),0,TIME(D111,F111,0))</f>
        <v>0</v>
      </c>
      <c r="AH111" s="445">
        <f>IF(OR(H111="",J111=""),0,TIME(H111,J111,0))</f>
        <v>0</v>
      </c>
      <c r="AI111" s="445">
        <f>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727"/>
      <c r="B112" s="728"/>
      <c r="C112" s="755"/>
      <c r="D112" s="462"/>
      <c r="E112" s="757"/>
      <c r="F112" s="462"/>
      <c r="G112" s="757"/>
      <c r="H112" s="462"/>
      <c r="I112" s="757"/>
      <c r="J112" s="462"/>
      <c r="K112" s="753"/>
      <c r="L112" s="743"/>
      <c r="M112" s="463"/>
      <c r="N112" s="745"/>
      <c r="O112" s="462"/>
      <c r="P112" s="745"/>
      <c r="Q112" s="743"/>
      <c r="R112" s="468" t="str">
        <f>IF(OR(D112="",A111=""),"",HOUR(AJ112))</f>
        <v/>
      </c>
      <c r="S112" s="745"/>
      <c r="T112" s="464" t="str">
        <f>IF(OR(D112="",A111=""),"",MINUTE(AJ112))</f>
        <v/>
      </c>
      <c r="U112" s="745"/>
      <c r="V112" s="735"/>
      <c r="W112" s="513"/>
      <c r="X112" s="737"/>
      <c r="Y112" s="733"/>
      <c r="Z112" s="740"/>
      <c r="AA112" s="741"/>
      <c r="AG112" s="445">
        <f>IF(OR(D112="",F112=""),0,TIME(D112,F112,0))</f>
        <v>0</v>
      </c>
      <c r="AH112" s="445">
        <f>IF(OR(H112="",J112=""),0,TIME(H112,J112,0))</f>
        <v>0</v>
      </c>
      <c r="AI112" s="445">
        <f>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727"/>
      <c r="B113" s="728"/>
      <c r="C113" s="746" t="s">
        <v>249</v>
      </c>
      <c r="D113" s="520"/>
      <c r="E113" s="521"/>
      <c r="F113" s="521"/>
      <c r="G113" s="521"/>
      <c r="H113" s="521"/>
      <c r="I113" s="521"/>
      <c r="J113" s="521"/>
      <c r="K113" s="521"/>
      <c r="L113" s="521"/>
      <c r="M113" s="521"/>
      <c r="N113" s="521"/>
      <c r="O113" s="521"/>
      <c r="P113" s="521"/>
      <c r="Q113" s="761" t="str">
        <f>IF(OR(AK111="ERR",AK112="ERR"),"研修時間を確認してください","")</f>
        <v/>
      </c>
      <c r="R113" s="761"/>
      <c r="S113" s="761"/>
      <c r="T113" s="761"/>
      <c r="U113" s="761"/>
      <c r="V113" s="761"/>
      <c r="W113" s="761"/>
      <c r="X113" s="748" t="str">
        <f>IF(ISERROR(OR(AG111,AJ111,AJ112)),"研修人数を入力してください",IF(AG111&lt;&gt;"",IF(OR(AND(AJ111&gt;0,W111=""),AND(AJ112&gt;0,W112="")),"研修人数を入力してください",""),""))</f>
        <v/>
      </c>
      <c r="Y113" s="748"/>
      <c r="Z113" s="748"/>
      <c r="AA113" s="749"/>
      <c r="AE113" s="204"/>
      <c r="AF113" s="211"/>
      <c r="AG113" s="213"/>
      <c r="AH113" s="213"/>
      <c r="AI113" s="213"/>
      <c r="AJ113" s="210"/>
      <c r="AK113" s="456"/>
      <c r="AM113" s="135"/>
      <c r="AO113" s="214"/>
      <c r="AP113" s="215"/>
      <c r="AQ113" s="214"/>
      <c r="AS113" s="216"/>
    </row>
    <row r="114" spans="1:45" ht="48.75" customHeight="1" x14ac:dyDescent="0.15">
      <c r="A114" s="723" t="str">
        <f>IF(AF111="","",CONCATENATE("(",TEXT(AF111,"aaa"),")"))</f>
        <v/>
      </c>
      <c r="B114" s="724"/>
      <c r="C114" s="747"/>
      <c r="D114" s="758"/>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59"/>
      <c r="AA114" s="760"/>
      <c r="AE114" s="204"/>
      <c r="AF114" s="211"/>
      <c r="AG114" s="213"/>
      <c r="AH114" s="213"/>
      <c r="AI114" s="213"/>
      <c r="AJ114" s="210"/>
      <c r="AK114" s="456"/>
      <c r="AO114" s="214"/>
      <c r="AP114" s="215"/>
      <c r="AQ114" s="214"/>
      <c r="AS114" s="216"/>
    </row>
    <row r="115" spans="1:45" ht="15.75" customHeight="1" x14ac:dyDescent="0.15">
      <c r="A115" s="725">
        <f>IF($AG$3="",A111+1,AF115)</f>
        <v>27</v>
      </c>
      <c r="B115" s="726"/>
      <c r="C115" s="754" t="s">
        <v>248</v>
      </c>
      <c r="D115" s="457"/>
      <c r="E115" s="756" t="s">
        <v>202</v>
      </c>
      <c r="F115" s="457"/>
      <c r="G115" s="756" t="s">
        <v>251</v>
      </c>
      <c r="H115" s="457"/>
      <c r="I115" s="756" t="s">
        <v>202</v>
      </c>
      <c r="J115" s="457"/>
      <c r="K115" s="752" t="s">
        <v>252</v>
      </c>
      <c r="L115" s="742" t="s">
        <v>203</v>
      </c>
      <c r="M115" s="458"/>
      <c r="N115" s="744" t="s">
        <v>253</v>
      </c>
      <c r="O115" s="457"/>
      <c r="P115" s="744" t="s">
        <v>252</v>
      </c>
      <c r="Q115" s="742" t="s">
        <v>254</v>
      </c>
      <c r="R115" s="469" t="str">
        <f>IF(OR(D115="",A115=""),"",HOUR(AJ115))</f>
        <v/>
      </c>
      <c r="S115" s="744" t="s">
        <v>253</v>
      </c>
      <c r="T115" s="460" t="str">
        <f>IF(OR(D115="",A115=""),"",MINUTE(AJ115))</f>
        <v/>
      </c>
      <c r="U115" s="744" t="s">
        <v>252</v>
      </c>
      <c r="V115" s="734" t="s">
        <v>269</v>
      </c>
      <c r="W115" s="461"/>
      <c r="X115" s="736" t="s">
        <v>143</v>
      </c>
      <c r="Y115" s="732" t="s">
        <v>255</v>
      </c>
      <c r="Z115" s="738"/>
      <c r="AA115" s="739"/>
      <c r="AF115" s="209" t="str">
        <f>IF($AG$3="","",AF111+1)</f>
        <v/>
      </c>
      <c r="AG115" s="445">
        <f>IF(OR(D115="",F115=""),0,TIME(D115,F115,0))</f>
        <v>0</v>
      </c>
      <c r="AH115" s="445">
        <f>IF(OR(H115="",J115=""),0,TIME(H115,J115,0))</f>
        <v>0</v>
      </c>
      <c r="AI115" s="445">
        <f>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727"/>
      <c r="B116" s="728"/>
      <c r="C116" s="755"/>
      <c r="D116" s="462"/>
      <c r="E116" s="757"/>
      <c r="F116" s="462"/>
      <c r="G116" s="757"/>
      <c r="H116" s="462"/>
      <c r="I116" s="757"/>
      <c r="J116" s="462"/>
      <c r="K116" s="753"/>
      <c r="L116" s="743"/>
      <c r="M116" s="463"/>
      <c r="N116" s="745"/>
      <c r="O116" s="462"/>
      <c r="P116" s="745"/>
      <c r="Q116" s="743"/>
      <c r="R116" s="468" t="str">
        <f>IF(OR(D116="",A115=""),"",HOUR(AJ116))</f>
        <v/>
      </c>
      <c r="S116" s="745"/>
      <c r="T116" s="464" t="str">
        <f>IF(OR(D116="",A115=""),"",MINUTE(AJ116))</f>
        <v/>
      </c>
      <c r="U116" s="745"/>
      <c r="V116" s="735"/>
      <c r="W116" s="513"/>
      <c r="X116" s="737"/>
      <c r="Y116" s="733"/>
      <c r="Z116" s="740"/>
      <c r="AA116" s="741"/>
      <c r="AG116" s="445">
        <f>IF(OR(D116="",F116=""),0,TIME(D116,F116,0))</f>
        <v>0</v>
      </c>
      <c r="AH116" s="445">
        <f>IF(OR(H116="",J116=""),0,TIME(H116,J116,0))</f>
        <v>0</v>
      </c>
      <c r="AI116" s="445">
        <f>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727"/>
      <c r="B117" s="728"/>
      <c r="C117" s="746" t="s">
        <v>249</v>
      </c>
      <c r="D117" s="520"/>
      <c r="E117" s="521"/>
      <c r="F117" s="521"/>
      <c r="G117" s="521"/>
      <c r="H117" s="521"/>
      <c r="I117" s="521"/>
      <c r="J117" s="521"/>
      <c r="K117" s="521"/>
      <c r="L117" s="521"/>
      <c r="M117" s="521"/>
      <c r="N117" s="521"/>
      <c r="O117" s="521"/>
      <c r="P117" s="521"/>
      <c r="Q117" s="761" t="str">
        <f>IF(OR(AK115="ERR",AK116="ERR"),"研修時間を確認してください","")</f>
        <v/>
      </c>
      <c r="R117" s="761"/>
      <c r="S117" s="761"/>
      <c r="T117" s="761"/>
      <c r="U117" s="761"/>
      <c r="V117" s="761"/>
      <c r="W117" s="761"/>
      <c r="X117" s="748" t="str">
        <f>IF(ISERROR(OR(AG115,AJ115,AJ116)),"研修人数を入力してください",IF(AG115&lt;&gt;"",IF(OR(AND(AJ115&gt;0,W115=""),AND(AJ116&gt;0,W116="")),"研修人数を入力してください",""),""))</f>
        <v/>
      </c>
      <c r="Y117" s="748"/>
      <c r="Z117" s="748"/>
      <c r="AA117" s="749"/>
      <c r="AE117" s="204"/>
      <c r="AF117" s="211"/>
      <c r="AG117" s="213"/>
      <c r="AH117" s="213"/>
      <c r="AI117" s="213"/>
      <c r="AJ117" s="210"/>
      <c r="AK117" s="456"/>
      <c r="AM117" s="135"/>
      <c r="AO117" s="214"/>
      <c r="AP117" s="215"/>
      <c r="AQ117" s="214"/>
      <c r="AS117" s="216"/>
    </row>
    <row r="118" spans="1:45" ht="48.75" customHeight="1" x14ac:dyDescent="0.15">
      <c r="A118" s="723" t="str">
        <f>IF(AF115="","",CONCATENATE("(",TEXT(AF115,"aaa"),")"))</f>
        <v/>
      </c>
      <c r="B118" s="724"/>
      <c r="C118" s="747"/>
      <c r="D118" s="758"/>
      <c r="E118" s="759"/>
      <c r="F118" s="759"/>
      <c r="G118" s="759"/>
      <c r="H118" s="759"/>
      <c r="I118" s="759"/>
      <c r="J118" s="759"/>
      <c r="K118" s="759"/>
      <c r="L118" s="759"/>
      <c r="M118" s="759"/>
      <c r="N118" s="759"/>
      <c r="O118" s="759"/>
      <c r="P118" s="759"/>
      <c r="Q118" s="759"/>
      <c r="R118" s="759"/>
      <c r="S118" s="759"/>
      <c r="T118" s="759"/>
      <c r="U118" s="759"/>
      <c r="V118" s="759"/>
      <c r="W118" s="759"/>
      <c r="X118" s="759"/>
      <c r="Y118" s="759"/>
      <c r="Z118" s="759"/>
      <c r="AA118" s="760"/>
      <c r="AC118" s="483"/>
      <c r="AE118" s="204"/>
      <c r="AF118" s="211"/>
      <c r="AG118" s="213"/>
      <c r="AH118" s="213"/>
      <c r="AI118" s="213"/>
      <c r="AJ118" s="210"/>
      <c r="AK118" s="456"/>
      <c r="AO118" s="214"/>
      <c r="AP118" s="215"/>
      <c r="AQ118" s="214"/>
      <c r="AS118" s="216"/>
    </row>
    <row r="119" spans="1:45" ht="15.75" customHeight="1" x14ac:dyDescent="0.15">
      <c r="A119" s="725">
        <f>IF($AG$3="",A115+1,AF119)</f>
        <v>28</v>
      </c>
      <c r="B119" s="726"/>
      <c r="C119" s="754" t="s">
        <v>248</v>
      </c>
      <c r="D119" s="457"/>
      <c r="E119" s="756" t="s">
        <v>202</v>
      </c>
      <c r="F119" s="457"/>
      <c r="G119" s="756" t="s">
        <v>251</v>
      </c>
      <c r="H119" s="457"/>
      <c r="I119" s="756" t="s">
        <v>202</v>
      </c>
      <c r="J119" s="457"/>
      <c r="K119" s="752" t="s">
        <v>252</v>
      </c>
      <c r="L119" s="742" t="s">
        <v>203</v>
      </c>
      <c r="M119" s="458"/>
      <c r="N119" s="744" t="s">
        <v>253</v>
      </c>
      <c r="O119" s="457"/>
      <c r="P119" s="744" t="s">
        <v>252</v>
      </c>
      <c r="Q119" s="742" t="s">
        <v>254</v>
      </c>
      <c r="R119" s="469" t="str">
        <f>IF(OR(D119="",A119=""),"",HOUR(AJ119))</f>
        <v/>
      </c>
      <c r="S119" s="744" t="s">
        <v>253</v>
      </c>
      <c r="T119" s="460" t="str">
        <f>IF(OR(D119="",A119=""),"",MINUTE(AJ119))</f>
        <v/>
      </c>
      <c r="U119" s="744" t="s">
        <v>252</v>
      </c>
      <c r="V119" s="734" t="s">
        <v>269</v>
      </c>
      <c r="W119" s="461"/>
      <c r="X119" s="736" t="s">
        <v>143</v>
      </c>
      <c r="Y119" s="732" t="s">
        <v>255</v>
      </c>
      <c r="Z119" s="738"/>
      <c r="AA119" s="739"/>
      <c r="AF119" s="209" t="str">
        <f>IF($AG$3="","",AF115+1)</f>
        <v/>
      </c>
      <c r="AG119" s="445">
        <f>IF(OR(D119="",F119=""),0,TIME(D119,F119,0))</f>
        <v>0</v>
      </c>
      <c r="AH119" s="445">
        <f>IF(OR(H119="",J119=""),0,TIME(H119,J119,0))</f>
        <v>0</v>
      </c>
      <c r="AI119" s="445">
        <f>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727"/>
      <c r="B120" s="728"/>
      <c r="C120" s="755"/>
      <c r="D120" s="462"/>
      <c r="E120" s="757"/>
      <c r="F120" s="462"/>
      <c r="G120" s="757"/>
      <c r="H120" s="462"/>
      <c r="I120" s="757"/>
      <c r="J120" s="462"/>
      <c r="K120" s="753"/>
      <c r="L120" s="743"/>
      <c r="M120" s="463"/>
      <c r="N120" s="745"/>
      <c r="O120" s="462"/>
      <c r="P120" s="745"/>
      <c r="Q120" s="743"/>
      <c r="R120" s="468" t="str">
        <f>IF(OR(D120="",A119=""),"",HOUR(AJ120))</f>
        <v/>
      </c>
      <c r="S120" s="745"/>
      <c r="T120" s="464" t="str">
        <f>IF(OR(D120="",A119=""),"",MINUTE(AJ120))</f>
        <v/>
      </c>
      <c r="U120" s="745"/>
      <c r="V120" s="735"/>
      <c r="W120" s="513"/>
      <c r="X120" s="737"/>
      <c r="Y120" s="733"/>
      <c r="Z120" s="740"/>
      <c r="AA120" s="741"/>
      <c r="AG120" s="445">
        <f>IF(OR(D120="",F120=""),0,TIME(D120,F120,0))</f>
        <v>0</v>
      </c>
      <c r="AH120" s="445">
        <f>IF(OR(H120="",J120=""),0,TIME(H120,J120,0))</f>
        <v>0</v>
      </c>
      <c r="AI120" s="445">
        <f>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727"/>
      <c r="B121" s="728"/>
      <c r="C121" s="746" t="s">
        <v>249</v>
      </c>
      <c r="D121" s="520"/>
      <c r="E121" s="521"/>
      <c r="F121" s="521"/>
      <c r="G121" s="521"/>
      <c r="H121" s="521"/>
      <c r="I121" s="521"/>
      <c r="J121" s="521"/>
      <c r="K121" s="521"/>
      <c r="L121" s="521"/>
      <c r="M121" s="521"/>
      <c r="N121" s="521"/>
      <c r="O121" s="521"/>
      <c r="P121" s="521"/>
      <c r="Q121" s="761" t="str">
        <f>IF(OR(AK119="ERR",AK120="ERR"),"研修時間を確認してください","")</f>
        <v/>
      </c>
      <c r="R121" s="761"/>
      <c r="S121" s="761"/>
      <c r="T121" s="761"/>
      <c r="U121" s="761"/>
      <c r="V121" s="761"/>
      <c r="W121" s="761"/>
      <c r="X121" s="748" t="str">
        <f>IF(ISERROR(OR(AG119,AJ119,AJ120)),"研修人数を入力してください",IF(AG119&lt;&gt;"",IF(OR(AND(AJ119&gt;0,W119=""),AND(AJ120&gt;0,W120="")),"研修人数を入力してください",""),""))</f>
        <v/>
      </c>
      <c r="Y121" s="748"/>
      <c r="Z121" s="748"/>
      <c r="AA121" s="749"/>
      <c r="AE121" s="204"/>
      <c r="AF121" s="211"/>
      <c r="AG121" s="213"/>
      <c r="AH121" s="213"/>
      <c r="AI121" s="213"/>
      <c r="AJ121" s="210"/>
      <c r="AK121" s="456"/>
      <c r="AM121" s="135"/>
      <c r="AO121" s="214"/>
      <c r="AP121" s="215"/>
      <c r="AQ121" s="214"/>
      <c r="AS121" s="216"/>
    </row>
    <row r="122" spans="1:45" ht="48.75" customHeight="1" x14ac:dyDescent="0.15">
      <c r="A122" s="723" t="str">
        <f>IF(AF119="","",CONCATENATE("(",TEXT(AF119,"aaa"),")"))</f>
        <v/>
      </c>
      <c r="B122" s="724"/>
      <c r="C122" s="747"/>
      <c r="D122" s="758"/>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59"/>
      <c r="AA122" s="760"/>
      <c r="AC122" s="483"/>
      <c r="AE122" s="204"/>
      <c r="AF122" s="211"/>
      <c r="AG122" s="213"/>
      <c r="AH122" s="213"/>
      <c r="AI122" s="213"/>
      <c r="AJ122" s="210"/>
      <c r="AK122" s="456"/>
      <c r="AO122" s="214"/>
      <c r="AP122" s="215"/>
      <c r="AQ122" s="214"/>
      <c r="AS122" s="216"/>
    </row>
    <row r="123" spans="1:45" ht="15.75" customHeight="1" x14ac:dyDescent="0.15">
      <c r="A123" s="725">
        <f>IF(AG3="",29,IF(DAY(DATE(AH$3,AJ$3,29))=29,29,""))</f>
        <v>29</v>
      </c>
      <c r="B123" s="726"/>
      <c r="C123" s="754" t="s">
        <v>248</v>
      </c>
      <c r="D123" s="457"/>
      <c r="E123" s="756" t="s">
        <v>202</v>
      </c>
      <c r="F123" s="457"/>
      <c r="G123" s="756" t="s">
        <v>251</v>
      </c>
      <c r="H123" s="457"/>
      <c r="I123" s="756" t="s">
        <v>202</v>
      </c>
      <c r="J123" s="457"/>
      <c r="K123" s="752" t="s">
        <v>252</v>
      </c>
      <c r="L123" s="742" t="s">
        <v>203</v>
      </c>
      <c r="M123" s="458"/>
      <c r="N123" s="744" t="s">
        <v>253</v>
      </c>
      <c r="O123" s="457"/>
      <c r="P123" s="744" t="s">
        <v>252</v>
      </c>
      <c r="Q123" s="742" t="s">
        <v>254</v>
      </c>
      <c r="R123" s="459" t="str">
        <f>IF(OR(D123="",A123=""),"",HOUR(AJ123))</f>
        <v/>
      </c>
      <c r="S123" s="744" t="s">
        <v>253</v>
      </c>
      <c r="T123" s="460" t="str">
        <f>IF(OR(D123="",A123=""),"",MINUTE(AJ123))</f>
        <v/>
      </c>
      <c r="U123" s="744" t="s">
        <v>252</v>
      </c>
      <c r="V123" s="734" t="s">
        <v>269</v>
      </c>
      <c r="W123" s="461"/>
      <c r="X123" s="736" t="s">
        <v>143</v>
      </c>
      <c r="Y123" s="732" t="s">
        <v>255</v>
      </c>
      <c r="Z123" s="738"/>
      <c r="AA123" s="739"/>
      <c r="AC123" s="219"/>
      <c r="AF123" s="209" t="str">
        <f>IF($AG$3="","",AF119+1)</f>
        <v/>
      </c>
      <c r="AG123" s="445">
        <f>IF(OR(D123="",F123=""),0,TIME(D123,F123,0))</f>
        <v>0</v>
      </c>
      <c r="AH123" s="445">
        <f>IF(OR(H123="",J123=""),0,TIME(H123,J123,0))</f>
        <v>0</v>
      </c>
      <c r="AI123" s="445">
        <f>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727"/>
      <c r="B124" s="728"/>
      <c r="C124" s="755"/>
      <c r="D124" s="462"/>
      <c r="E124" s="757"/>
      <c r="F124" s="462"/>
      <c r="G124" s="757"/>
      <c r="H124" s="462"/>
      <c r="I124" s="757"/>
      <c r="J124" s="462"/>
      <c r="K124" s="753"/>
      <c r="L124" s="743"/>
      <c r="M124" s="463"/>
      <c r="N124" s="745"/>
      <c r="O124" s="462"/>
      <c r="P124" s="745"/>
      <c r="Q124" s="743"/>
      <c r="R124" s="514" t="str">
        <f>IF(OR(D124="",A123=""),"",HOUR(AJ124))</f>
        <v/>
      </c>
      <c r="S124" s="745"/>
      <c r="T124" s="464" t="str">
        <f>IF(OR(D124="",A123=""),"",MINUTE(AJ124))</f>
        <v/>
      </c>
      <c r="U124" s="745"/>
      <c r="V124" s="735"/>
      <c r="W124" s="513"/>
      <c r="X124" s="737"/>
      <c r="Y124" s="733"/>
      <c r="Z124" s="740"/>
      <c r="AA124" s="741"/>
      <c r="AC124" s="219"/>
      <c r="AG124" s="445">
        <f>IF(OR(D124="",F124=""),0,TIME(D124,F124,0))</f>
        <v>0</v>
      </c>
      <c r="AH124" s="445">
        <f>IF(OR(H124="",J124=""),0,TIME(H124,J124,0))</f>
        <v>0</v>
      </c>
      <c r="AI124" s="445">
        <f>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727"/>
      <c r="B125" s="728"/>
      <c r="C125" s="746" t="s">
        <v>249</v>
      </c>
      <c r="D125" s="520"/>
      <c r="E125" s="521"/>
      <c r="F125" s="521"/>
      <c r="G125" s="521"/>
      <c r="H125" s="521"/>
      <c r="I125" s="521"/>
      <c r="J125" s="521"/>
      <c r="K125" s="521"/>
      <c r="L125" s="521"/>
      <c r="M125" s="521"/>
      <c r="N125" s="521"/>
      <c r="O125" s="521"/>
      <c r="P125" s="521"/>
      <c r="Q125" s="761" t="str">
        <f>IF(OR(AK123="ERR",AK124="ERR"),"研修時間を確認してください","")</f>
        <v/>
      </c>
      <c r="R125" s="761"/>
      <c r="S125" s="761"/>
      <c r="T125" s="761"/>
      <c r="U125" s="761"/>
      <c r="V125" s="761"/>
      <c r="W125" s="761"/>
      <c r="X125" s="748" t="str">
        <f>IF(ISERROR(OR(AG123,AJ123,AJ124)),"研修人数を入力してください",IF(AG123&lt;&gt;"",IF(OR(AND(AJ123&gt;0,W123=""),AND(AJ124&gt;0,W124="")),"研修人数を入力してください",""),""))</f>
        <v/>
      </c>
      <c r="Y125" s="748"/>
      <c r="Z125" s="748"/>
      <c r="AA125" s="749"/>
      <c r="AC125" s="219"/>
      <c r="AF125" s="211"/>
      <c r="AG125" s="213"/>
      <c r="AH125" s="213"/>
      <c r="AI125" s="213"/>
      <c r="AJ125" s="210"/>
      <c r="AK125" s="456"/>
      <c r="AM125" s="135"/>
      <c r="AO125" s="214"/>
      <c r="AP125" s="215"/>
      <c r="AQ125" s="214"/>
      <c r="AS125" s="216"/>
    </row>
    <row r="126" spans="1:45" ht="48.75" customHeight="1" x14ac:dyDescent="0.15">
      <c r="A126" s="723" t="str">
        <f>IF(A123="","",CONCATENATE("(",TEXT(AF123,"aaa"),")"))</f>
        <v>()</v>
      </c>
      <c r="B126" s="724"/>
      <c r="C126" s="747"/>
      <c r="D126" s="758"/>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59"/>
      <c r="AA126" s="760"/>
      <c r="AC126" s="483"/>
      <c r="AF126" s="211"/>
      <c r="AG126" s="213"/>
      <c r="AH126" s="213"/>
      <c r="AI126" s="213"/>
      <c r="AJ126" s="210"/>
      <c r="AK126" s="456"/>
      <c r="AO126" s="214"/>
      <c r="AP126" s="215"/>
      <c r="AQ126" s="214"/>
      <c r="AS126" s="216"/>
    </row>
    <row r="127" spans="1:45" ht="15.75" customHeight="1" x14ac:dyDescent="0.15">
      <c r="A127" s="725">
        <f>IF(AG3="",30,IF(DAY(DATE(AH$3,AJ$3,30))=30,30,""))</f>
        <v>30</v>
      </c>
      <c r="B127" s="726"/>
      <c r="C127" s="754" t="s">
        <v>248</v>
      </c>
      <c r="D127" s="457"/>
      <c r="E127" s="756" t="s">
        <v>202</v>
      </c>
      <c r="F127" s="457"/>
      <c r="G127" s="756" t="s">
        <v>251</v>
      </c>
      <c r="H127" s="457"/>
      <c r="I127" s="756" t="s">
        <v>202</v>
      </c>
      <c r="J127" s="457"/>
      <c r="K127" s="752" t="s">
        <v>252</v>
      </c>
      <c r="L127" s="742" t="s">
        <v>203</v>
      </c>
      <c r="M127" s="458"/>
      <c r="N127" s="744" t="s">
        <v>253</v>
      </c>
      <c r="O127" s="457"/>
      <c r="P127" s="744" t="s">
        <v>252</v>
      </c>
      <c r="Q127" s="742" t="s">
        <v>254</v>
      </c>
      <c r="R127" s="469" t="str">
        <f>IF(OR(D127="",A127=""),"",HOUR(AJ127))</f>
        <v/>
      </c>
      <c r="S127" s="744" t="s">
        <v>253</v>
      </c>
      <c r="T127" s="460" t="str">
        <f>IF(OR(D127="",A127=""),"",MINUTE(AJ127))</f>
        <v/>
      </c>
      <c r="U127" s="744" t="s">
        <v>252</v>
      </c>
      <c r="V127" s="734" t="s">
        <v>269</v>
      </c>
      <c r="W127" s="461"/>
      <c r="X127" s="736" t="s">
        <v>143</v>
      </c>
      <c r="Y127" s="732" t="s">
        <v>255</v>
      </c>
      <c r="Z127" s="738"/>
      <c r="AA127" s="739"/>
      <c r="AC127" s="219"/>
      <c r="AF127" s="209" t="str">
        <f>IF($AG$3="","",AF123+1)</f>
        <v/>
      </c>
      <c r="AG127" s="445">
        <f>IF(OR(D127="",F127=""),0,TIME(D127,F127,0))</f>
        <v>0</v>
      </c>
      <c r="AH127" s="445">
        <f>IF(OR(H127="",J127=""),0,TIME(H127,J127,0))</f>
        <v>0</v>
      </c>
      <c r="AI127" s="445">
        <f>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727"/>
      <c r="B128" s="728"/>
      <c r="C128" s="755"/>
      <c r="D128" s="462"/>
      <c r="E128" s="757"/>
      <c r="F128" s="462"/>
      <c r="G128" s="757"/>
      <c r="H128" s="462"/>
      <c r="I128" s="757"/>
      <c r="J128" s="462"/>
      <c r="K128" s="753"/>
      <c r="L128" s="743"/>
      <c r="M128" s="463"/>
      <c r="N128" s="745"/>
      <c r="O128" s="462"/>
      <c r="P128" s="745"/>
      <c r="Q128" s="743"/>
      <c r="R128" s="468" t="str">
        <f>IF(OR(D128="",A127=""),"",HOUR(AJ128))</f>
        <v/>
      </c>
      <c r="S128" s="745"/>
      <c r="T128" s="464" t="str">
        <f>IF(OR(D128="",A127=""),"",MINUTE(AJ128))</f>
        <v/>
      </c>
      <c r="U128" s="745"/>
      <c r="V128" s="735"/>
      <c r="W128" s="513"/>
      <c r="X128" s="737"/>
      <c r="Y128" s="733"/>
      <c r="Z128" s="740"/>
      <c r="AA128" s="741"/>
      <c r="AC128" s="219"/>
      <c r="AG128" s="445">
        <f>IF(OR(D128="",F128=""),0,TIME(D128,F128,0))</f>
        <v>0</v>
      </c>
      <c r="AH128" s="445">
        <f>IF(OR(H128="",J128=""),0,TIME(H128,J128,0))</f>
        <v>0</v>
      </c>
      <c r="AI128" s="445">
        <f>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727"/>
      <c r="B129" s="728"/>
      <c r="C129" s="746"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61" t="str">
        <f>IF(A127="","",IF(OR(AK127="ERR",AK128="ERR"),"研修時間を確認してください",""))</f>
        <v/>
      </c>
      <c r="R129" s="761"/>
      <c r="S129" s="761"/>
      <c r="T129" s="761"/>
      <c r="U129" s="761"/>
      <c r="V129" s="761"/>
      <c r="W129" s="761"/>
      <c r="X129" s="748" t="str">
        <f>IF(ISERROR(OR(AG127,AJ127,AJ128)),"研修人数を入力してください",IF(AG127&lt;&gt;"",IF(OR(AND(AJ127&gt;0,W127=""),AND(AJ128&gt;0,W128="")),"研修人数を入力してください",""),""))</f>
        <v/>
      </c>
      <c r="Y129" s="748"/>
      <c r="Z129" s="748"/>
      <c r="AA129" s="749"/>
      <c r="AC129" s="219"/>
      <c r="AF129" s="211"/>
      <c r="AG129" s="213"/>
      <c r="AH129" s="213"/>
      <c r="AI129" s="213"/>
      <c r="AJ129" s="210"/>
      <c r="AK129" s="456"/>
      <c r="AM129" s="135"/>
      <c r="AO129" s="214"/>
      <c r="AP129" s="215"/>
      <c r="AQ129" s="214"/>
      <c r="AS129" s="216"/>
    </row>
    <row r="130" spans="1:47" ht="48.75" customHeight="1" x14ac:dyDescent="0.15">
      <c r="A130" s="723" t="str">
        <f>IF(A127="","入力"&amp;CHAR(10)&amp;"不要",CONCATENATE("(",TEXT(AF127,"aaa"),")"))</f>
        <v>()</v>
      </c>
      <c r="B130" s="724"/>
      <c r="C130" s="747"/>
      <c r="D130" s="758"/>
      <c r="E130" s="759"/>
      <c r="F130" s="759"/>
      <c r="G130" s="759"/>
      <c r="H130" s="759"/>
      <c r="I130" s="759"/>
      <c r="J130" s="759"/>
      <c r="K130" s="759"/>
      <c r="L130" s="759"/>
      <c r="M130" s="759"/>
      <c r="N130" s="759"/>
      <c r="O130" s="759"/>
      <c r="P130" s="759"/>
      <c r="Q130" s="759"/>
      <c r="R130" s="759"/>
      <c r="S130" s="759"/>
      <c r="T130" s="759"/>
      <c r="U130" s="759"/>
      <c r="V130" s="759"/>
      <c r="W130" s="759"/>
      <c r="X130" s="759"/>
      <c r="Y130" s="759"/>
      <c r="Z130" s="759"/>
      <c r="AA130" s="760"/>
      <c r="AC130" s="483"/>
      <c r="AF130" s="211"/>
      <c r="AG130" s="213"/>
      <c r="AH130" s="213"/>
      <c r="AI130" s="213"/>
      <c r="AJ130" s="210"/>
      <c r="AK130" s="456"/>
      <c r="AO130" s="214"/>
      <c r="AP130" s="215"/>
      <c r="AQ130" s="214"/>
      <c r="AS130" s="216"/>
    </row>
    <row r="131" spans="1:47" ht="15.75" customHeight="1" x14ac:dyDescent="0.15">
      <c r="A131" s="725">
        <f>IF(AG3="",31,IF(DAY(DATE(AH$3,AJ$3,31))=31,31,""))</f>
        <v>31</v>
      </c>
      <c r="B131" s="726"/>
      <c r="C131" s="754" t="s">
        <v>248</v>
      </c>
      <c r="D131" s="457"/>
      <c r="E131" s="756" t="s">
        <v>202</v>
      </c>
      <c r="F131" s="457"/>
      <c r="G131" s="756" t="s">
        <v>251</v>
      </c>
      <c r="H131" s="457"/>
      <c r="I131" s="756" t="s">
        <v>202</v>
      </c>
      <c r="J131" s="457"/>
      <c r="K131" s="752" t="s">
        <v>252</v>
      </c>
      <c r="L131" s="734" t="s">
        <v>203</v>
      </c>
      <c r="M131" s="458"/>
      <c r="N131" s="744" t="s">
        <v>253</v>
      </c>
      <c r="O131" s="457"/>
      <c r="P131" s="744" t="s">
        <v>252</v>
      </c>
      <c r="Q131" s="734" t="s">
        <v>254</v>
      </c>
      <c r="R131" s="469" t="str">
        <f>IF(OR(D131="",A131=""),"",HOUR(AJ131))</f>
        <v/>
      </c>
      <c r="S131" s="744" t="s">
        <v>253</v>
      </c>
      <c r="T131" s="460" t="str">
        <f>IF(OR(D131="",A131=""),"",MINUTE(AJ131))</f>
        <v/>
      </c>
      <c r="U131" s="744" t="s">
        <v>252</v>
      </c>
      <c r="V131" s="734" t="s">
        <v>269</v>
      </c>
      <c r="W131" s="461"/>
      <c r="X131" s="736" t="s">
        <v>143</v>
      </c>
      <c r="Y131" s="732" t="s">
        <v>255</v>
      </c>
      <c r="Z131" s="738"/>
      <c r="AA131" s="739"/>
      <c r="AC131" s="219"/>
      <c r="AF131" s="209" t="str">
        <f>IF($AG$3="","",AF127+1)</f>
        <v/>
      </c>
      <c r="AG131" s="445">
        <f>IF(OR(D131="",F131=""),0,TIME(D131,F131,0))</f>
        <v>0</v>
      </c>
      <c r="AH131" s="445">
        <f>IF(OR(H131="",J131=""),0,TIME(H131,J131,0))</f>
        <v>0</v>
      </c>
      <c r="AI131" s="445">
        <f>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727"/>
      <c r="B132" s="728"/>
      <c r="C132" s="755"/>
      <c r="D132" s="462"/>
      <c r="E132" s="757"/>
      <c r="F132" s="462"/>
      <c r="G132" s="757"/>
      <c r="H132" s="462"/>
      <c r="I132" s="757"/>
      <c r="J132" s="462"/>
      <c r="K132" s="753"/>
      <c r="L132" s="765"/>
      <c r="M132" s="463"/>
      <c r="N132" s="745"/>
      <c r="O132" s="462"/>
      <c r="P132" s="745"/>
      <c r="Q132" s="765"/>
      <c r="R132" s="468" t="str">
        <f>IF(OR(D132="",A131=""),"",HOUR(AJ132))</f>
        <v/>
      </c>
      <c r="S132" s="745"/>
      <c r="T132" s="464" t="str">
        <f>IF(OR(D132="",A131=""),"",MINUTE(AJ132))</f>
        <v/>
      </c>
      <c r="U132" s="745"/>
      <c r="V132" s="735"/>
      <c r="W132" s="513"/>
      <c r="X132" s="737"/>
      <c r="Y132" s="733"/>
      <c r="Z132" s="740"/>
      <c r="AA132" s="741"/>
      <c r="AC132" s="219"/>
      <c r="AG132" s="445">
        <f>IF(OR(D132="",F132=""),0,TIME(D132,F132,0))</f>
        <v>0</v>
      </c>
      <c r="AH132" s="445">
        <f>IF(OR(H132="",J132=""),0,TIME(H132,J132,0))</f>
        <v>0</v>
      </c>
      <c r="AI132" s="445">
        <f>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727"/>
      <c r="B133" s="728"/>
      <c r="C133" s="746"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61" t="str">
        <f>IF(A131="","",IF(OR(AK131="ERR",AK132="ERR"),"研修時間を確認してください",""))</f>
        <v/>
      </c>
      <c r="R133" s="761"/>
      <c r="S133" s="761"/>
      <c r="T133" s="761"/>
      <c r="U133" s="761"/>
      <c r="V133" s="761"/>
      <c r="W133" s="761"/>
      <c r="X133" s="748" t="str">
        <f>IF(ISERROR(OR(AG131,AJ131,AJ132)),"研修人数を入力してください",IF(AG131&lt;&gt;"",IF(OR(AND(AJ131&gt;0,W131=""),AND(AJ132&gt;0,W132="")),"研修人数を入力してください",""),""))</f>
        <v/>
      </c>
      <c r="Y133" s="748"/>
      <c r="Z133" s="748"/>
      <c r="AA133" s="749"/>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723" t="str">
        <f>IF(A131="","入力"&amp;CHAR(10)&amp;"不要",CONCATENATE("(",TEXT(AF131,"aaa"),")"))</f>
        <v>()</v>
      </c>
      <c r="B134" s="724"/>
      <c r="C134" s="747"/>
      <c r="D134" s="758"/>
      <c r="E134" s="759"/>
      <c r="F134" s="759"/>
      <c r="G134" s="759"/>
      <c r="H134" s="759"/>
      <c r="I134" s="759"/>
      <c r="J134" s="759"/>
      <c r="K134" s="759"/>
      <c r="L134" s="759"/>
      <c r="M134" s="759"/>
      <c r="N134" s="759"/>
      <c r="O134" s="759"/>
      <c r="P134" s="759"/>
      <c r="Q134" s="759"/>
      <c r="R134" s="759"/>
      <c r="S134" s="759"/>
      <c r="T134" s="759"/>
      <c r="U134" s="759"/>
      <c r="V134" s="759"/>
      <c r="W134" s="759"/>
      <c r="X134" s="759"/>
      <c r="Y134" s="759"/>
      <c r="Z134" s="759"/>
      <c r="AA134" s="76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29" t="s">
        <v>274</v>
      </c>
      <c r="B135" s="729"/>
      <c r="C135" s="491">
        <f>IF(SUMIF($W91:$W$132,1,$AJ$91:$AJ$132)=0,0,SUMIF($W91:$W132,1,$AJ$91:$AJ$132))</f>
        <v>0</v>
      </c>
      <c r="D135" s="491"/>
      <c r="E135" s="729" t="s">
        <v>260</v>
      </c>
      <c r="F135" s="729"/>
      <c r="G135" s="730">
        <f>IF(SUMIF($W91:$W$132,2,$AJ$91:$AJ$132)=0,0,SUMIF($W91:$W132,2,$AJ$91:$AJ$132))</f>
        <v>0</v>
      </c>
      <c r="H135" s="730"/>
      <c r="I135" s="729" t="s">
        <v>261</v>
      </c>
      <c r="J135" s="729"/>
      <c r="K135" s="730">
        <f>IF(SUMIF($W91:$W$132,3,$AJ$91:$AJ$132)=0,0,SUMIF($W91:$W132,3,$AJ$91:$AJ$132))</f>
        <v>0</v>
      </c>
      <c r="L135" s="730"/>
      <c r="M135" s="490" t="s">
        <v>31</v>
      </c>
      <c r="N135" s="730">
        <f>SUM($C$135,$G$135,$K$135)</f>
        <v>0</v>
      </c>
      <c r="O135" s="730"/>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731" t="str">
        <f>$L$5</f>
        <v>（   　　年　　月 ）</v>
      </c>
      <c r="M136" s="731"/>
      <c r="N136" s="731"/>
      <c r="O136" s="731"/>
      <c r="P136" s="731"/>
      <c r="Q136" s="731"/>
      <c r="R136" s="484" t="s">
        <v>265</v>
      </c>
      <c r="S136" s="488"/>
      <c r="T136" s="488"/>
      <c r="U136" s="488"/>
      <c r="V136" s="766" t="str">
        <f>$V$5</f>
        <v/>
      </c>
      <c r="W136" s="766"/>
      <c r="X136" s="766"/>
      <c r="Y136" s="766"/>
      <c r="Z136" s="766"/>
      <c r="AA136" s="766"/>
    </row>
    <row r="137" spans="1:47" ht="87.75" customHeight="1" x14ac:dyDescent="0.15">
      <c r="A137" s="762"/>
      <c r="B137" s="763"/>
      <c r="C137" s="763"/>
      <c r="D137" s="763"/>
      <c r="E137" s="763"/>
      <c r="F137" s="763"/>
      <c r="G137" s="763"/>
      <c r="H137" s="763"/>
      <c r="I137" s="763"/>
      <c r="J137" s="763"/>
      <c r="K137" s="763"/>
      <c r="L137" s="763"/>
      <c r="M137" s="763"/>
      <c r="N137" s="763"/>
      <c r="O137" s="763"/>
      <c r="P137" s="763"/>
      <c r="Q137" s="763"/>
      <c r="R137" s="763"/>
      <c r="S137" s="763"/>
      <c r="T137" s="763"/>
      <c r="U137" s="763"/>
      <c r="V137" s="763"/>
      <c r="W137" s="763"/>
      <c r="X137" s="763"/>
      <c r="Y137" s="763"/>
      <c r="Z137" s="763"/>
      <c r="AA137" s="76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762"/>
      <c r="B139" s="763"/>
      <c r="C139" s="763"/>
      <c r="D139" s="763"/>
      <c r="E139" s="763"/>
      <c r="F139" s="763"/>
      <c r="G139" s="763"/>
      <c r="H139" s="763"/>
      <c r="I139" s="763"/>
      <c r="J139" s="763"/>
      <c r="K139" s="763"/>
      <c r="L139" s="763"/>
      <c r="M139" s="763"/>
      <c r="N139" s="763"/>
      <c r="O139" s="763"/>
      <c r="P139" s="763"/>
      <c r="Q139" s="763"/>
      <c r="R139" s="763"/>
      <c r="S139" s="763"/>
      <c r="T139" s="763"/>
      <c r="U139" s="763"/>
      <c r="V139" s="763"/>
      <c r="W139" s="763"/>
      <c r="X139" s="763"/>
      <c r="Y139" s="763"/>
      <c r="Z139" s="763"/>
      <c r="AA139" s="764"/>
    </row>
    <row r="140" spans="1:47" ht="18" customHeight="1" x14ac:dyDescent="0.15">
      <c r="A140" s="160"/>
      <c r="B140" s="432"/>
      <c r="C140" s="146"/>
      <c r="D140" s="781"/>
      <c r="E140" s="781"/>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782"/>
      <c r="E142" s="782"/>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94"/>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94"/>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783" t="s">
        <v>205</v>
      </c>
      <c r="B149" s="784"/>
      <c r="C149" s="784"/>
      <c r="D149" s="785"/>
      <c r="E149" s="783" t="s">
        <v>256</v>
      </c>
      <c r="F149" s="784"/>
      <c r="G149" s="784"/>
      <c r="H149" s="784"/>
      <c r="I149" s="784"/>
      <c r="J149" s="784"/>
      <c r="K149" s="784"/>
      <c r="L149" s="784"/>
      <c r="M149" s="784"/>
      <c r="N149" s="785"/>
      <c r="O149" s="807" t="s">
        <v>206</v>
      </c>
      <c r="P149" s="789"/>
      <c r="Q149" s="789"/>
      <c r="R149" s="789"/>
      <c r="S149" s="790"/>
      <c r="T149" s="789" t="s">
        <v>281</v>
      </c>
      <c r="U149" s="789"/>
      <c r="V149" s="789"/>
      <c r="W149" s="789"/>
      <c r="X149" s="789"/>
      <c r="Y149" s="789"/>
      <c r="Z149" s="789"/>
      <c r="AA149" s="790"/>
    </row>
    <row r="150" spans="1:37" ht="24.95" customHeight="1" x14ac:dyDescent="0.15">
      <c r="A150" s="786"/>
      <c r="B150" s="787"/>
      <c r="C150" s="787"/>
      <c r="D150" s="788"/>
      <c r="E150" s="786"/>
      <c r="F150" s="787"/>
      <c r="G150" s="787"/>
      <c r="H150" s="787"/>
      <c r="I150" s="787"/>
      <c r="J150" s="787"/>
      <c r="K150" s="787"/>
      <c r="L150" s="787"/>
      <c r="M150" s="787"/>
      <c r="N150" s="788"/>
      <c r="O150" s="808"/>
      <c r="P150" s="791"/>
      <c r="Q150" s="791"/>
      <c r="R150" s="791"/>
      <c r="S150" s="792"/>
      <c r="T150" s="791"/>
      <c r="U150" s="791"/>
      <c r="V150" s="791"/>
      <c r="W150" s="791"/>
      <c r="X150" s="791"/>
      <c r="Y150" s="791"/>
      <c r="Z150" s="791"/>
      <c r="AA150" s="792"/>
    </row>
    <row r="151" spans="1:37" ht="45" customHeight="1" x14ac:dyDescent="0.2">
      <c r="A151" s="775" t="s">
        <v>207</v>
      </c>
      <c r="B151" s="776"/>
      <c r="C151" s="776"/>
      <c r="D151" s="777"/>
      <c r="E151" s="818">
        <f>SUMIF($W$7:$W$132,1,$AJ7:$AJ132)</f>
        <v>0</v>
      </c>
      <c r="F151" s="819"/>
      <c r="G151" s="819"/>
      <c r="H151" s="819"/>
      <c r="I151" s="819"/>
      <c r="J151" s="819"/>
      <c r="K151" s="819"/>
      <c r="L151" s="819"/>
      <c r="M151" s="819"/>
      <c r="N151" s="820"/>
      <c r="O151" s="804" t="s">
        <v>208</v>
      </c>
      <c r="P151" s="805"/>
      <c r="Q151" s="805"/>
      <c r="R151" s="805"/>
      <c r="S151" s="806"/>
      <c r="T151" s="515"/>
      <c r="U151" s="794">
        <f t="shared" ref="U151:Z151" si="0">$E$151*2400*24</f>
        <v>0</v>
      </c>
      <c r="V151" s="794">
        <f t="shared" si="0"/>
        <v>0</v>
      </c>
      <c r="W151" s="794">
        <f t="shared" si="0"/>
        <v>0</v>
      </c>
      <c r="X151" s="794">
        <f t="shared" si="0"/>
        <v>0</v>
      </c>
      <c r="Y151" s="794">
        <f t="shared" si="0"/>
        <v>0</v>
      </c>
      <c r="Z151" s="794">
        <f t="shared" si="0"/>
        <v>0</v>
      </c>
      <c r="AA151" s="439" t="s">
        <v>144</v>
      </c>
    </row>
    <row r="152" spans="1:37" ht="45" customHeight="1" x14ac:dyDescent="0.2">
      <c r="A152" s="778" t="s">
        <v>209</v>
      </c>
      <c r="B152" s="779"/>
      <c r="C152" s="779"/>
      <c r="D152" s="780"/>
      <c r="E152" s="815">
        <f>SUMIF($W$7:$W$132,2,$AJ7:$AJ132)</f>
        <v>0</v>
      </c>
      <c r="F152" s="816"/>
      <c r="G152" s="816"/>
      <c r="H152" s="816"/>
      <c r="I152" s="816"/>
      <c r="J152" s="816"/>
      <c r="K152" s="816"/>
      <c r="L152" s="816"/>
      <c r="M152" s="816"/>
      <c r="N152" s="817"/>
      <c r="O152" s="801" t="s">
        <v>210</v>
      </c>
      <c r="P152" s="802"/>
      <c r="Q152" s="802"/>
      <c r="R152" s="802"/>
      <c r="S152" s="803"/>
      <c r="T152" s="516"/>
      <c r="U152" s="793">
        <f t="shared" ref="U152:Z152" si="1">$E$152*1200*24</f>
        <v>0</v>
      </c>
      <c r="V152" s="793">
        <f t="shared" si="1"/>
        <v>0</v>
      </c>
      <c r="W152" s="793">
        <f t="shared" si="1"/>
        <v>0</v>
      </c>
      <c r="X152" s="793">
        <f t="shared" si="1"/>
        <v>0</v>
      </c>
      <c r="Y152" s="793">
        <f t="shared" si="1"/>
        <v>0</v>
      </c>
      <c r="Z152" s="793">
        <f t="shared" si="1"/>
        <v>0</v>
      </c>
      <c r="AA152" s="436" t="s">
        <v>144</v>
      </c>
    </row>
    <row r="153" spans="1:37" ht="45" customHeight="1" thickBot="1" x14ac:dyDescent="0.25">
      <c r="A153" s="767" t="s">
        <v>211</v>
      </c>
      <c r="B153" s="768"/>
      <c r="C153" s="768"/>
      <c r="D153" s="769"/>
      <c r="E153" s="812">
        <f>SUMIF($W$7:$W$132,3,$AJ7:$AJ132)</f>
        <v>0</v>
      </c>
      <c r="F153" s="813"/>
      <c r="G153" s="813"/>
      <c r="H153" s="813"/>
      <c r="I153" s="813"/>
      <c r="J153" s="813"/>
      <c r="K153" s="813"/>
      <c r="L153" s="813"/>
      <c r="M153" s="813"/>
      <c r="N153" s="814"/>
      <c r="O153" s="798" t="s">
        <v>212</v>
      </c>
      <c r="P153" s="799"/>
      <c r="Q153" s="799"/>
      <c r="R153" s="799"/>
      <c r="S153" s="800"/>
      <c r="T153" s="517"/>
      <c r="U153" s="774">
        <f t="shared" ref="U153:Z153" si="2">$E$153*800*24</f>
        <v>0</v>
      </c>
      <c r="V153" s="774">
        <f t="shared" si="2"/>
        <v>0</v>
      </c>
      <c r="W153" s="774">
        <f t="shared" si="2"/>
        <v>0</v>
      </c>
      <c r="X153" s="774">
        <f t="shared" si="2"/>
        <v>0</v>
      </c>
      <c r="Y153" s="774">
        <f t="shared" si="2"/>
        <v>0</v>
      </c>
      <c r="Z153" s="774">
        <f t="shared" si="2"/>
        <v>0</v>
      </c>
      <c r="AA153" s="437" t="s">
        <v>144</v>
      </c>
    </row>
    <row r="154" spans="1:37" ht="45" customHeight="1" thickTop="1" x14ac:dyDescent="0.2">
      <c r="A154" s="770" t="s">
        <v>168</v>
      </c>
      <c r="B154" s="771"/>
      <c r="C154" s="771"/>
      <c r="D154" s="772"/>
      <c r="E154" s="809">
        <f>SUM(E151:N153)</f>
        <v>0</v>
      </c>
      <c r="F154" s="810"/>
      <c r="G154" s="810"/>
      <c r="H154" s="810"/>
      <c r="I154" s="810"/>
      <c r="J154" s="810"/>
      <c r="K154" s="810"/>
      <c r="L154" s="810"/>
      <c r="M154" s="810"/>
      <c r="N154" s="811"/>
      <c r="O154" s="795"/>
      <c r="P154" s="796"/>
      <c r="Q154" s="796"/>
      <c r="R154" s="796"/>
      <c r="S154" s="797"/>
      <c r="T154" s="518"/>
      <c r="U154" s="773">
        <f>SUM($U$151:$U$153)</f>
        <v>0</v>
      </c>
      <c r="V154" s="773">
        <f t="shared" ref="V154:Z154" si="3">SUM($R$151:$Y$153)</f>
        <v>0</v>
      </c>
      <c r="W154" s="773">
        <f t="shared" si="3"/>
        <v>0</v>
      </c>
      <c r="X154" s="773">
        <f t="shared" si="3"/>
        <v>0</v>
      </c>
      <c r="Y154" s="773">
        <f t="shared" si="3"/>
        <v>0</v>
      </c>
      <c r="Z154" s="773">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87" t="s">
        <v>213</v>
      </c>
      <c r="B156" s="787"/>
      <c r="C156" s="787"/>
      <c r="D156" s="787"/>
      <c r="E156" s="787"/>
      <c r="F156" s="787"/>
      <c r="G156" s="787" t="s">
        <v>214</v>
      </c>
      <c r="H156" s="787"/>
      <c r="I156" s="787"/>
      <c r="J156" s="787"/>
      <c r="K156" s="787"/>
      <c r="L156" s="787"/>
      <c r="M156" s="787"/>
      <c r="N156" s="787"/>
      <c r="O156" s="787"/>
      <c r="P156" s="787"/>
      <c r="Q156" s="787"/>
      <c r="R156" s="787"/>
      <c r="S156" s="787"/>
      <c r="T156" s="787"/>
      <c r="U156" s="787"/>
      <c r="V156" s="787"/>
      <c r="W156" s="128"/>
      <c r="X156" s="128"/>
      <c r="Y156" s="822" t="s">
        <v>215</v>
      </c>
      <c r="Z156" s="822"/>
      <c r="AA156" s="205"/>
    </row>
    <row r="157" spans="1:37" ht="35.1" customHeight="1" x14ac:dyDescent="0.25">
      <c r="A157" s="846"/>
      <c r="B157" s="847"/>
      <c r="C157" s="847"/>
      <c r="D157" s="129" t="s">
        <v>105</v>
      </c>
      <c r="E157" s="848" t="s">
        <v>270</v>
      </c>
      <c r="F157" s="849"/>
      <c r="G157" s="850"/>
      <c r="H157" s="851"/>
      <c r="I157" s="851"/>
      <c r="J157" s="851"/>
      <c r="K157" s="851"/>
      <c r="L157" s="851"/>
      <c r="M157" s="851"/>
      <c r="N157" s="851"/>
      <c r="O157" s="851"/>
      <c r="P157" s="851"/>
      <c r="Q157" s="851"/>
      <c r="R157" s="851"/>
      <c r="S157" s="851"/>
      <c r="T157" s="851"/>
      <c r="U157" s="852"/>
      <c r="V157" s="853"/>
      <c r="W157" s="854"/>
      <c r="X157" s="854"/>
      <c r="Y157" s="854"/>
      <c r="Z157" s="854"/>
      <c r="AA157" s="439" t="s">
        <v>144</v>
      </c>
    </row>
    <row r="158" spans="1:37" ht="35.1" customHeight="1" x14ac:dyDescent="0.25">
      <c r="A158" s="828"/>
      <c r="B158" s="829"/>
      <c r="C158" s="829"/>
      <c r="D158" s="130" t="s">
        <v>105</v>
      </c>
      <c r="E158" s="830" t="s">
        <v>270</v>
      </c>
      <c r="F158" s="831"/>
      <c r="G158" s="832"/>
      <c r="H158" s="833"/>
      <c r="I158" s="833"/>
      <c r="J158" s="833"/>
      <c r="K158" s="833"/>
      <c r="L158" s="833"/>
      <c r="M158" s="833"/>
      <c r="N158" s="833"/>
      <c r="O158" s="833"/>
      <c r="P158" s="833"/>
      <c r="Q158" s="833"/>
      <c r="R158" s="833"/>
      <c r="S158" s="833"/>
      <c r="T158" s="833"/>
      <c r="U158" s="834"/>
      <c r="V158" s="835"/>
      <c r="W158" s="836"/>
      <c r="X158" s="836"/>
      <c r="Y158" s="836"/>
      <c r="Z158" s="836"/>
      <c r="AA158" s="436" t="s">
        <v>144</v>
      </c>
    </row>
    <row r="159" spans="1:37" ht="35.1" customHeight="1" x14ac:dyDescent="0.25">
      <c r="A159" s="837"/>
      <c r="B159" s="838"/>
      <c r="C159" s="838"/>
      <c r="D159" s="131" t="s">
        <v>105</v>
      </c>
      <c r="E159" s="839" t="s">
        <v>270</v>
      </c>
      <c r="F159" s="840"/>
      <c r="G159" s="841"/>
      <c r="H159" s="842"/>
      <c r="I159" s="842"/>
      <c r="J159" s="842"/>
      <c r="K159" s="842"/>
      <c r="L159" s="842"/>
      <c r="M159" s="842"/>
      <c r="N159" s="842"/>
      <c r="O159" s="842"/>
      <c r="P159" s="842"/>
      <c r="Q159" s="842"/>
      <c r="R159" s="842"/>
      <c r="S159" s="842"/>
      <c r="T159" s="842"/>
      <c r="U159" s="843"/>
      <c r="V159" s="844"/>
      <c r="W159" s="845"/>
      <c r="X159" s="845"/>
      <c r="Y159" s="845"/>
      <c r="Z159" s="845"/>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822" t="s">
        <v>216</v>
      </c>
      <c r="B161" s="822"/>
      <c r="C161" s="822"/>
      <c r="D161" s="822"/>
      <c r="E161" s="822"/>
      <c r="F161" s="822"/>
      <c r="G161" s="822"/>
      <c r="H161" s="822"/>
      <c r="I161" s="822"/>
      <c r="J161" s="822"/>
      <c r="K161" s="822"/>
      <c r="L161" s="822"/>
      <c r="M161" s="822"/>
      <c r="N161" s="822"/>
      <c r="O161" s="822"/>
      <c r="P161" s="822"/>
      <c r="Q161" s="822"/>
      <c r="R161" s="822"/>
      <c r="S161" s="822"/>
      <c r="T161" s="822"/>
      <c r="U161" s="822"/>
      <c r="V161" s="822"/>
      <c r="W161" s="822"/>
      <c r="X161" s="822"/>
      <c r="Y161" s="822"/>
      <c r="Z161" s="822"/>
      <c r="AA161" s="205"/>
    </row>
    <row r="162" spans="1:53" ht="69" customHeight="1" x14ac:dyDescent="0.15">
      <c r="A162" s="127"/>
      <c r="B162" s="127"/>
      <c r="C162" s="823" t="s">
        <v>217</v>
      </c>
      <c r="D162" s="824"/>
      <c r="E162" s="824"/>
      <c r="F162" s="824"/>
      <c r="G162" s="824"/>
      <c r="H162" s="824"/>
      <c r="I162" s="824"/>
      <c r="J162" s="824"/>
      <c r="K162" s="824"/>
      <c r="L162" s="825"/>
      <c r="M162" s="826" t="str">
        <f>IF('10号'!$J$4="","",MIN(IF('10号'!$Q$3=TRUE,122000,97000),U154+SUM(V157:V159)))</f>
        <v/>
      </c>
      <c r="N162" s="827"/>
      <c r="O162" s="827"/>
      <c r="P162" s="827"/>
      <c r="Q162" s="827"/>
      <c r="R162" s="827"/>
      <c r="S162" s="827"/>
      <c r="T162" s="827"/>
      <c r="U162" s="827"/>
      <c r="V162" s="827"/>
      <c r="W162" s="827"/>
      <c r="X162" s="827"/>
      <c r="Y162" s="827"/>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21"/>
      <c r="G169" s="821"/>
      <c r="H169" s="821"/>
    </row>
  </sheetData>
  <sheetProtection algorithmName="SHA-512" hashValue="AmZg4k19AFVWhI++8/LbwlXbDD67XQE5sXe9AGe2hYFKGTo5UgD5mLsyD5gsqXMG2JXaICIwFUwuNaVUG3SQ2A==" saltValue="PsQpQr6IA9nMgVHUDL3xMw==" spinCount="100000" sheet="1" objects="1" scenarios="1" selectLockedCells="1"/>
  <mergeCells count="754">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 ref="A11:B13"/>
    <mergeCell ref="C11:C12"/>
    <mergeCell ref="E11:E12"/>
    <mergeCell ref="G11:G12"/>
    <mergeCell ref="I11:I12"/>
    <mergeCell ref="K11:K12"/>
    <mergeCell ref="L11:L12"/>
    <mergeCell ref="N11:N12"/>
    <mergeCell ref="Y11:Y12"/>
    <mergeCell ref="Z11:AA11"/>
    <mergeCell ref="Z12:AA12"/>
    <mergeCell ref="C13:C14"/>
    <mergeCell ref="X13:AA13"/>
    <mergeCell ref="P11:P12"/>
    <mergeCell ref="Q11:Q12"/>
    <mergeCell ref="S11:S12"/>
    <mergeCell ref="U11:U12"/>
    <mergeCell ref="V11:V12"/>
    <mergeCell ref="X11:X12"/>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A19:B21"/>
    <mergeCell ref="C19:C20"/>
    <mergeCell ref="E19:E20"/>
    <mergeCell ref="G19:G20"/>
    <mergeCell ref="I19:I20"/>
    <mergeCell ref="K19:K20"/>
    <mergeCell ref="L19:L20"/>
    <mergeCell ref="N19:N20"/>
    <mergeCell ref="Y19:Y20"/>
    <mergeCell ref="Z19:AA19"/>
    <mergeCell ref="Z20:AA20"/>
    <mergeCell ref="C21:C22"/>
    <mergeCell ref="X21:AA21"/>
    <mergeCell ref="P19:P20"/>
    <mergeCell ref="Q19:Q20"/>
    <mergeCell ref="S19:S20"/>
    <mergeCell ref="U19:U20"/>
    <mergeCell ref="V19:V20"/>
    <mergeCell ref="X19:X20"/>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A27:B29"/>
    <mergeCell ref="C27:C28"/>
    <mergeCell ref="E27:E28"/>
    <mergeCell ref="G27:G28"/>
    <mergeCell ref="I27:I28"/>
    <mergeCell ref="K27:K28"/>
    <mergeCell ref="L27:L28"/>
    <mergeCell ref="N27:N28"/>
    <mergeCell ref="Y27:Y28"/>
    <mergeCell ref="Z27:AA27"/>
    <mergeCell ref="Z28:AA28"/>
    <mergeCell ref="C29:C30"/>
    <mergeCell ref="X29:AA29"/>
    <mergeCell ref="P27:P28"/>
    <mergeCell ref="Q27:Q28"/>
    <mergeCell ref="S27:S28"/>
    <mergeCell ref="U27:U28"/>
    <mergeCell ref="V27:V28"/>
    <mergeCell ref="X27:X28"/>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A35:B37"/>
    <mergeCell ref="C35:C36"/>
    <mergeCell ref="E35:E36"/>
    <mergeCell ref="G35:G36"/>
    <mergeCell ref="I35:I36"/>
    <mergeCell ref="K35:K36"/>
    <mergeCell ref="L35:L36"/>
    <mergeCell ref="N35:N36"/>
    <mergeCell ref="Y35:Y36"/>
    <mergeCell ref="Z35:AA35"/>
    <mergeCell ref="Z36:AA36"/>
    <mergeCell ref="C37:C38"/>
    <mergeCell ref="X37:AA37"/>
    <mergeCell ref="P35:P36"/>
    <mergeCell ref="Q35:Q36"/>
    <mergeCell ref="S35:S36"/>
    <mergeCell ref="U35:U36"/>
    <mergeCell ref="V35:V36"/>
    <mergeCell ref="X35:X36"/>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A43:B45"/>
    <mergeCell ref="C43:C44"/>
    <mergeCell ref="E43:E44"/>
    <mergeCell ref="G43:G44"/>
    <mergeCell ref="I43:I44"/>
    <mergeCell ref="K43:K44"/>
    <mergeCell ref="L43:L44"/>
    <mergeCell ref="N43:N44"/>
    <mergeCell ref="Y43:Y44"/>
    <mergeCell ref="Z43:AA43"/>
    <mergeCell ref="Z44:AA44"/>
    <mergeCell ref="C45:C46"/>
    <mergeCell ref="X45:AA45"/>
    <mergeCell ref="P43:P44"/>
    <mergeCell ref="Q43:Q44"/>
    <mergeCell ref="S43:S44"/>
    <mergeCell ref="U43:U44"/>
    <mergeCell ref="V43:V44"/>
    <mergeCell ref="X43:X44"/>
    <mergeCell ref="Q45:W45"/>
    <mergeCell ref="A46:B46"/>
    <mergeCell ref="D46:AA46"/>
    <mergeCell ref="A47:B47"/>
    <mergeCell ref="C47:D47"/>
    <mergeCell ref="E47:F47"/>
    <mergeCell ref="G47:H47"/>
    <mergeCell ref="I47:J47"/>
    <mergeCell ref="K47:L47"/>
    <mergeCell ref="N47:O47"/>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53:B55"/>
    <mergeCell ref="C53:C54"/>
    <mergeCell ref="E53:E54"/>
    <mergeCell ref="G53:G54"/>
    <mergeCell ref="I53:I54"/>
    <mergeCell ref="K53:K54"/>
    <mergeCell ref="L53:L54"/>
    <mergeCell ref="N53:N54"/>
    <mergeCell ref="Y53:Y54"/>
    <mergeCell ref="Z53:AA53"/>
    <mergeCell ref="Z54:AA54"/>
    <mergeCell ref="C55:C56"/>
    <mergeCell ref="X55:AA55"/>
    <mergeCell ref="P53:P54"/>
    <mergeCell ref="Q53:Q54"/>
    <mergeCell ref="S53:S54"/>
    <mergeCell ref="U53:U54"/>
    <mergeCell ref="V53:V54"/>
    <mergeCell ref="X53:X54"/>
    <mergeCell ref="Q55:W55"/>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X61:X62"/>
    <mergeCell ref="A61:B63"/>
    <mergeCell ref="C61:C62"/>
    <mergeCell ref="E61:E62"/>
    <mergeCell ref="G61:G62"/>
    <mergeCell ref="I61:I62"/>
    <mergeCell ref="K61:K62"/>
    <mergeCell ref="L61:L62"/>
    <mergeCell ref="N61:N62"/>
    <mergeCell ref="Q63:W63"/>
    <mergeCell ref="V61:V6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73:B75"/>
    <mergeCell ref="C73:C74"/>
    <mergeCell ref="E73:E74"/>
    <mergeCell ref="G73:G74"/>
    <mergeCell ref="I73:I74"/>
    <mergeCell ref="K73:K74"/>
    <mergeCell ref="L73:L74"/>
    <mergeCell ref="N73:N74"/>
    <mergeCell ref="Y73:Y74"/>
    <mergeCell ref="Z73:AA73"/>
    <mergeCell ref="Z74:AA74"/>
    <mergeCell ref="C75:C76"/>
    <mergeCell ref="X75:AA75"/>
    <mergeCell ref="P73:P74"/>
    <mergeCell ref="Q73:Q74"/>
    <mergeCell ref="S73:S74"/>
    <mergeCell ref="U73:U74"/>
    <mergeCell ref="V73:V74"/>
    <mergeCell ref="X73:X74"/>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A81:B83"/>
    <mergeCell ref="C81:C82"/>
    <mergeCell ref="E81:E82"/>
    <mergeCell ref="G81:G82"/>
    <mergeCell ref="I81:I82"/>
    <mergeCell ref="K81:K82"/>
    <mergeCell ref="L81:L82"/>
    <mergeCell ref="N81:N82"/>
    <mergeCell ref="Y81:Y82"/>
    <mergeCell ref="Z81:AA81"/>
    <mergeCell ref="Z82:AA82"/>
    <mergeCell ref="C83:C84"/>
    <mergeCell ref="X83:AA83"/>
    <mergeCell ref="P81:P82"/>
    <mergeCell ref="Q81:Q82"/>
    <mergeCell ref="S81:S82"/>
    <mergeCell ref="U81:U82"/>
    <mergeCell ref="V81:V82"/>
    <mergeCell ref="X81:X82"/>
    <mergeCell ref="Q83:W83"/>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A89:B89"/>
    <mergeCell ref="C89:D89"/>
    <mergeCell ref="E89:F89"/>
    <mergeCell ref="G89:H89"/>
    <mergeCell ref="I89:J89"/>
    <mergeCell ref="K89:L89"/>
    <mergeCell ref="N89:O89"/>
    <mergeCell ref="L90:Q90"/>
    <mergeCell ref="V90:AA90"/>
    <mergeCell ref="A91:B93"/>
    <mergeCell ref="C91:C92"/>
    <mergeCell ref="E91:E92"/>
    <mergeCell ref="G91:G92"/>
    <mergeCell ref="I91:I92"/>
    <mergeCell ref="K91:K92"/>
    <mergeCell ref="L91:L92"/>
    <mergeCell ref="N91:N92"/>
    <mergeCell ref="Y91:Y92"/>
    <mergeCell ref="Z91:AA91"/>
    <mergeCell ref="Z92:AA92"/>
    <mergeCell ref="C93:C94"/>
    <mergeCell ref="X93:AA93"/>
    <mergeCell ref="P91:P92"/>
    <mergeCell ref="Q91:Q92"/>
    <mergeCell ref="S91:S92"/>
    <mergeCell ref="U91:U92"/>
    <mergeCell ref="V91:V92"/>
    <mergeCell ref="X91:X92"/>
    <mergeCell ref="Q93:W93"/>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A99:B101"/>
    <mergeCell ref="C99:C100"/>
    <mergeCell ref="E99:E100"/>
    <mergeCell ref="G99:G100"/>
    <mergeCell ref="I99:I100"/>
    <mergeCell ref="K99:K100"/>
    <mergeCell ref="L99:L100"/>
    <mergeCell ref="N99:N100"/>
    <mergeCell ref="Y99:Y100"/>
    <mergeCell ref="Z99:AA99"/>
    <mergeCell ref="Z100:AA100"/>
    <mergeCell ref="C101:C102"/>
    <mergeCell ref="X101:AA101"/>
    <mergeCell ref="P99:P100"/>
    <mergeCell ref="Q99:Q100"/>
    <mergeCell ref="S99:S100"/>
    <mergeCell ref="U99:U100"/>
    <mergeCell ref="V99:V100"/>
    <mergeCell ref="X99:X100"/>
    <mergeCell ref="Q101:W101"/>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A107:B109"/>
    <mergeCell ref="C107:C108"/>
    <mergeCell ref="E107:E108"/>
    <mergeCell ref="G107:G108"/>
    <mergeCell ref="I107:I108"/>
    <mergeCell ref="K107:K108"/>
    <mergeCell ref="L107:L108"/>
    <mergeCell ref="N107:N108"/>
    <mergeCell ref="Y107:Y108"/>
    <mergeCell ref="Z107:AA107"/>
    <mergeCell ref="Z108:AA108"/>
    <mergeCell ref="C109:C110"/>
    <mergeCell ref="X109:AA109"/>
    <mergeCell ref="P107:P108"/>
    <mergeCell ref="Q107:Q108"/>
    <mergeCell ref="S107:S108"/>
    <mergeCell ref="U107:U108"/>
    <mergeCell ref="V107:V108"/>
    <mergeCell ref="X107:X108"/>
    <mergeCell ref="Q109:W109"/>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A115:B117"/>
    <mergeCell ref="C115:C116"/>
    <mergeCell ref="E115:E116"/>
    <mergeCell ref="G115:G116"/>
    <mergeCell ref="I115:I116"/>
    <mergeCell ref="K115:K116"/>
    <mergeCell ref="L115:L116"/>
    <mergeCell ref="N115:N116"/>
    <mergeCell ref="Y115:Y116"/>
    <mergeCell ref="Z115:AA115"/>
    <mergeCell ref="Z116:AA116"/>
    <mergeCell ref="C117:C118"/>
    <mergeCell ref="X117:AA117"/>
    <mergeCell ref="P115:P116"/>
    <mergeCell ref="Q115:Q116"/>
    <mergeCell ref="S115:S116"/>
    <mergeCell ref="U115:U116"/>
    <mergeCell ref="V115:V116"/>
    <mergeCell ref="X115:X116"/>
    <mergeCell ref="Q117:W117"/>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A123:B125"/>
    <mergeCell ref="C123:C124"/>
    <mergeCell ref="E123:E124"/>
    <mergeCell ref="G123:G124"/>
    <mergeCell ref="I123:I124"/>
    <mergeCell ref="K123:K124"/>
    <mergeCell ref="L123:L124"/>
    <mergeCell ref="N123:N124"/>
    <mergeCell ref="Y123:Y124"/>
    <mergeCell ref="Z123:AA123"/>
    <mergeCell ref="Z124:AA124"/>
    <mergeCell ref="C125:C126"/>
    <mergeCell ref="X125:AA125"/>
    <mergeCell ref="P123:P124"/>
    <mergeCell ref="Q123:Q124"/>
    <mergeCell ref="S123:S124"/>
    <mergeCell ref="U123:U124"/>
    <mergeCell ref="V123:V124"/>
    <mergeCell ref="X123:X124"/>
    <mergeCell ref="Q125:W125"/>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A131:B133"/>
    <mergeCell ref="C131:C132"/>
    <mergeCell ref="E131:E132"/>
    <mergeCell ref="G131:G132"/>
    <mergeCell ref="I131:I132"/>
    <mergeCell ref="K131:K132"/>
    <mergeCell ref="L131:L132"/>
    <mergeCell ref="N131:N132"/>
    <mergeCell ref="Y131:Y132"/>
    <mergeCell ref="Z131:AA131"/>
    <mergeCell ref="Z132:AA132"/>
    <mergeCell ref="C133:C134"/>
    <mergeCell ref="X133:AA133"/>
    <mergeCell ref="P131:P132"/>
    <mergeCell ref="Q131:Q132"/>
    <mergeCell ref="S131:S132"/>
    <mergeCell ref="U131:U132"/>
    <mergeCell ref="V131:V132"/>
    <mergeCell ref="X131:X132"/>
    <mergeCell ref="Q133:W133"/>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H11" sqref="H11"/>
    </sheetView>
  </sheetViews>
  <sheetFormatPr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c r="A1" s="149"/>
    </row>
    <row r="2" spans="1:20" ht="19.5" customHeight="1" x14ac:dyDescent="0.2">
      <c r="A2" s="81"/>
      <c r="B2" s="81"/>
      <c r="C2" s="81"/>
      <c r="D2" s="81"/>
      <c r="E2" s="81"/>
      <c r="F2" s="81"/>
      <c r="G2" s="81"/>
      <c r="H2" s="82" t="str">
        <f>'10号'!L3</f>
        <v>〈令和２年度第４回〉</v>
      </c>
      <c r="K2" s="880"/>
      <c r="L2" s="880"/>
      <c r="M2" s="880"/>
      <c r="P2" s="625"/>
      <c r="Q2" s="625"/>
      <c r="R2" s="625"/>
      <c r="S2" s="625"/>
    </row>
    <row r="3" spans="1:20" ht="30" customHeight="1" x14ac:dyDescent="0.2">
      <c r="A3" s="83" t="s">
        <v>134</v>
      </c>
      <c r="B3" s="81"/>
      <c r="C3" s="81"/>
      <c r="D3" s="81"/>
      <c r="E3" s="81"/>
      <c r="F3" s="81"/>
      <c r="G3" s="81"/>
      <c r="H3" s="84"/>
      <c r="I3" s="224"/>
      <c r="K3" s="881"/>
      <c r="L3" s="881"/>
      <c r="M3" s="881"/>
    </row>
    <row r="4" spans="1:20" ht="23.25" customHeight="1" x14ac:dyDescent="0.2">
      <c r="A4" s="85" t="str">
        <f>"（２）外部講師等謝金 （ 第 "&amp;'10号'!$J$4&amp;" 回 ）"</f>
        <v>（２）外部講師等謝金 （ 第  回 ）</v>
      </c>
      <c r="B4" s="86"/>
      <c r="C4" s="86"/>
      <c r="D4" s="86"/>
      <c r="E4" s="87"/>
      <c r="F4" s="87"/>
      <c r="G4" s="86"/>
      <c r="H4" s="6"/>
      <c r="K4" s="20"/>
      <c r="L4" s="20"/>
    </row>
    <row r="5" spans="1:20" ht="7.5" customHeight="1" x14ac:dyDescent="0.15">
      <c r="A5" s="89"/>
      <c r="B5" s="89"/>
      <c r="C5" s="89"/>
      <c r="D5" s="81"/>
      <c r="E5" s="81"/>
      <c r="F5" s="81"/>
      <c r="G5" s="81"/>
      <c r="H5" s="90"/>
      <c r="M5" s="15"/>
    </row>
    <row r="6" spans="1:20" ht="23.25" customHeight="1" x14ac:dyDescent="0.2">
      <c r="A6" s="91" t="s">
        <v>17</v>
      </c>
      <c r="B6" s="92"/>
      <c r="C6" s="882" t="str">
        <f>IF('10号'!$G$10="","",'10号'!$G$10)</f>
        <v/>
      </c>
      <c r="D6" s="882"/>
      <c r="E6" s="882"/>
      <c r="F6" s="882"/>
      <c r="G6" s="882"/>
      <c r="H6" s="882"/>
      <c r="I6" s="224"/>
      <c r="J6" s="18"/>
    </row>
    <row r="7" spans="1:20" ht="23.25" customHeight="1" x14ac:dyDescent="0.2">
      <c r="A7" s="91" t="s">
        <v>19</v>
      </c>
      <c r="B7" s="92"/>
      <c r="C7" s="882" t="str">
        <f>IF('10号'!$E$18="","",'10号'!$E$18)</f>
        <v/>
      </c>
      <c r="D7" s="882"/>
      <c r="E7" s="882"/>
      <c r="F7" s="882"/>
      <c r="G7" s="882"/>
      <c r="H7" s="882"/>
      <c r="I7" s="224"/>
      <c r="J7" s="18"/>
    </row>
    <row r="8" spans="1:20" s="15" customFormat="1" ht="23.25" customHeight="1" x14ac:dyDescent="0.2">
      <c r="A8" s="91"/>
      <c r="B8" s="93"/>
      <c r="C8" s="93"/>
      <c r="D8" s="93"/>
      <c r="E8" s="93"/>
      <c r="F8" s="93"/>
      <c r="G8" s="93"/>
      <c r="H8" s="141"/>
    </row>
    <row r="9" spans="1:20" s="15" customFormat="1" ht="14.25" customHeight="1" thickBot="1" x14ac:dyDescent="0.2">
      <c r="A9" s="94"/>
      <c r="B9" s="94"/>
      <c r="C9" s="94"/>
      <c r="D9" s="94"/>
      <c r="E9" s="94"/>
      <c r="F9" s="94"/>
      <c r="G9" s="94"/>
      <c r="H9" s="94"/>
    </row>
    <row r="10" spans="1:20" s="14" customFormat="1" ht="33" customHeight="1" x14ac:dyDescent="0.2">
      <c r="A10" s="142" t="s">
        <v>0</v>
      </c>
      <c r="B10" s="875" t="s">
        <v>12</v>
      </c>
      <c r="C10" s="876"/>
      <c r="D10" s="870" t="s">
        <v>6</v>
      </c>
      <c r="E10" s="871"/>
      <c r="F10" s="872"/>
      <c r="G10" s="143" t="s">
        <v>9</v>
      </c>
      <c r="H10" s="144" t="s">
        <v>7</v>
      </c>
      <c r="N10" s="874" t="str">
        <f>'10号'!$E$6</f>
        <v/>
      </c>
      <c r="O10" s="874"/>
      <c r="P10" s="24" t="s">
        <v>18</v>
      </c>
      <c r="Q10" s="873" t="str">
        <f>'10号'!G6</f>
        <v/>
      </c>
      <c r="R10" s="873"/>
      <c r="S10" s="15"/>
      <c r="T10" s="15"/>
    </row>
    <row r="11" spans="1:20" ht="70.5" customHeight="1" x14ac:dyDescent="0.15">
      <c r="A11" s="507"/>
      <c r="B11" s="865"/>
      <c r="C11" s="866"/>
      <c r="D11" s="877"/>
      <c r="E11" s="878"/>
      <c r="F11" s="879"/>
      <c r="G11" s="495"/>
      <c r="H11" s="496"/>
      <c r="N11" s="74" t="s">
        <v>145</v>
      </c>
      <c r="O11" s="73" t="str">
        <f>'10号'!$U$25</f>
        <v/>
      </c>
      <c r="P11" s="73" t="str">
        <f>'10号'!$V$25</f>
        <v/>
      </c>
      <c r="Q11" s="74">
        <f>SUMPRODUCT(($A$11:$A$18&gt;=$O11)*($A$11:$A$18&lt;=$P11)*$H$11:$H$18)</f>
        <v>0</v>
      </c>
      <c r="R11" s="74"/>
      <c r="S11" s="15"/>
      <c r="T11" s="15"/>
    </row>
    <row r="12" spans="1:20" ht="70.5" customHeight="1" x14ac:dyDescent="0.15">
      <c r="A12" s="507"/>
      <c r="B12" s="865"/>
      <c r="C12" s="866"/>
      <c r="D12" s="877"/>
      <c r="E12" s="878"/>
      <c r="F12" s="879"/>
      <c r="G12" s="495"/>
      <c r="H12" s="496"/>
      <c r="N12" s="74" t="s">
        <v>146</v>
      </c>
      <c r="O12" s="73" t="str">
        <f>'10号'!$U$26</f>
        <v/>
      </c>
      <c r="P12" s="73" t="str">
        <f>'10号'!$V$26</f>
        <v/>
      </c>
      <c r="Q12" s="74">
        <f>SUMPRODUCT(($A$11:$A$18&gt;=$O12)*($A$11:$A$18&lt;=$P12)*$H$11:$H$18)</f>
        <v>0</v>
      </c>
      <c r="R12" s="74"/>
      <c r="S12" s="15"/>
      <c r="T12" s="15"/>
    </row>
    <row r="13" spans="1:20" ht="70.5" customHeight="1" x14ac:dyDescent="0.15">
      <c r="A13" s="507"/>
      <c r="B13" s="865"/>
      <c r="C13" s="866"/>
      <c r="D13" s="877"/>
      <c r="E13" s="878"/>
      <c r="F13" s="879"/>
      <c r="G13" s="495"/>
      <c r="H13" s="496"/>
      <c r="N13" s="74" t="s">
        <v>147</v>
      </c>
      <c r="O13" s="73" t="str">
        <f>'10号'!$U$27</f>
        <v/>
      </c>
      <c r="P13" s="73" t="str">
        <f>'10号'!$V$27</f>
        <v/>
      </c>
      <c r="Q13" s="74">
        <f>SUMPRODUCT(($A$11:$A$18&gt;=$O13)*($A$11:$A$18&lt;=$P13)*$H$11:$H$18)</f>
        <v>0</v>
      </c>
      <c r="R13" s="74"/>
      <c r="S13" s="15"/>
      <c r="T13" s="15"/>
    </row>
    <row r="14" spans="1:20" ht="70.5" customHeight="1" x14ac:dyDescent="0.15">
      <c r="A14" s="507"/>
      <c r="B14" s="865"/>
      <c r="C14" s="866"/>
      <c r="D14" s="877"/>
      <c r="E14" s="878"/>
      <c r="F14" s="879"/>
      <c r="G14" s="495"/>
      <c r="H14" s="496"/>
      <c r="N14" s="74" t="s">
        <v>148</v>
      </c>
      <c r="O14" s="73" t="str">
        <f>'10号'!$U$28</f>
        <v/>
      </c>
      <c r="P14" s="73" t="str">
        <f>'10号'!$V$28</f>
        <v/>
      </c>
      <c r="Q14" s="74">
        <f>SUMPRODUCT(($A$11:$A$18&gt;=$O14)*($A$11:$A$18&lt;=$P14)*$H$11:$H$18)</f>
        <v>0</v>
      </c>
      <c r="R14" s="74">
        <f>SUM(Q11:Q14)</f>
        <v>0</v>
      </c>
      <c r="S14" s="15"/>
      <c r="T14" s="15"/>
    </row>
    <row r="15" spans="1:20" ht="70.5" customHeight="1" x14ac:dyDescent="0.15">
      <c r="A15" s="507"/>
      <c r="B15" s="865"/>
      <c r="C15" s="866"/>
      <c r="D15" s="867"/>
      <c r="E15" s="868"/>
      <c r="F15" s="869"/>
      <c r="G15" s="495"/>
      <c r="H15" s="496"/>
      <c r="N15" s="74" t="s">
        <v>157</v>
      </c>
      <c r="O15" s="73" t="str">
        <f>'10号'!$U29</f>
        <v/>
      </c>
      <c r="P15" s="73" t="str">
        <f>'10号'!$V29</f>
        <v/>
      </c>
      <c r="Q15" s="74">
        <f>SUMPRODUCT(($A$11:$A$22&gt;=$O15)*($A$11:$A$22&lt;=$P15)*$H$11:$H$22)</f>
        <v>0</v>
      </c>
      <c r="S15" s="15"/>
      <c r="T15" s="15"/>
    </row>
    <row r="16" spans="1:20" ht="70.5" customHeight="1" x14ac:dyDescent="0.15">
      <c r="A16" s="507"/>
      <c r="B16" s="865"/>
      <c r="C16" s="866"/>
      <c r="D16" s="867"/>
      <c r="E16" s="868"/>
      <c r="F16" s="869"/>
      <c r="G16" s="495"/>
      <c r="H16" s="496"/>
      <c r="K16" s="14"/>
      <c r="L16" s="14"/>
      <c r="M16" s="14"/>
      <c r="N16" s="74" t="s">
        <v>158</v>
      </c>
      <c r="O16" s="73" t="str">
        <f>'10号'!$U30</f>
        <v/>
      </c>
      <c r="P16" s="73" t="str">
        <f>'10号'!$V30</f>
        <v/>
      </c>
      <c r="Q16" s="74">
        <f t="shared" ref="Q16:Q22" si="0">SUMPRODUCT(($A$11:$A$22&gt;=$O16)*($A$11:$A$22&lt;=$P16)*$H$11:$H$22)</f>
        <v>0</v>
      </c>
    </row>
    <row r="17" spans="1:18" ht="70.5" customHeight="1" x14ac:dyDescent="0.15">
      <c r="A17" s="507"/>
      <c r="B17" s="865"/>
      <c r="C17" s="866"/>
      <c r="D17" s="867"/>
      <c r="E17" s="868"/>
      <c r="F17" s="869"/>
      <c r="G17" s="495"/>
      <c r="H17" s="496"/>
      <c r="N17" s="74" t="s">
        <v>159</v>
      </c>
      <c r="O17" s="73" t="str">
        <f>'10号'!$U31</f>
        <v/>
      </c>
      <c r="P17" s="73" t="str">
        <f>'10号'!$V31</f>
        <v/>
      </c>
      <c r="Q17" s="74">
        <f t="shared" si="0"/>
        <v>0</v>
      </c>
    </row>
    <row r="18" spans="1:18" ht="70.5" customHeight="1" x14ac:dyDescent="0.15">
      <c r="A18" s="507"/>
      <c r="B18" s="865"/>
      <c r="C18" s="866"/>
      <c r="D18" s="867"/>
      <c r="E18" s="868"/>
      <c r="F18" s="869"/>
      <c r="G18" s="497"/>
      <c r="H18" s="496"/>
      <c r="N18" s="74" t="s">
        <v>160</v>
      </c>
      <c r="O18" s="73" t="str">
        <f>'10号'!$U32</f>
        <v/>
      </c>
      <c r="P18" s="73" t="str">
        <f>'10号'!$V32</f>
        <v/>
      </c>
      <c r="Q18" s="74">
        <f t="shared" si="0"/>
        <v>0</v>
      </c>
    </row>
    <row r="19" spans="1:18" s="15" customFormat="1" ht="48" customHeight="1" thickBot="1" x14ac:dyDescent="0.2">
      <c r="A19" s="883" t="s">
        <v>3</v>
      </c>
      <c r="B19" s="884"/>
      <c r="C19" s="884"/>
      <c r="D19" s="884"/>
      <c r="E19" s="884"/>
      <c r="F19" s="885"/>
      <c r="G19" s="66">
        <f>SUMPRODUCT(($A$11:$A$18&gt;=$N$10)*($A$11:$A$18&lt;=$Q$10)*G11:G18)</f>
        <v>0</v>
      </c>
      <c r="H19" s="67">
        <f>SUMPRODUCT(($A$11:$A$18&gt;=$N$10)*($A$11:$A$18&lt;=$Q$10)*H11:H18)</f>
        <v>0</v>
      </c>
      <c r="K19" s="12"/>
      <c r="L19" s="12"/>
      <c r="M19" s="12"/>
      <c r="N19" s="74" t="s">
        <v>161</v>
      </c>
      <c r="O19" s="73" t="str">
        <f>'10号'!$U33</f>
        <v/>
      </c>
      <c r="P19" s="73" t="str">
        <f>'10号'!$V33</f>
        <v/>
      </c>
      <c r="Q19" s="74">
        <f t="shared" si="0"/>
        <v>0</v>
      </c>
      <c r="R19" s="12"/>
    </row>
    <row r="20" spans="1:18" x14ac:dyDescent="0.15">
      <c r="A20" s="23"/>
      <c r="N20" s="74" t="s">
        <v>162</v>
      </c>
      <c r="O20" s="73" t="str">
        <f>'10号'!$U34</f>
        <v/>
      </c>
      <c r="P20" s="73" t="str">
        <f>'10号'!$V34</f>
        <v/>
      </c>
      <c r="Q20" s="74">
        <f t="shared" si="0"/>
        <v>0</v>
      </c>
    </row>
    <row r="21" spans="1:18" x14ac:dyDescent="0.15">
      <c r="A21" s="23"/>
      <c r="N21" s="74" t="s">
        <v>163</v>
      </c>
      <c r="O21" s="73" t="str">
        <f>'10号'!$U35</f>
        <v/>
      </c>
      <c r="P21" s="73" t="str">
        <f>'10号'!$V35</f>
        <v/>
      </c>
      <c r="Q21" s="74">
        <f t="shared" si="0"/>
        <v>0</v>
      </c>
      <c r="R21" s="74">
        <f>SUM(Q11:Q21)</f>
        <v>0</v>
      </c>
    </row>
    <row r="22" spans="1:18" x14ac:dyDescent="0.15">
      <c r="N22" s="74" t="s">
        <v>164</v>
      </c>
      <c r="O22" s="73" t="str">
        <f>'10号'!$U36</f>
        <v/>
      </c>
      <c r="P22" s="73" t="str">
        <f>'10号'!$V36</f>
        <v/>
      </c>
      <c r="Q22" s="74">
        <f t="shared" si="0"/>
        <v>0</v>
      </c>
      <c r="R22" s="74">
        <f>SUM(Q11:Q22)</f>
        <v>0</v>
      </c>
    </row>
    <row r="25" spans="1:18" x14ac:dyDescent="0.15">
      <c r="K25" s="15"/>
      <c r="L25" s="15"/>
      <c r="M25" s="15"/>
      <c r="N25" s="15"/>
      <c r="O25" s="15"/>
      <c r="P25" s="15"/>
      <c r="Q25" s="15"/>
    </row>
  </sheetData>
  <sheetProtection password="ECA8" sheet="1" objects="1" scenarios="1" selectLockedCells="1"/>
  <mergeCells count="26">
    <mergeCell ref="C6:H6"/>
    <mergeCell ref="C7:H7"/>
    <mergeCell ref="B16:C16"/>
    <mergeCell ref="B17:C17"/>
    <mergeCell ref="A19:F19"/>
    <mergeCell ref="B18:C18"/>
    <mergeCell ref="D13:F13"/>
    <mergeCell ref="D16:F16"/>
    <mergeCell ref="D18:F18"/>
    <mergeCell ref="D17:F17"/>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i</cp:lastModifiedBy>
  <cp:lastPrinted>2020-11-04T07:31:11Z</cp:lastPrinted>
  <dcterms:created xsi:type="dcterms:W3CDTF">2002-01-11T03:29:33Z</dcterms:created>
  <dcterms:modified xsi:type="dcterms:W3CDTF">2021-06-02T07:55:36Z</dcterms:modified>
</cp:coreProperties>
</file>