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令和3年度_助成金交付申請書\R3-1_助成金交付申請書一式\"/>
    </mc:Choice>
  </mc:AlternateContent>
  <xr:revisionPtr revIDLastSave="0" documentId="13_ncr:1_{D76A55B9-9D6F-4F63-A950-44488C4F6587}" xr6:coauthVersionLast="47" xr6:coauthVersionMax="47" xr10:uidLastSave="{00000000-0000-0000-0000-000000000000}"/>
  <workbookProtection workbookAlgorithmName="SHA-512" workbookHashValue="iBzKypeootXHLpGz5SnIexB00TsMF9EHQ6OwUb6KQLzcrv9ISQLu+3Tbd3V+fqCFavQmGM56BUrF14585XirhA==" workbookSaltValue="FHow4uzuEiTeKJwmHNKTeQ==" workbookSpinCount="100000" lockStructure="1"/>
  <bookViews>
    <workbookView xWindow="-15480" yWindow="-13095" windowWidth="15600" windowHeight="18840" tabRatio="748" activeTab="1" xr2:uid="{00000000-000D-0000-FFFF-FFFF00000000}"/>
  </bookViews>
  <sheets>
    <sheet name="申請の留意点" sheetId="67" r:id="rId1"/>
    <sheet name="10号" sheetId="19" r:id="rId2"/>
    <sheet name="11号-1" sheetId="10" r:id="rId3"/>
    <sheet name="①" sheetId="58" r:id="rId4"/>
    <sheet name="②" sheetId="62" r:id="rId5"/>
    <sheet name="③" sheetId="65" r:id="rId6"/>
    <sheet name="④" sheetId="64" r:id="rId7"/>
    <sheet name="⑤" sheetId="66" state="hidden" r:id="rId8"/>
    <sheet name="11号-3" sheetId="2" r:id="rId9"/>
    <sheet name="11号-4" sheetId="4" r:id="rId10"/>
    <sheet name="11号-5" sheetId="3" r:id="rId11"/>
    <sheet name="11号-6" sheetId="18" r:id="rId12"/>
    <sheet name="11号-7" sheetId="13" r:id="rId13"/>
  </sheets>
  <definedNames>
    <definedName name="_xlnm._FilterDatabase" localSheetId="3" hidden="1">①!$AB$3:$AB$167</definedName>
    <definedName name="_xlnm._FilterDatabase" localSheetId="1" hidden="1">'10号'!$Y$1:$AA$1</definedName>
    <definedName name="_xlnm._FilterDatabase" localSheetId="2" hidden="1">'11号-1'!$A$9:$X$68</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①!$A$3:$AA$167</definedName>
    <definedName name="_xlnm.Print_Area" localSheetId="1">'10号'!$A$3:$Q$44</definedName>
    <definedName name="_xlnm.Print_Area" localSheetId="2">'11号-1'!$A$2:$J$66</definedName>
    <definedName name="_xlnm.Print_Area" localSheetId="8">'11号-3'!$A$2:$H$19</definedName>
    <definedName name="_xlnm.Print_Area" localSheetId="9">'11号-4'!$A$2:$F$19</definedName>
    <definedName name="_xlnm.Print_Area" localSheetId="10">'11号-5'!$A$2:$I$29</definedName>
    <definedName name="_xlnm.Print_Area" localSheetId="11">'11号-6'!$A$2:$F$19</definedName>
    <definedName name="_xlnm.Print_Area" localSheetId="12">'11号-7'!$A$2:$F$19</definedName>
    <definedName name="_xlnm.Print_Area" localSheetId="4">②!$A$3:$AA$167</definedName>
    <definedName name="_xlnm.Print_Area" localSheetId="5">③!$A$3:$AA$165</definedName>
    <definedName name="_xlnm.Print_Area" localSheetId="6">④!$A$3:$AA$167</definedName>
    <definedName name="_xlnm.Print_Area" localSheetId="7">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3" l="1"/>
  <c r="Q2" i="3"/>
  <c r="B29" i="19"/>
  <c r="H60" i="10"/>
  <c r="H59" i="10"/>
  <c r="L32" i="10" l="1"/>
  <c r="A65" i="10" l="1"/>
  <c r="A64" i="10"/>
  <c r="A66" i="10" l="1"/>
  <c r="R34" i="10" l="1"/>
  <c r="R52" i="10"/>
  <c r="L50" i="10"/>
  <c r="R43" i="10"/>
  <c r="L41" i="10"/>
  <c r="R25" i="10"/>
  <c r="L23" i="10"/>
  <c r="R16" i="10"/>
  <c r="L14" i="10"/>
  <c r="D25" i="3" l="1"/>
  <c r="M162" i="66" l="1"/>
  <c r="M162" i="64"/>
  <c r="M162" i="65"/>
  <c r="M162" i="58"/>
  <c r="F52" i="10"/>
  <c r="F50" i="10"/>
  <c r="F43" i="10"/>
  <c r="F41" i="10"/>
  <c r="F34" i="10"/>
  <c r="F32" i="10"/>
  <c r="F23" i="10"/>
  <c r="F25" i="10"/>
  <c r="F16" i="10"/>
  <c r="F14" i="10"/>
  <c r="D19" i="3" l="1"/>
  <c r="D16" i="3"/>
  <c r="D13" i="3"/>
  <c r="D22" i="3"/>
  <c r="I12" i="3" l="1"/>
  <c r="Y10" i="19" l="1"/>
  <c r="W10" i="19" s="1"/>
  <c r="L3" i="19"/>
  <c r="A4" i="10" l="1"/>
  <c r="A4" i="2" l="1"/>
  <c r="A4" i="4"/>
  <c r="A4" i="3"/>
  <c r="A4" i="18"/>
  <c r="A4" i="13"/>
  <c r="Y16" i="19" l="1"/>
  <c r="W16" i="19" l="1"/>
  <c r="Y15" i="19"/>
  <c r="W15" i="19" s="1"/>
  <c r="E153" i="66" l="1"/>
  <c r="Z153" i="66" s="1"/>
  <c r="E151" i="66"/>
  <c r="X151" i="66" s="1"/>
  <c r="K89" i="66"/>
  <c r="N89" i="66" s="1"/>
  <c r="G89" i="66"/>
  <c r="C89" i="66"/>
  <c r="K47" i="66"/>
  <c r="G47" i="66"/>
  <c r="C47" i="66"/>
  <c r="Y151" i="66" l="1"/>
  <c r="U151" i="66"/>
  <c r="V151" i="66"/>
  <c r="Z151" i="66"/>
  <c r="W153" i="66"/>
  <c r="X153" i="66"/>
  <c r="W151" i="66"/>
  <c r="U153" i="66"/>
  <c r="Y153" i="66"/>
  <c r="V153" i="66"/>
  <c r="N47" i="66"/>
  <c r="T11" i="19" l="1"/>
  <c r="T12" i="19"/>
  <c r="T13" i="19"/>
  <c r="T14" i="19"/>
  <c r="T15" i="19" s="1"/>
  <c r="T10" i="19"/>
  <c r="AB9"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G3" i="58"/>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N47" i="65"/>
  <c r="G89" i="58"/>
  <c r="W154" i="66" l="1"/>
  <c r="X154" i="66"/>
  <c r="Z154" i="66"/>
  <c r="Y154" i="66"/>
  <c r="O46" i="10"/>
  <c r="F147" i="65"/>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8"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X83" i="64" s="1"/>
  <c r="V136" i="64"/>
  <c r="V48" i="64"/>
  <c r="AJ7" i="64"/>
  <c r="AJ24" i="64"/>
  <c r="AJ49" i="64"/>
  <c r="X51" i="64" s="1"/>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AJ78" i="62"/>
  <c r="AJ95" i="62"/>
  <c r="AJ100" i="62"/>
  <c r="AJ120" i="62"/>
  <c r="X121" i="62" s="1"/>
  <c r="AJ36" i="62"/>
  <c r="X21" i="64" l="1"/>
  <c r="X101" i="64"/>
  <c r="X75" i="62"/>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M162" i="62" s="1"/>
  <c r="O19" i="10" s="1"/>
  <c r="Z154" i="62"/>
  <c r="W154" i="62"/>
  <c r="O37"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X17" i="58" s="1"/>
  <c r="AJ65" i="58"/>
  <c r="AJ86" i="58"/>
  <c r="AJ91" i="58"/>
  <c r="AJ3" i="58"/>
  <c r="AJ20" i="58"/>
  <c r="AJ39" i="58"/>
  <c r="AJ49" i="58"/>
  <c r="AJ62" i="58"/>
  <c r="AJ115" i="58"/>
  <c r="AJ123" i="58"/>
  <c r="L136" i="58"/>
  <c r="AJ23" i="58"/>
  <c r="AJ44" i="58"/>
  <c r="AJ99" i="58"/>
  <c r="AJ107" i="58"/>
  <c r="AJ120" i="58"/>
  <c r="X109" i="58" l="1"/>
  <c r="X97" i="58"/>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0"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E6" i="19" l="1"/>
  <c r="AA3" i="66" l="1"/>
  <c r="V10" i="19"/>
  <c r="AB10" i="19" s="1"/>
  <c r="S25" i="19"/>
  <c r="AA5" i="19"/>
  <c r="L2" i="10"/>
  <c r="C6" i="13"/>
  <c r="C7" i="13"/>
  <c r="C6" i="18"/>
  <c r="C7" i="18"/>
  <c r="D6" i="3"/>
  <c r="D7" i="3"/>
  <c r="C6" i="4"/>
  <c r="C7" i="4"/>
  <c r="C6" i="2"/>
  <c r="C7" i="2"/>
  <c r="C5" i="10"/>
  <c r="C6" i="10"/>
  <c r="T25" i="19"/>
  <c r="E37" i="19"/>
  <c r="E32" i="19"/>
  <c r="I34" i="19"/>
  <c r="S10" i="19" l="1"/>
  <c r="U11" i="19"/>
  <c r="I2" i="3"/>
  <c r="AA3" i="64"/>
  <c r="AA3" i="62"/>
  <c r="AA3" i="65"/>
  <c r="F2" i="4"/>
  <c r="AA3" i="58"/>
  <c r="F2" i="13"/>
  <c r="H2" i="2"/>
  <c r="F2" i="18"/>
  <c r="J2" i="10"/>
  <c r="Y11" i="19" l="1"/>
  <c r="W11" i="19" s="1"/>
  <c r="V11" i="19" l="1"/>
  <c r="U25" i="19"/>
  <c r="AB11" i="19" l="1"/>
  <c r="S11" i="19" s="1"/>
  <c r="U12" i="19"/>
  <c r="Y12" i="19" s="1"/>
  <c r="W12" i="19" s="1"/>
  <c r="M11" i="4"/>
  <c r="A14" i="10"/>
  <c r="O11" i="2"/>
  <c r="V25" i="19"/>
  <c r="M11" i="18"/>
  <c r="M15" i="10"/>
  <c r="T16" i="10" s="1"/>
  <c r="M11" i="13"/>
  <c r="W25" i="19"/>
  <c r="L10" i="4"/>
  <c r="L8" i="18"/>
  <c r="N10" i="2"/>
  <c r="L8" i="13"/>
  <c r="D10" i="10" l="1"/>
  <c r="V12" i="19"/>
  <c r="U26" i="19"/>
  <c r="N11" i="4"/>
  <c r="O11" i="4" s="1"/>
  <c r="N11" i="18"/>
  <c r="O11" i="18" s="1"/>
  <c r="Q16" i="10" s="1"/>
  <c r="P16" i="10" s="1"/>
  <c r="D16" i="10" s="1"/>
  <c r="N11" i="13"/>
  <c r="O11" i="13" s="1"/>
  <c r="P11" i="2"/>
  <c r="Q11" i="2" s="1"/>
  <c r="O11" i="10" s="1"/>
  <c r="D11" i="10" s="1"/>
  <c r="S16" i="10"/>
  <c r="B18" i="10"/>
  <c r="G6" i="19"/>
  <c r="AB12" i="19" l="1"/>
  <c r="S12" i="19" s="1"/>
  <c r="U13" i="19"/>
  <c r="Y13" i="19"/>
  <c r="W13" i="19" s="1"/>
  <c r="P11" i="13"/>
  <c r="AG3" i="62"/>
  <c r="A15" i="3"/>
  <c r="A23" i="10"/>
  <c r="N17" i="10"/>
  <c r="D17" i="10" s="1"/>
  <c r="O12" i="10"/>
  <c r="D12" i="10" s="1"/>
  <c r="M12" i="18"/>
  <c r="O12" i="2"/>
  <c r="M24" i="10"/>
  <c r="T25" i="10" s="1"/>
  <c r="M12" i="4"/>
  <c r="V26" i="19"/>
  <c r="M12" i="13"/>
  <c r="W26" i="19"/>
  <c r="T26" i="19"/>
  <c r="Q10" i="2"/>
  <c r="H19" i="2" s="1"/>
  <c r="O8" i="18"/>
  <c r="O24" i="18" s="1"/>
  <c r="F19" i="18" s="1"/>
  <c r="O8" i="13"/>
  <c r="F19" i="13" s="1"/>
  <c r="O10" i="4"/>
  <c r="F19" i="4" s="1"/>
  <c r="D13" i="10" l="1"/>
  <c r="D14" i="10" s="1"/>
  <c r="D19" i="10"/>
  <c r="V13" i="19"/>
  <c r="L5" i="62"/>
  <c r="AF7" i="62"/>
  <c r="AF11" i="62" s="1"/>
  <c r="AF15" i="62" s="1"/>
  <c r="AJ3" i="62"/>
  <c r="A7" i="62"/>
  <c r="S25" i="10"/>
  <c r="B27" i="10"/>
  <c r="G19" i="2"/>
  <c r="N12" i="4"/>
  <c r="O12" i="4" s="1"/>
  <c r="N12" i="18"/>
  <c r="O12" i="18" s="1"/>
  <c r="Q25" i="10" s="1"/>
  <c r="P25" i="10" s="1"/>
  <c r="P12" i="2"/>
  <c r="Q12" i="2" s="1"/>
  <c r="U27" i="19"/>
  <c r="AG3" i="65" s="1"/>
  <c r="N12" i="13"/>
  <c r="O12" i="13" s="1"/>
  <c r="M17" i="10"/>
  <c r="S13" i="19" l="1"/>
  <c r="AB13" i="19"/>
  <c r="L5" i="65"/>
  <c r="D9" i="65"/>
  <c r="U14" i="19"/>
  <c r="A10" i="62"/>
  <c r="L48" i="62"/>
  <c r="L90" i="62"/>
  <c r="AH3" i="62"/>
  <c r="A127" i="62" s="1"/>
  <c r="R128" i="62" s="1"/>
  <c r="L136" i="62"/>
  <c r="R8" i="62"/>
  <c r="T7" i="62"/>
  <c r="R7" i="62"/>
  <c r="T8" i="62"/>
  <c r="A14" i="62"/>
  <c r="A11" i="62"/>
  <c r="AK11" i="62" s="1"/>
  <c r="AK8" i="62"/>
  <c r="AK7" i="62"/>
  <c r="A7" i="65"/>
  <c r="AF19" i="62"/>
  <c r="A18" i="62"/>
  <c r="AF7" i="65"/>
  <c r="AF11" i="65" s="1"/>
  <c r="AJ3" i="65"/>
  <c r="A18" i="3"/>
  <c r="N26" i="10"/>
  <c r="D26" i="10" s="1"/>
  <c r="O20" i="10"/>
  <c r="D20" i="10" s="1"/>
  <c r="O21" i="10"/>
  <c r="D25" i="10"/>
  <c r="V27" i="19"/>
  <c r="M33" i="10"/>
  <c r="T34" i="10" s="1"/>
  <c r="A32" i="10"/>
  <c r="M13" i="4"/>
  <c r="M13" i="18"/>
  <c r="O13" i="2"/>
  <c r="M13" i="13"/>
  <c r="T27" i="19"/>
  <c r="W27" i="19"/>
  <c r="D21" i="10" l="1"/>
  <c r="D22" i="10" s="1"/>
  <c r="D28" i="10"/>
  <c r="Y14" i="19"/>
  <c r="V14" i="19" s="1"/>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4" i="10"/>
  <c r="B36" i="10"/>
  <c r="Q26" i="10"/>
  <c r="N13" i="4"/>
  <c r="O13" i="4" s="1"/>
  <c r="U28" i="19"/>
  <c r="AG3" i="64" s="1"/>
  <c r="D9" i="64" s="1"/>
  <c r="N13" i="18"/>
  <c r="O13" i="18" s="1"/>
  <c r="P13" i="2"/>
  <c r="Q13" i="2" s="1"/>
  <c r="N13" i="13"/>
  <c r="O13" i="13" s="1"/>
  <c r="M26" i="10"/>
  <c r="AB14" i="19" l="1"/>
  <c r="S14" i="19" s="1"/>
  <c r="D23" i="10"/>
  <c r="U15" i="19"/>
  <c r="V15" i="19" s="1"/>
  <c r="AB15" i="19" s="1"/>
  <c r="W14" i="19"/>
  <c r="L5" i="64"/>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A21" i="3"/>
  <c r="Q34" i="10"/>
  <c r="P34" i="10" s="1"/>
  <c r="D34" i="10" s="1"/>
  <c r="N35" i="10"/>
  <c r="D35" i="10" s="1"/>
  <c r="O30" i="10"/>
  <c r="O29" i="10"/>
  <c r="D29" i="10" s="1"/>
  <c r="V28" i="19"/>
  <c r="M14" i="13"/>
  <c r="M42" i="10"/>
  <c r="T43" i="10" s="1"/>
  <c r="M14" i="18"/>
  <c r="M14" i="4"/>
  <c r="O14" i="2"/>
  <c r="A41" i="10"/>
  <c r="T28" i="19"/>
  <c r="W28" i="19"/>
  <c r="D30" i="10" l="1"/>
  <c r="D31" i="10" s="1"/>
  <c r="S15" i="19"/>
  <c r="U16" i="19"/>
  <c r="V16" i="19" s="1"/>
  <c r="AB16" i="19" s="1"/>
  <c r="A23" i="62"/>
  <c r="T23" i="62" s="1"/>
  <c r="AK20" i="62"/>
  <c r="T20" i="62"/>
  <c r="R20" i="62"/>
  <c r="T16" i="19"/>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48" i="64"/>
  <c r="L136" i="64"/>
  <c r="L90" i="64"/>
  <c r="AH3" i="64"/>
  <c r="AK15" i="65"/>
  <c r="AK16" i="65"/>
  <c r="AK132" i="65"/>
  <c r="AK131" i="65"/>
  <c r="M35" i="10"/>
  <c r="S43" i="10"/>
  <c r="B45" i="10"/>
  <c r="N14" i="4"/>
  <c r="O14" i="4" s="1"/>
  <c r="N14" i="18"/>
  <c r="O14" i="18" s="1"/>
  <c r="P14" i="2"/>
  <c r="Q14" i="2" s="1"/>
  <c r="U29" i="19"/>
  <c r="N14" i="13"/>
  <c r="O14" i="13" s="1"/>
  <c r="D32" i="10" l="1"/>
  <c r="S16" i="19"/>
  <c r="R24" i="62"/>
  <c r="AK23" i="62"/>
  <c r="Q21" i="62"/>
  <c r="AK24" i="62"/>
  <c r="T24" i="62"/>
  <c r="A27" i="62"/>
  <c r="AK27" i="62" s="1"/>
  <c r="R23" i="62"/>
  <c r="Q133" i="65"/>
  <c r="Q129" i="65"/>
  <c r="Q9" i="64"/>
  <c r="Q125" i="65"/>
  <c r="T11" i="64"/>
  <c r="R11" i="64"/>
  <c r="T12" i="64"/>
  <c r="R12" i="64"/>
  <c r="T19" i="65"/>
  <c r="T20" i="65"/>
  <c r="R20" i="65"/>
  <c r="R19" i="65"/>
  <c r="Q17" i="65"/>
  <c r="P14" i="13"/>
  <c r="A24" i="3"/>
  <c r="AG3" i="66"/>
  <c r="D9" i="66" s="1"/>
  <c r="A50" i="10"/>
  <c r="M51" i="10"/>
  <c r="T52" i="10" s="1"/>
  <c r="A131" i="64"/>
  <c r="A123" i="64"/>
  <c r="A127" i="64"/>
  <c r="A23" i="65"/>
  <c r="A15" i="64"/>
  <c r="AF27" i="65"/>
  <c r="A26" i="65"/>
  <c r="AF19" i="64"/>
  <c r="A18" i="64"/>
  <c r="AF35" i="62"/>
  <c r="A34" i="62"/>
  <c r="AK19" i="65"/>
  <c r="AK20" i="65"/>
  <c r="AK11" i="64"/>
  <c r="AK12" i="64"/>
  <c r="Q35" i="10"/>
  <c r="O38" i="10"/>
  <c r="R14" i="2"/>
  <c r="Q43" i="10"/>
  <c r="P43" i="10" s="1"/>
  <c r="D43" i="10" s="1"/>
  <c r="P14" i="18"/>
  <c r="N44" i="10"/>
  <c r="D44" i="10" s="1"/>
  <c r="O39" i="10"/>
  <c r="P14" i="4"/>
  <c r="M15" i="13"/>
  <c r="V29" i="19"/>
  <c r="M15" i="18"/>
  <c r="W29" i="19"/>
  <c r="O15" i="2"/>
  <c r="T29"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6" i="10"/>
  <c r="B54" i="10"/>
  <c r="S52" i="10"/>
  <c r="A19" i="64"/>
  <c r="A27" i="65"/>
  <c r="AF39" i="62"/>
  <c r="A38" i="62"/>
  <c r="AF23" i="64"/>
  <c r="A22" i="64"/>
  <c r="AF31" i="65"/>
  <c r="A30" i="65"/>
  <c r="AK16" i="64"/>
  <c r="AK15" i="64"/>
  <c r="AK124" i="64"/>
  <c r="AK123" i="64"/>
  <c r="AK23" i="65"/>
  <c r="AK24" i="65"/>
  <c r="AK132" i="64"/>
  <c r="AK131" i="64"/>
  <c r="AK128" i="64"/>
  <c r="AK127" i="64"/>
  <c r="U30" i="19"/>
  <c r="N15" i="13"/>
  <c r="O15" i="13" s="1"/>
  <c r="N15" i="18"/>
  <c r="O15" i="18" s="1"/>
  <c r="Q52" i="10" s="1"/>
  <c r="P52" i="10" s="1"/>
  <c r="D52" i="10" s="1"/>
  <c r="P15" i="2"/>
  <c r="Q15" i="2" s="1"/>
  <c r="O47" i="10" s="1"/>
  <c r="N15" i="4"/>
  <c r="O15" i="4" s="1"/>
  <c r="O48" i="10" s="1"/>
  <c r="M44" i="10"/>
  <c r="Q44" i="10"/>
  <c r="D47" i="10" l="1"/>
  <c r="D48" i="10" s="1"/>
  <c r="D49" i="10" s="1"/>
  <c r="AF11" i="66"/>
  <c r="A14" i="66" s="1"/>
  <c r="N53"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49" i="10" s="1"/>
  <c r="AF15" i="66"/>
  <c r="A18" i="66" s="1"/>
  <c r="AK8" i="66"/>
  <c r="AK7" i="66"/>
  <c r="L136" i="66"/>
  <c r="AH3" i="66"/>
  <c r="Q53" i="10"/>
  <c r="D60" i="10"/>
  <c r="E26" i="19" s="1"/>
  <c r="A23" i="64"/>
  <c r="A31" i="65"/>
  <c r="AF27" i="64"/>
  <c r="A26" i="64"/>
  <c r="AF35" i="65"/>
  <c r="A34" i="65"/>
  <c r="AF43" i="62"/>
  <c r="A42" i="62"/>
  <c r="AK28" i="65"/>
  <c r="AK27" i="65"/>
  <c r="AK19" i="64"/>
  <c r="AK20" i="64"/>
  <c r="V30" i="19"/>
  <c r="M16" i="18"/>
  <c r="M16" i="13"/>
  <c r="M16" i="4"/>
  <c r="T30" i="19"/>
  <c r="O16" i="2"/>
  <c r="W30" i="19"/>
  <c r="M53" i="10" l="1"/>
  <c r="D53" i="10"/>
  <c r="D61" i="10" s="1"/>
  <c r="E27" i="19" s="1"/>
  <c r="D50"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1"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49" i="10"/>
  <c r="A39" i="65"/>
  <c r="AF53" i="62"/>
  <c r="A52" i="62"/>
  <c r="AF35" i="64"/>
  <c r="A34" i="64"/>
  <c r="AF43" i="65"/>
  <c r="A42" i="65"/>
  <c r="AK36" i="65"/>
  <c r="AK35" i="65"/>
  <c r="AK27" i="64"/>
  <c r="AK28" i="64"/>
  <c r="D37" i="10"/>
  <c r="I13" i="3"/>
  <c r="M17" i="18"/>
  <c r="V31" i="19"/>
  <c r="M17" i="13"/>
  <c r="M17" i="4"/>
  <c r="O17" i="2"/>
  <c r="W31" i="19"/>
  <c r="T31" i="19"/>
  <c r="D38" i="10" l="1"/>
  <c r="D39" i="10" s="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4" i="10"/>
  <c r="L48" i="10"/>
  <c r="L47" i="10"/>
  <c r="A43" i="65"/>
  <c r="AF39" i="64"/>
  <c r="A38" i="64"/>
  <c r="AF49" i="65"/>
  <c r="A46" i="65"/>
  <c r="AF57" i="62"/>
  <c r="A56" i="62"/>
  <c r="AK39" i="65"/>
  <c r="AK40" i="65"/>
  <c r="AK31" i="64"/>
  <c r="AK32" i="64"/>
  <c r="I14" i="3"/>
  <c r="U32" i="19"/>
  <c r="N17" i="18"/>
  <c r="O17" i="18" s="1"/>
  <c r="P17" i="2"/>
  <c r="Q17" i="2" s="1"/>
  <c r="N17" i="4"/>
  <c r="O17" i="4" s="1"/>
  <c r="N17" i="13"/>
  <c r="O17" i="13" s="1"/>
  <c r="D41" i="10" l="1"/>
  <c r="Q45" i="62"/>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2" i="19"/>
  <c r="M18" i="18"/>
  <c r="O18" i="2"/>
  <c r="T32" i="19"/>
  <c r="W32" i="19"/>
  <c r="M18" i="4"/>
  <c r="O13" i="10"/>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3"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3" i="19"/>
  <c r="M19" i="18"/>
  <c r="M19" i="4"/>
  <c r="O19" i="2"/>
  <c r="T33" i="19"/>
  <c r="W33"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1" i="10" s="1"/>
  <c r="I21" i="3"/>
  <c r="I22" i="3"/>
  <c r="U34" i="19"/>
  <c r="N19" i="13"/>
  <c r="O19" i="13" s="1"/>
  <c r="P19" i="2"/>
  <c r="Q19" i="2" s="1"/>
  <c r="N19" i="18"/>
  <c r="O19" i="18" s="1"/>
  <c r="N19" i="4"/>
  <c r="O19" i="4" s="1"/>
  <c r="L30"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4" i="19"/>
  <c r="M20" i="18"/>
  <c r="O20" i="2"/>
  <c r="M20" i="4"/>
  <c r="W34" i="19"/>
  <c r="M20" i="13"/>
  <c r="T34" i="19"/>
  <c r="I23" i="3"/>
  <c r="T57" i="64" l="1"/>
  <c r="L29" i="10"/>
  <c r="L31" i="10"/>
  <c r="D36"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5" i="19"/>
  <c r="N20" i="13"/>
  <c r="O20" i="13" s="1"/>
  <c r="N20" i="18"/>
  <c r="O20" i="18" s="1"/>
  <c r="P20" i="2"/>
  <c r="Q20" i="2" s="1"/>
  <c r="N20" i="4"/>
  <c r="O20" i="4" s="1"/>
  <c r="O40" i="10"/>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5" i="10"/>
  <c r="L38" i="10"/>
  <c r="L39" i="10"/>
  <c r="L40" i="10"/>
  <c r="V35" i="19"/>
  <c r="M21" i="13"/>
  <c r="M21" i="4"/>
  <c r="M21" i="18"/>
  <c r="O21" i="2"/>
  <c r="T35" i="19"/>
  <c r="W35"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6"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6" i="19"/>
  <c r="O22" i="2"/>
  <c r="M22" i="13"/>
  <c r="T36" i="19"/>
  <c r="M22" i="18"/>
  <c r="M22" i="4"/>
  <c r="W36"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88" i="65"/>
  <c r="AK81" i="65"/>
  <c r="AK82" i="65"/>
  <c r="AK73" i="64"/>
  <c r="AK74" i="64"/>
  <c r="AK92" i="62"/>
  <c r="AK91" i="62"/>
  <c r="N22" i="4"/>
  <c r="O22" i="4" s="1"/>
  <c r="P22" i="4" s="1"/>
  <c r="N22" i="18"/>
  <c r="O22" i="18" s="1"/>
  <c r="P22" i="2"/>
  <c r="Q22" i="2" s="1"/>
  <c r="R22" i="2" s="1"/>
  <c r="N22" i="13"/>
  <c r="O22" i="13" s="1"/>
  <c r="A91" i="65" l="1"/>
  <c r="R86" i="65"/>
  <c r="T86" i="65"/>
  <c r="R85" i="65"/>
  <c r="A99" i="62"/>
  <c r="T99" i="62" s="1"/>
  <c r="T96" i="62"/>
  <c r="T95" i="62"/>
  <c r="R95" i="62"/>
  <c r="R77" i="64"/>
  <c r="A81" i="64"/>
  <c r="T82" i="64" s="1"/>
  <c r="R78" i="64"/>
  <c r="T66" i="66"/>
  <c r="R66" i="66"/>
  <c r="R65" i="66"/>
  <c r="T65" i="66"/>
  <c r="A69" i="66"/>
  <c r="Q63" i="66"/>
  <c r="Q93" i="62"/>
  <c r="T100" i="62"/>
  <c r="R99" i="62"/>
  <c r="Q75" i="64"/>
  <c r="T91" i="65"/>
  <c r="T92" i="65"/>
  <c r="R92" i="65"/>
  <c r="R91" i="65"/>
  <c r="Q83" i="65"/>
  <c r="AK65" i="66"/>
  <c r="AK66" i="66"/>
  <c r="AF73" i="66"/>
  <c r="A76" i="66" s="1"/>
  <c r="AF103" i="62"/>
  <c r="A103" i="62" s="1"/>
  <c r="A102" i="62"/>
  <c r="AF95" i="65"/>
  <c r="A95" i="65" s="1"/>
  <c r="A94" i="65"/>
  <c r="AF85" i="64"/>
  <c r="A84" i="64"/>
  <c r="AK86" i="65"/>
  <c r="AK85" i="65"/>
  <c r="AK96" i="62"/>
  <c r="AK95" i="62"/>
  <c r="AK77" i="64"/>
  <c r="AK78" i="64"/>
  <c r="I15" i="3"/>
  <c r="I16" i="3"/>
  <c r="R100" i="62" l="1"/>
  <c r="R81" i="64"/>
  <c r="R82" i="64"/>
  <c r="A85" i="64"/>
  <c r="T86" i="64" s="1"/>
  <c r="T81" i="64"/>
  <c r="T70" i="66"/>
  <c r="R70" i="66"/>
  <c r="T69" i="66"/>
  <c r="R69" i="66"/>
  <c r="A73" i="66"/>
  <c r="Q67" i="66"/>
  <c r="Q97" i="62"/>
  <c r="T95" i="65"/>
  <c r="T96" i="65"/>
  <c r="R95" i="65"/>
  <c r="R96" i="65"/>
  <c r="T103" i="62"/>
  <c r="T104" i="62"/>
  <c r="R104" i="62"/>
  <c r="R103" i="62"/>
  <c r="Q79" i="64"/>
  <c r="Q87" i="65"/>
  <c r="AF77" i="66"/>
  <c r="A80" i="66" s="1"/>
  <c r="AK70" i="66"/>
  <c r="AK69" i="66"/>
  <c r="AF99" i="65"/>
  <c r="A99" i="65" s="1"/>
  <c r="A98" i="65"/>
  <c r="AF91" i="64"/>
  <c r="A88" i="64"/>
  <c r="AF107" i="62"/>
  <c r="A107" i="62" s="1"/>
  <c r="A106" i="62"/>
  <c r="AK81" i="64"/>
  <c r="AK82" i="64"/>
  <c r="AK91" i="65"/>
  <c r="AK92" i="65"/>
  <c r="AK99" i="62"/>
  <c r="AK100" i="62"/>
  <c r="I17" i="3"/>
  <c r="I27" i="3" s="1"/>
  <c r="A91" i="64" l="1"/>
  <c r="R91" i="64" s="1"/>
  <c r="R85" i="64"/>
  <c r="T85" i="64"/>
  <c r="R86" i="64"/>
  <c r="Q71" i="66"/>
  <c r="T74" i="66"/>
  <c r="T73" i="66"/>
  <c r="R74" i="66"/>
  <c r="R73" i="66"/>
  <c r="A77" i="66"/>
  <c r="Q83" i="64"/>
  <c r="Q93" i="65"/>
  <c r="T107" i="62"/>
  <c r="T108" i="62"/>
  <c r="R107" i="62"/>
  <c r="R108" i="62"/>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O22" i="10"/>
  <c r="T92" i="64" l="1"/>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5" i="10"/>
  <c r="E21"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1" i="10"/>
  <c r="L20" i="10"/>
  <c r="L22" i="10"/>
  <c r="D27"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2" i="10" l="1"/>
  <c r="L11" i="10" l="1"/>
  <c r="D56" i="10" s="1"/>
  <c r="E22" i="19" s="1"/>
  <c r="D18" i="10"/>
  <c r="D59" i="10"/>
  <c r="D62" i="10" s="1"/>
  <c r="D57" i="10"/>
  <c r="E23" i="19" s="1"/>
  <c r="L13" i="10"/>
  <c r="D58" i="10" s="1"/>
  <c r="E24" i="19" s="1"/>
  <c r="E25" i="19" l="1"/>
  <c r="E2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4" authorId="0" shapeId="0" xr:uid="{00000000-0006-0000-0200-000001000000}">
      <text>
        <r>
          <rPr>
            <sz val="10"/>
            <color indexed="81"/>
            <rFont val="Meiryo UI"/>
            <family val="3"/>
            <charset val="128"/>
          </rPr>
          <t xml:space="preserve">月の上限額
</t>
        </r>
      </text>
    </comment>
    <comment ref="R16" authorId="0" shapeId="0" xr:uid="{00000000-0006-0000-0200-000002000000}">
      <text>
        <r>
          <rPr>
            <sz val="10"/>
            <color indexed="81"/>
            <rFont val="Meiryo UI"/>
            <family val="3"/>
            <charset val="128"/>
          </rPr>
          <t>指導者研修費年間上限</t>
        </r>
      </text>
    </comment>
    <comment ref="L23" authorId="0" shapeId="0" xr:uid="{00000000-0006-0000-0200-000003000000}">
      <text>
        <r>
          <rPr>
            <sz val="10"/>
            <color indexed="81"/>
            <rFont val="Meiryo UI"/>
            <family val="3"/>
            <charset val="128"/>
          </rPr>
          <t xml:space="preserve">月の上限額
</t>
        </r>
      </text>
    </comment>
    <comment ref="L32" authorId="0" shapeId="0" xr:uid="{00000000-0006-0000-0200-000004000000}">
      <text>
        <r>
          <rPr>
            <sz val="10"/>
            <color indexed="81"/>
            <rFont val="Meiryo UI"/>
            <family val="3"/>
            <charset val="128"/>
          </rPr>
          <t xml:space="preserve">月の上限額
</t>
        </r>
      </text>
    </comment>
    <comment ref="L41" authorId="0" shapeId="0" xr:uid="{00000000-0006-0000-0200-000005000000}">
      <text>
        <r>
          <rPr>
            <sz val="10"/>
            <color indexed="81"/>
            <rFont val="Meiryo UI"/>
            <family val="3"/>
            <charset val="128"/>
          </rPr>
          <t xml:space="preserve">月の上限額
</t>
        </r>
      </text>
    </comment>
    <comment ref="L50"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<sst xmlns="http://schemas.openxmlformats.org/spreadsheetml/2006/main" count="3077" uniqueCount="322">
  <si>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</si>
  <si>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</si>
  <si>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</si>
  <si>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</si>
  <si>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</si>
  <si>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</si>
  <si>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</si>
  <si>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</si>
  <si>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</si>
  <si>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</si>
  <si>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</si>
  <si>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</si>
  <si>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</si>
  <si>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</si>
  <si>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</si>
  <si>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</si>
  <si>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</si>
  <si>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</si>
  <si>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</si>
  <si>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</si>
  <si>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</si>
  <si>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</si>
  <si>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</si>
  <si>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</si>
  <si>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</si>
  <si>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</si>
  <si>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</si>
  <si>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</si>
  <si>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</si>
  <si>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</si>
  <si>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</si>
  <si>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</si>
  <si>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</si>
  <si>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</si>
  <si>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</si>
  <si>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フリカナ</t>
  </si>
  <si>
    <t>金融機関名</t>
  </si>
  <si>
    <t>支店番号</t>
  </si>
  <si>
    <t>支店名</t>
  </si>
  <si>
    <t>口座番号</t>
  </si>
  <si>
    <t>口座名義人名</t>
  </si>
  <si>
    <t>）</t>
    <phoneticPr fontId="2"/>
  </si>
  <si>
    <t>（</t>
    <phoneticPr fontId="2"/>
  </si>
  <si>
    <t>研修実施農業法人等としての指定通知のあった研修活動を実施したので、下記により助成金の交付を申請します。</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</si>
  <si>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</si>
  <si>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</si>
  <si>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</si>
  <si>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</si>
  <si>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</si>
  <si>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</si>
  <si>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</si>
  <si>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</si>
  <si>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</si>
  <si>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</si>
  <si>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</si>
  <si>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</si>
  <si>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</si>
  <si>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</si>
  <si>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</si>
  <si>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</si>
  <si>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</si>
  <si>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</si>
  <si>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</si>
  <si>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</si>
  <si>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</si>
  <si>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</si>
  <si>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</si>
  <si>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</si>
  <si>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</si>
  <si>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</si>
  <si>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</si>
  <si>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</si>
  <si>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</si>
  <si>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</si>
  <si>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</si>
  <si>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</si>
  <si>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</si>
  <si>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</si>
  <si>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</si>
  <si>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</si>
  <si>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</si>
  <si>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</si>
  <si>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</si>
  <si>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</si>
  <si>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</si>
  <si>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</si>
  <si>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</si>
  <si>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</si>
  <si>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</si>
  <si>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</si>
  <si>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</si>
  <si>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</si>
  <si>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</si>
  <si>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</si>
  <si>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</si>
  <si>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</si>
  <si>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</si>
  <si>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</si>
  <si>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</si>
  <si>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</si>
  <si>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</si>
  <si>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</si>
  <si>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</si>
  <si>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</si>
  <si>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</si>
  <si>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</si>
  <si>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r>
      <t xml:space="preserve">預金種目
</t>
    </r>
    <r>
      <rPr>
        <sz val="9"/>
        <rFont val="ＭＳ 明朝"/>
        <family val="1"/>
        <charset val="128"/>
      </rPr>
      <t>※選択して下さい</t>
    </r>
    <rPh sb="0" eb="2">
      <t>ヨキン</t>
    </rPh>
    <rPh sb="6" eb="8">
      <t>センタク</t>
    </rPh>
    <rPh sb="10" eb="11">
      <t>クダ</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</si>
  <si>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</si>
  <si>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</si>
  <si>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</si>
  <si>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</si>
  <si>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</si>
  <si>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</si>
  <si>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</si>
  <si>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</si>
  <si>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</si>
  <si>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</si>
  <si>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</si>
  <si>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</si>
  <si>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</si>
  <si>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</si>
  <si>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</si>
  <si>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</si>
  <si>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</si>
  <si>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</si>
  <si>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</si>
  <si>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</si>
  <si>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</si>
  <si>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農の雇用事業助成金交付申請書（兼研修終了報告書）（第</t>
    <rPh sb="18" eb="19">
      <t>シュウ</t>
    </rPh>
    <phoneticPr fontId="2"/>
  </si>
  <si>
    <t>様式研第１１号－１</t>
    <rPh sb="0" eb="2">
      <t>ヨウシキ</t>
    </rPh>
    <rPh sb="2" eb="3">
      <t>ケン</t>
    </rPh>
    <rPh sb="3" eb="4">
      <t>ダイ</t>
    </rPh>
    <rPh sb="6" eb="7">
      <t>ゴウ</t>
    </rPh>
    <phoneticPr fontId="2"/>
  </si>
  <si>
    <t>11号-2、１ヶ月の合計額</t>
    <phoneticPr fontId="2"/>
  </si>
  <si>
    <t>11号-3、１ヶ月の合計額</t>
    <rPh sb="2" eb="3">
      <t>ゴウ</t>
    </rPh>
    <phoneticPr fontId="4"/>
  </si>
  <si>
    <t>11号-4、１ヶ月の合計額</t>
    <rPh sb="2" eb="3">
      <t>ゴウ</t>
    </rPh>
    <phoneticPr fontId="4"/>
  </si>
  <si>
    <t>11号-5、１ヶ月の合計額</t>
    <rPh sb="2" eb="3">
      <t>ゴウ</t>
    </rPh>
    <phoneticPr fontId="4"/>
  </si>
  <si>
    <t>様式研第１１号－３</t>
    <rPh sb="2" eb="3">
      <t>ケン</t>
    </rPh>
    <phoneticPr fontId="2"/>
  </si>
  <si>
    <t>様式研第１１号－４</t>
    <rPh sb="2" eb="3">
      <t>ケン</t>
    </rPh>
    <phoneticPr fontId="2"/>
  </si>
  <si>
    <t>様式研第１１号－５</t>
    <rPh sb="2" eb="3">
      <t>ケン</t>
    </rPh>
    <phoneticPr fontId="2"/>
  </si>
  <si>
    <t>様式研第１１号－６</t>
    <rPh sb="2" eb="3">
      <t>ケン</t>
    </rPh>
    <phoneticPr fontId="2"/>
  </si>
  <si>
    <t>様式研第１１号－７</t>
    <rPh sb="2" eb="3">
      <t>ケン</t>
    </rPh>
    <phoneticPr fontId="2"/>
  </si>
  <si>
    <t>様式研第１１号－２</t>
    <rPh sb="0" eb="2">
      <t>ヨウシキ</t>
    </rPh>
    <rPh sb="2" eb="3">
      <t>ケン</t>
    </rPh>
    <rPh sb="3" eb="4">
      <t>ダイ</t>
    </rPh>
    <rPh sb="6" eb="7">
      <t>ゴウ</t>
    </rPh>
    <phoneticPr fontId="2"/>
  </si>
  <si>
    <t>様式研第１０号</t>
    <phoneticPr fontId="2"/>
  </si>
  <si>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</si>
  <si>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</si>
  <si>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</si>
  <si>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</si>
  <si>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</si>
  <si>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</si>
  <si>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</si>
  <si>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</si>
  <si>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２　助成金の振込口座</t>
    <phoneticPr fontId="2"/>
  </si>
  <si>
    <t>備　　　　考</t>
    <rPh sb="0" eb="1">
      <t>ソナエ</t>
    </rPh>
    <rPh sb="5" eb="6">
      <t>コウ</t>
    </rPh>
    <phoneticPr fontId="2"/>
  </si>
  <si>
    <t>一般の事業</t>
  </si>
  <si>
    <t>（注）</t>
  </si>
  <si>
    <t>１　振込口座は、研修実施農業法人等の取引口座とする。フリカナを必ず記入すること。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</si>
  <si>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</si>
  <si>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</si>
  <si>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</si>
  <si>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</si>
  <si>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</si>
  <si>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</si>
  <si>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</si>
  <si>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</si>
  <si>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</si>
  <si>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</si>
  <si>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</si>
  <si>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</si>
  <si>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</si>
  <si>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t>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</si>
  <si>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</si>
  <si>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</si>
  <si>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</si>
  <si>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</si>
  <si>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</si>
  <si>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</si>
  <si>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様式研第１１号関連</t>
  </si>
  <si>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</si>
  <si>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</si>
  <si>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</si>
  <si>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</si>
  <si>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</si>
  <si>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・移動に利用した公共機関、区間、金額を明細書に記載してください。</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</si>
  <si>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</si>
  <si>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</si>
  <si>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</si>
  <si>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</si>
  <si>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</si>
  <si>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</si>
  <si>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</si>
  <si>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</si>
  <si>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</si>
  <si>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</si>
  <si>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</si>
  <si>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</si>
  <si>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</si>
  <si>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</si>
  <si>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</si>
  <si>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</si>
  <si>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</si>
  <si>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</si>
  <si>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</si>
  <si>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</si>
  <si>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</si>
  <si>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</si>
  <si>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</si>
  <si>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</si>
  <si>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</si>
  <si>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</si>
  <si>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</si>
  <si>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</si>
  <si>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</si>
  <si>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</si>
  <si>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</si>
  <si>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</si>
  <si>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</si>
  <si>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</si>
  <si>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</si>
  <si>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</si>
  <si>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</si>
  <si>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</si>
  <si>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</si>
  <si>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</si>
  <si>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</si>
  <si>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</si>
  <si>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</si>
  <si>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</si>
  <si>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</si>
  <si>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</si>
  <si>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</si>
  <si>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</si>
  <si>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</si>
  <si>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</si>
  <si>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</si>
  <si>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</si>
  <si>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</si>
  <si>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</si>
  <si>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</si>
  <si>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</si>
  <si>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</si>
  <si>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</si>
  <si>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</si>
  <si>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</si>
  <si>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</si>
  <si>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</si>
  <si>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</si>
  <si>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</si>
  <si>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</si>
  <si>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</si>
  <si>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</si>
  <si>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</si>
  <si>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</si>
  <si>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</si>
  <si>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</si>
  <si>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</si>
  <si>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</si>
  <si>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</si>
  <si>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</si>
  <si>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</si>
  <si>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</si>
  <si>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</si>
  <si>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</si>
  <si>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</si>
  <si>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</si>
  <si>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</si>
  <si>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</si>
  <si>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</si>
  <si>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</si>
  <si>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</si>
  <si>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</si>
  <si>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</si>
  <si>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</si>
  <si>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</si>
  <si>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</si>
  <si>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</si>
  <si>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</si>
  <si>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</si>
  <si>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</si>
  <si>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</si>
  <si>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</si>
  <si>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</si>
  <si>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</si>
  <si>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</si>
  <si>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</si>
  <si>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</si>
  <si>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</si>
  <si>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</si>
  <si>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</si>
  <si>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</si>
  <si>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</si>
  <si>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</si>
  <si>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t>　助成額は、月額９７，０００円（新たな農業法人の設立のための研修における２５ヶ月目以降は月額４８,０００円）上限に３ヶ月以上２４ヶ月以内（新たな農業法人の設立のための研修については３ヶ月以上４８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</si>
  <si>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就農に必要な各種資格取得に向けた講習費、テキスト購入費、受験料の請求に当たっては、領収書の写しを添付してください。
</t>
    <phoneticPr fontId="2"/>
  </si>
  <si>
    <t xml:space="preserve">　税理士やマーケティングの専門家、他の先進的な経営体の経営者等を講師として研修を行った際に支払う謝金です。
　請求に当たっては、領収書を添付してください。
</t>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</si>
  <si>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</si>
  <si>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</si>
  <si>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</si>
  <si>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に当たっては、領収書の写しと受講を証する書類の写し（受講証明書、当日配布資料等）を添付してください。
</t>
    <phoneticPr fontId="2"/>
  </si>
  <si>
    <t>①　研修生に対する賃金</t>
    <phoneticPr fontId="2"/>
  </si>
  <si>
    <t xml:space="preserve">　様式研第１１号の２～７について、科目別の内訳を１ヶ月単位で記入してください。
　助成金の請求に当たっては領収書の写しを添付し、申請書とともに、研修終了後最後の助成金が振り込まれた日の翌年度の４月１日から起算して５年間は保管してください。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</si>
  <si>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請求に当たっては、領収書の写しを添付してください。
</t>
    <phoneticPr fontId="2"/>
  </si>
  <si>
    <t>　交付申請書に明記する費用について帳簿を作成し、研修終了後最後の助成金が振り込まれた日の翌年度の４月１日から起算して５年間は保管してください。</t>
    <phoneticPr fontId="2"/>
  </si>
  <si>
    <t xml:space="preserve">　研修１２ヶ月目及び２４ヶ月目に１年間の支払額を合計し、年間１２０万円を超えている場合は、１２ヶ月目又は２４ヶ月目の支払額を年間１２０万円を超えないよう減額して支払いを行います。（新たな農業法人の設立のための研修における３６ヶ月目及び４８ヶ月目に１年間の支払額を合計し、年間６０万円を超えている場合は、３６ヶ月目又は４８ヶ月目の支払額を年間６０万円を超えないよう減額して支払いを行い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支払いを行います。
</t>
    <phoneticPr fontId="2"/>
  </si>
  <si>
    <t>②　機械や施設の購入費・リース料、肥料・種苗等の営農に利用される資機材等、研修のため利用するのか、経営上利用するのか、区別が困難なもの</t>
    <phoneticPr fontId="2"/>
  </si>
  <si>
    <t>3-1</t>
    <phoneticPr fontId="2"/>
  </si>
  <si>
    <t>〈令和３年度第１回〉</t>
  </si>
  <si>
    <t>　　（様式研第11号は領収書等の証拠書類とともに写しを5年間保管すること。）</t>
    <phoneticPr fontId="2"/>
  </si>
  <si>
    <t>２　当該申請書に係る申請書（内訳）（様式研第11号）を添付すること。</t>
    <phoneticPr fontId="2"/>
  </si>
  <si>
    <t>３　研修生を複数名受け入れている場合は、研修生ごとに申請すること。</t>
    <phoneticPr fontId="2"/>
  </si>
  <si>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</si>
  <si>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</si>
  <si>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</si>
  <si>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</si>
  <si>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</si>
  <si>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２０２２年10月
～
２０２３年３月</t>
    <phoneticPr fontId="2"/>
  </si>
  <si>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</si>
  <si>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</si>
  <si>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</si>
  <si>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</si>
  <si>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明細書には、研修生の月額給与○○○円×9.5or10.5／1000＝○○○○円と記載</t>
    <phoneticPr fontId="2"/>
  </si>
  <si>
    <t>●雇用保険料 (２０２２年１０月～２０２３年３月 農業一般9.5／1000）</t>
    <phoneticPr fontId="2"/>
  </si>
  <si>
    <t>(２０２３年  ４月～２０２４年３月 農業一般10.5／1000）</t>
    <phoneticPr fontId="2"/>
  </si>
  <si>
    <t>農林水産清酒製造の事業　</t>
    <phoneticPr fontId="2"/>
  </si>
  <si>
    <t>２０２３年４月
～
２０２４年３月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</si>
</sst>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b/>
      <u/>
      <sz val="14"/>
      <name val="ＭＳ Ｐゴシック"/>
      <family val="3"/>
      <charset val="128"/>
    </font>
    <font>
      <u/>
      <sz val="18"/>
      <name val="ＭＳ Ｐゴシック"/>
      <family val="3"/>
      <charset val="128"/>
    </font>
    <font>
      <sz val="14"/>
      <color rgb="FF0070C0"/>
      <name val="ＭＳ 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85">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9" fillId="0" borderId="19" xfId="2" applyNumberFormat="1" applyFont="1" applyFill="1" applyBorder="1" applyAlignment="1" applyProtection="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176" fontId="17" fillId="3" borderId="0" xfId="2" applyNumberFormat="1" applyFont="1" applyFill="1" applyBorder="1" applyAlignment="1" applyProtection="1">
      <alignment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8" fillId="3" borderId="0" xfId="0" applyFont="1" applyFill="1" applyAlignment="1">
      <alignment horizontal="centerContinuous" vertical="center"/>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4" fillId="0" borderId="0" xfId="0" applyFont="1" applyProtection="1">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applyAlignment="1">
      <alignment horizontal="right"/>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8" fillId="3" borderId="0" xfId="0" applyFont="1" applyFill="1" applyAlignment="1">
      <alignment horizontal="right"/>
    </xf>
    <xf numFmtId="0" fontId="16" fillId="3" borderId="0" xfId="0" applyFont="1" applyFill="1" applyAlignment="1">
      <alignment horizontal="left"/>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8"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13" fillId="4" borderId="56" xfId="0" applyFont="1" applyFill="1" applyBorder="1" applyAlignment="1" applyProtection="1">
      <alignment horizontal="center" vertical="center" shrinkToFit="1"/>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85" fillId="0" borderId="4" xfId="0" applyFont="1" applyBorder="1" applyAlignment="1">
      <alignment horizontal="center" vertical="center"/>
    </xf>
    <xf numFmtId="0" fontId="86" fillId="0" borderId="4" xfId="0" applyFont="1" applyBorder="1" applyAlignment="1">
      <alignment horizontal="center" vertical="top" textRotation="255"/>
    </xf>
    <xf numFmtId="0" fontId="4" fillId="3" borderId="0" xfId="0" applyFont="1" applyFill="1" applyAlignment="1">
      <alignment horizontal="left" shrinkToFit="1"/>
    </xf>
    <xf numFmtId="0" fontId="34" fillId="0" borderId="69" xfId="0" applyFont="1" applyBorder="1" applyAlignment="1">
      <alignment horizontal="center" vertical="center"/>
    </xf>
    <xf numFmtId="182" fontId="29" fillId="0" borderId="124" xfId="0" applyNumberFormat="1" applyFont="1" applyBorder="1" applyAlignment="1">
      <alignment horizontal="center" vertical="center" shrinkToFit="1"/>
    </xf>
    <xf numFmtId="187" fontId="29" fillId="0" borderId="125" xfId="0" applyNumberFormat="1" applyFont="1" applyBorder="1" applyAlignment="1">
      <alignment shrinkToFit="1"/>
    </xf>
    <xf numFmtId="0" fontId="29" fillId="0" borderId="117" xfId="0" applyFont="1" applyBorder="1" applyAlignment="1">
      <alignment shrinkToFit="1"/>
    </xf>
    <xf numFmtId="0" fontId="29" fillId="0" borderId="118" xfId="0" applyFont="1" applyBorder="1" applyAlignment="1">
      <alignment shrinkToFit="1"/>
    </xf>
    <xf numFmtId="0" fontId="29" fillId="0" borderId="134" xfId="0" applyFont="1" applyBorder="1" applyAlignment="1">
      <alignment shrinkToFit="1"/>
    </xf>
    <xf numFmtId="180" fontId="28" fillId="0" borderId="0" xfId="0" applyNumberFormat="1" applyFont="1" applyAlignment="1">
      <alignment shrinkToFit="1"/>
    </xf>
    <xf numFmtId="0" fontId="29" fillId="0" borderId="135" xfId="0" applyFont="1" applyBorder="1" applyAlignment="1">
      <alignment shrinkToFit="1"/>
    </xf>
    <xf numFmtId="0" fontId="29" fillId="0" borderId="137"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0" fontId="29" fillId="0" borderId="142" xfId="0" applyFont="1" applyBorder="1" applyAlignment="1">
      <alignment shrinkToFit="1"/>
    </xf>
    <xf numFmtId="176" fontId="29" fillId="0" borderId="0" xfId="0" applyNumberFormat="1" applyFont="1" applyAlignment="1">
      <alignment shrinkToFit="1"/>
    </xf>
    <xf numFmtId="0" fontId="29" fillId="0" borderId="144" xfId="0" applyFont="1" applyBorder="1" applyAlignment="1">
      <alignment shrinkToFit="1"/>
    </xf>
    <xf numFmtId="0" fontId="29" fillId="0" borderId="145"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3" xfId="0" applyNumberFormat="1" applyFont="1" applyBorder="1" applyAlignment="1">
      <alignment vertical="center" shrinkToFit="1"/>
    </xf>
    <xf numFmtId="49" fontId="97" fillId="0" borderId="120" xfId="0" applyNumberFormat="1" applyFont="1" applyBorder="1" applyAlignment="1">
      <alignment horizontal="center" vertical="center" shrinkToFit="1"/>
    </xf>
    <xf numFmtId="0" fontId="100" fillId="0" borderId="148" xfId="0" applyFont="1" applyBorder="1"/>
    <xf numFmtId="0" fontId="99" fillId="0" borderId="146" xfId="0" applyFont="1" applyBorder="1"/>
    <xf numFmtId="0" fontId="98" fillId="0" borderId="147" xfId="0" applyFont="1" applyBorder="1" applyAlignment="1">
      <alignment horizontal="right"/>
    </xf>
    <xf numFmtId="0" fontId="98" fillId="0" borderId="149" xfId="0" applyFont="1" applyBorder="1" applyAlignment="1">
      <alignment horizontal="right" vertical="center"/>
    </xf>
    <xf numFmtId="0" fontId="94" fillId="0" borderId="0" xfId="0" applyFont="1"/>
    <xf numFmtId="0" fontId="98" fillId="0" borderId="146" xfId="0" applyFont="1" applyBorder="1" applyAlignment="1">
      <alignment horizontal="left"/>
    </xf>
    <xf numFmtId="0" fontId="0" fillId="0" borderId="147" xfId="0" applyBorder="1"/>
    <xf numFmtId="0" fontId="98" fillId="0" borderId="148" xfId="0" applyFont="1" applyBorder="1" applyAlignment="1">
      <alignment horizontal="left"/>
    </xf>
    <xf numFmtId="0" fontId="0" fillId="0" borderId="149" xfId="0" applyBorder="1"/>
    <xf numFmtId="0" fontId="0" fillId="0" borderId="151" xfId="0" applyBorder="1"/>
    <xf numFmtId="0" fontId="27" fillId="0" borderId="151"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7" xfId="0" applyFont="1" applyBorder="1" applyAlignment="1">
      <alignment shrinkToFit="1"/>
    </xf>
    <xf numFmtId="0" fontId="67" fillId="0" borderId="117" xfId="0" applyFont="1" applyBorder="1" applyAlignment="1">
      <alignment horizontal="center" vertical="center" shrinkToFit="1"/>
    </xf>
    <xf numFmtId="0" fontId="68" fillId="0" borderId="117" xfId="0" applyFont="1" applyBorder="1" applyAlignment="1">
      <alignment horizontal="right" vertical="center" shrinkToFit="1"/>
    </xf>
    <xf numFmtId="176" fontId="66" fillId="0" borderId="117" xfId="0" applyNumberFormat="1" applyFont="1" applyBorder="1" applyAlignment="1">
      <alignment horizontal="right" shrinkToFit="1"/>
    </xf>
    <xf numFmtId="0" fontId="69" fillId="0" borderId="117"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6" xfId="0" applyFont="1" applyBorder="1" applyAlignment="1">
      <alignment shrinkToFit="1"/>
    </xf>
    <xf numFmtId="3" fontId="29" fillId="0" borderId="0" xfId="0" applyNumberFormat="1" applyFont="1" applyAlignment="1">
      <alignment horizontal="right" shrinkToFit="1"/>
    </xf>
    <xf numFmtId="0" fontId="72" fillId="0" borderId="136" xfId="0" applyFont="1" applyBorder="1" applyAlignment="1">
      <alignment shrinkToFit="1"/>
    </xf>
    <xf numFmtId="176" fontId="29" fillId="0" borderId="0" xfId="0" applyNumberFormat="1" applyFont="1" applyAlignment="1">
      <alignment horizontal="right" shrinkToFit="1"/>
    </xf>
    <xf numFmtId="0" fontId="79" fillId="0" borderId="121" xfId="0" applyFont="1" applyBorder="1" applyAlignment="1">
      <alignment shrinkToFit="1"/>
    </xf>
    <xf numFmtId="38" fontId="72" fillId="0" borderId="141" xfId="0" applyNumberFormat="1" applyFont="1" applyBorder="1" applyAlignment="1">
      <alignment vertical="center" shrinkToFit="1"/>
    </xf>
    <xf numFmtId="38" fontId="72" fillId="0" borderId="141"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41" xfId="0" applyFont="1" applyBorder="1" applyAlignment="1">
      <alignment shrinkToFit="1"/>
    </xf>
    <xf numFmtId="0" fontId="72" fillId="0" borderId="143" xfId="0" applyFont="1" applyBorder="1" applyAlignment="1">
      <alignment shrinkToFit="1"/>
    </xf>
    <xf numFmtId="0" fontId="73" fillId="0" borderId="135" xfId="1" applyFont="1" applyFill="1" applyBorder="1" applyAlignment="1" applyProtection="1">
      <alignment shrinkToFit="1"/>
      <protection hidden="1"/>
    </xf>
    <xf numFmtId="0" fontId="74" fillId="0" borderId="135" xfId="1" applyFont="1" applyFill="1" applyBorder="1" applyAlignment="1" applyProtection="1">
      <alignment horizontal="right" shrinkToFit="1"/>
      <protection hidden="1"/>
    </xf>
    <xf numFmtId="0" fontId="29" fillId="0" borderId="135" xfId="0" applyFont="1" applyBorder="1" applyAlignment="1">
      <alignment horizontal="right" shrinkToFit="1"/>
    </xf>
    <xf numFmtId="0" fontId="34" fillId="0" borderId="135" xfId="0" applyFont="1" applyBorder="1" applyAlignment="1">
      <alignment shrinkToFit="1"/>
    </xf>
    <xf numFmtId="0" fontId="72" fillId="0" borderId="139" xfId="0" applyFont="1" applyBorder="1" applyAlignment="1">
      <alignment shrinkToFit="1"/>
    </xf>
    <xf numFmtId="0" fontId="73" fillId="0" borderId="134" xfId="1" applyFont="1" applyFill="1" applyBorder="1" applyAlignment="1" applyProtection="1">
      <alignment shrinkToFit="1"/>
      <protection hidden="1"/>
    </xf>
    <xf numFmtId="3" fontId="29" fillId="0" borderId="134"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5" xfId="1" applyFont="1" applyFill="1" applyBorder="1" applyAlignment="1" applyProtection="1">
      <alignment vertical="center" shrinkToFit="1"/>
      <protection hidden="1"/>
    </xf>
    <xf numFmtId="0" fontId="74" fillId="0" borderId="135" xfId="1" applyFont="1" applyFill="1" applyBorder="1" applyAlignment="1" applyProtection="1">
      <alignment horizontal="right" vertical="center" shrinkToFit="1"/>
      <protection hidden="1"/>
    </xf>
    <xf numFmtId="0" fontId="73" fillId="0" borderId="134" xfId="1" applyFont="1" applyFill="1" applyBorder="1" applyAlignment="1" applyProtection="1">
      <alignment vertical="center" shrinkToFit="1"/>
      <protection hidden="1"/>
    </xf>
    <xf numFmtId="181" fontId="72" fillId="0" borderId="141" xfId="0" applyNumberFormat="1" applyFont="1" applyBorder="1" applyAlignment="1">
      <alignment shrinkToFit="1"/>
    </xf>
    <xf numFmtId="181" fontId="29" fillId="0" borderId="0" xfId="0" applyNumberFormat="1" applyFont="1" applyAlignment="1">
      <alignment shrinkToFit="1"/>
    </xf>
    <xf numFmtId="0" fontId="29" fillId="0" borderId="135" xfId="0" applyFont="1" applyBorder="1" applyAlignment="1">
      <alignment horizontal="left" shrinkToFit="1"/>
    </xf>
    <xf numFmtId="0" fontId="65" fillId="0" borderId="135" xfId="0" applyFont="1" applyBorder="1" applyAlignment="1">
      <alignment horizontal="right" shrinkToFit="1"/>
    </xf>
    <xf numFmtId="0" fontId="29" fillId="0" borderId="134" xfId="0" applyFont="1" applyBorder="1" applyAlignment="1">
      <alignment horizontal="left" shrinkToFit="1"/>
    </xf>
    <xf numFmtId="181" fontId="29" fillId="0" borderId="141" xfId="0" applyNumberFormat="1" applyFont="1" applyBorder="1" applyAlignment="1">
      <alignment shrinkToFit="1"/>
    </xf>
    <xf numFmtId="0" fontId="29" fillId="0" borderId="141" xfId="0" applyFont="1" applyBorder="1" applyAlignment="1">
      <alignment shrinkToFit="1"/>
    </xf>
    <xf numFmtId="0" fontId="29" fillId="0" borderId="143" xfId="0" applyFont="1" applyBorder="1" applyAlignment="1">
      <alignment shrinkToFit="1"/>
    </xf>
    <xf numFmtId="0" fontId="34" fillId="0" borderId="0" xfId="0" applyFont="1" applyAlignment="1">
      <alignment horizontal="right" shrinkToFit="1"/>
    </xf>
    <xf numFmtId="0" fontId="93" fillId="0" borderId="126" xfId="0" applyFont="1" applyBorder="1" applyAlignment="1">
      <alignment shrinkToFit="1"/>
    </xf>
    <xf numFmtId="0" fontId="96" fillId="0" borderId="126" xfId="0" applyFont="1" applyBorder="1" applyAlignment="1">
      <alignment shrinkToFit="1"/>
    </xf>
    <xf numFmtId="0" fontId="28" fillId="0" borderId="127" xfId="0" applyFont="1" applyBorder="1" applyAlignment="1">
      <alignment horizontal="center" vertical="center" shrinkToFit="1"/>
    </xf>
    <xf numFmtId="0" fontId="29" fillId="0" borderId="128" xfId="0" applyFont="1" applyBorder="1" applyAlignment="1">
      <alignment horizontal="center" vertical="center" shrinkToFit="1"/>
    </xf>
    <xf numFmtId="0" fontId="39" fillId="0" borderId="130" xfId="0" applyFont="1" applyBorder="1" applyAlignment="1">
      <alignment horizontal="center" vertical="center" wrapText="1" shrinkToFit="1"/>
    </xf>
    <xf numFmtId="0" fontId="65" fillId="0" borderId="133" xfId="0" applyFont="1" applyBorder="1" applyAlignment="1">
      <alignment horizontal="center" vertical="center" shrinkToFit="1"/>
    </xf>
    <xf numFmtId="0" fontId="76" fillId="0" borderId="128"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2" xfId="0" applyFont="1" applyBorder="1" applyAlignment="1">
      <alignment horizontal="center" vertical="center" shrinkToFit="1"/>
    </xf>
    <xf numFmtId="14" fontId="101" fillId="0" borderId="116" xfId="0" applyNumberFormat="1"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3" fontId="29" fillId="0" borderId="157" xfId="0" applyNumberFormat="1" applyFont="1" applyBorder="1" applyAlignment="1">
      <alignment horizontal="right" shrinkToFit="1"/>
    </xf>
    <xf numFmtId="0" fontId="34" fillId="0" borderId="158" xfId="0" applyFont="1" applyBorder="1" applyAlignment="1">
      <alignment shrinkToFit="1"/>
    </xf>
    <xf numFmtId="195" fontId="94" fillId="0" borderId="160" xfId="0" applyNumberFormat="1" applyFont="1" applyBorder="1" applyAlignment="1">
      <alignment shrinkToFit="1"/>
    </xf>
    <xf numFmtId="195" fontId="94" fillId="0" borderId="160" xfId="0" applyNumberFormat="1" applyFont="1" applyBorder="1" applyAlignment="1">
      <alignment vertical="center" shrinkToFit="1"/>
    </xf>
    <xf numFmtId="195" fontId="94" fillId="0" borderId="161" xfId="0" applyNumberFormat="1" applyFont="1" applyBorder="1" applyAlignment="1">
      <alignment vertical="top" shrinkToFit="1"/>
    </xf>
    <xf numFmtId="0" fontId="103" fillId="0" borderId="159"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91" xfId="0" applyFont="1" applyFill="1" applyBorder="1"/>
    <xf numFmtId="0" fontId="5" fillId="3" borderId="94" xfId="0" applyFont="1" applyFill="1" applyBorder="1"/>
    <xf numFmtId="0" fontId="5" fillId="3" borderId="102" xfId="0" applyFont="1" applyFill="1" applyBorder="1"/>
    <xf numFmtId="0" fontId="5" fillId="3" borderId="17" xfId="0" applyFont="1" applyFill="1" applyBorder="1"/>
    <xf numFmtId="0" fontId="5" fillId="3" borderId="78"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7" xfId="0" applyNumberFormat="1" applyBorder="1" applyAlignment="1" applyProtection="1">
      <alignment horizontal="right" vertical="center"/>
      <protection locked="0"/>
    </xf>
    <xf numFmtId="182" fontId="0" fillId="0" borderId="99" xfId="0" applyNumberFormat="1" applyBorder="1" applyAlignment="1" applyProtection="1">
      <alignment horizontal="right" vertical="center"/>
      <protection locked="0"/>
    </xf>
    <xf numFmtId="182" fontId="0" fillId="0" borderId="99" xfId="0" applyNumberFormat="1" applyBorder="1" applyAlignment="1">
      <alignment horizontal="right" vertical="center"/>
    </xf>
    <xf numFmtId="188" fontId="0" fillId="0" borderId="99" xfId="0" applyNumberFormat="1" applyBorder="1" applyAlignment="1">
      <alignment horizontal="right" vertical="center"/>
    </xf>
    <xf numFmtId="0" fontId="0" fillId="0" borderId="99" xfId="0" applyBorder="1" applyAlignment="1" applyProtection="1">
      <alignment horizontal="right" vertical="center"/>
      <protection locked="0"/>
    </xf>
    <xf numFmtId="188" fontId="0" fillId="0" borderId="98" xfId="0" applyNumberFormat="1" applyBorder="1" applyAlignment="1" applyProtection="1">
      <alignment horizontal="right" vertical="center"/>
      <protection locked="0"/>
    </xf>
    <xf numFmtId="182" fontId="0" fillId="0" borderId="165" xfId="0" applyNumberFormat="1" applyBorder="1" applyAlignment="1" applyProtection="1">
      <alignment horizontal="right" vertical="center"/>
      <protection locked="0"/>
    </xf>
    <xf numFmtId="188" fontId="0" fillId="0" borderId="169"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70" xfId="0" applyNumberFormat="1" applyBorder="1" applyAlignment="1">
      <alignment horizontal="right" vertical="center"/>
    </xf>
    <xf numFmtId="182" fontId="0" fillId="0" borderId="97"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0" fontId="4" fillId="4" borderId="42" xfId="0" applyFont="1" applyFill="1" applyBorder="1" applyAlignment="1" applyProtection="1">
      <alignment vertical="center"/>
      <protection locked="0"/>
    </xf>
    <xf numFmtId="0" fontId="16" fillId="3" borderId="0" xfId="0" applyFont="1" applyFill="1" applyAlignment="1">
      <alignment horizontal="left" vertical="top"/>
    </xf>
    <xf numFmtId="197" fontId="34" fillId="0" borderId="70"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98" fontId="29" fillId="0" borderId="68" xfId="0" applyNumberFormat="1" applyFont="1" applyBorder="1" applyAlignment="1">
      <alignment horizontal="left" vertical="center" shrinkToFit="1"/>
    </xf>
    <xf numFmtId="198" fontId="29" fillId="0" borderId="20"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197" fontId="34" fillId="0" borderId="71" xfId="0" applyNumberFormat="1" applyFont="1" applyBorder="1" applyAlignment="1">
      <alignment horizontal="left" vertical="center" shrinkToFit="1"/>
    </xf>
    <xf numFmtId="0" fontId="102" fillId="0" borderId="0" xfId="5" applyFont="1" applyAlignment="1">
      <alignment vertical="top"/>
    </xf>
    <xf numFmtId="0" fontId="43" fillId="3" borderId="0" xfId="5" applyFill="1" applyAlignment="1">
      <alignment vertical="top"/>
    </xf>
    <xf numFmtId="0" fontId="0" fillId="0" borderId="169" xfId="0" applyBorder="1" applyAlignment="1" applyProtection="1">
      <alignment horizontal="right" vertical="center"/>
      <protection locked="0"/>
    </xf>
    <xf numFmtId="182" fontId="0" fillId="0" borderId="165"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3" xfId="0" applyNumberFormat="1" applyFont="1" applyFill="1" applyBorder="1" applyAlignment="1">
      <alignment vertical="center"/>
    </xf>
    <xf numFmtId="177" fontId="8" fillId="3" borderId="101"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9" fillId="0" borderId="68" xfId="0" applyNumberFormat="1" applyFont="1" applyBorder="1" applyAlignment="1">
      <alignment horizontal="center" vertical="center"/>
    </xf>
    <xf numFmtId="204" fontId="14" fillId="4" borderId="46" xfId="0" applyNumberFormat="1" applyFont="1" applyFill="1" applyBorder="1" applyAlignment="1" applyProtection="1">
      <alignment horizontal="center"/>
      <protection locked="0"/>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7" xfId="0" applyFont="1" applyBorder="1" applyAlignment="1">
      <alignment horizontal="center" vertical="center" shrinkToFit="1"/>
    </xf>
    <xf numFmtId="0" fontId="40" fillId="0" borderId="178" xfId="0" applyFont="1" applyBorder="1" applyAlignment="1">
      <alignment horizontal="center" vertical="center" shrinkToFit="1"/>
    </xf>
    <xf numFmtId="0" fontId="111" fillId="0" borderId="150"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8"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115" fillId="3" borderId="0" xfId="0" applyFont="1" applyFill="1"/>
    <xf numFmtId="0" fontId="115"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6" fillId="0" borderId="0" xfId="0" applyFont="1" applyAlignment="1">
      <alignment vertical="center" wrapText="1"/>
    </xf>
    <xf numFmtId="0" fontId="116"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2" xfId="0" applyFont="1" applyFill="1" applyBorder="1" applyAlignment="1">
      <alignment horizontal="center" vertical="center" wrapText="1"/>
    </xf>
    <xf numFmtId="0" fontId="81" fillId="4" borderId="112" xfId="0" applyFont="1" applyFill="1" applyBorder="1" applyAlignment="1">
      <alignment horizontal="center" vertical="center" wrapText="1"/>
    </xf>
    <xf numFmtId="0" fontId="10" fillId="0" borderId="0" xfId="0" applyFont="1" applyAlignment="1">
      <alignment horizontal="left"/>
    </xf>
    <xf numFmtId="0" fontId="49" fillId="0" borderId="113" xfId="0" applyFont="1" applyBorder="1" applyAlignment="1">
      <alignment horizontal="center" vertical="center" wrapText="1"/>
    </xf>
    <xf numFmtId="0" fontId="50" fillId="0" borderId="113" xfId="0" applyFont="1" applyBorder="1" applyAlignment="1">
      <alignment horizontal="center" vertical="top" wrapText="1"/>
    </xf>
    <xf numFmtId="184" fontId="81" fillId="4" borderId="112" xfId="0" applyNumberFormat="1" applyFont="1" applyFill="1" applyBorder="1" applyAlignment="1">
      <alignment horizontal="center" vertical="center" wrapText="1"/>
    </xf>
    <xf numFmtId="0" fontId="83" fillId="0" borderId="115" xfId="0" applyFont="1" applyBorder="1" applyAlignment="1">
      <alignment vertical="center" wrapText="1"/>
    </xf>
    <xf numFmtId="0" fontId="50" fillId="0" borderId="114" xfId="0" applyFont="1" applyBorder="1" applyAlignment="1">
      <alignment horizontal="center" vertical="top" wrapText="1"/>
    </xf>
    <xf numFmtId="184" fontId="5" fillId="4" borderId="112" xfId="0" applyNumberFormat="1" applyFont="1" applyFill="1" applyBorder="1" applyAlignment="1">
      <alignment horizontal="center" vertical="center" wrapText="1"/>
    </xf>
    <xf numFmtId="0" fontId="6" fillId="0" borderId="112" xfId="0" applyFont="1" applyBorder="1" applyAlignment="1">
      <alignment vertical="center" wrapText="1"/>
    </xf>
    <xf numFmtId="0" fontId="6" fillId="0" borderId="113" xfId="0" applyFont="1" applyBorder="1" applyAlignment="1">
      <alignment vertical="center" wrapText="1"/>
    </xf>
    <xf numFmtId="0" fontId="6" fillId="0" borderId="113" xfId="0" applyFont="1" applyBorder="1" applyAlignment="1">
      <alignment horizontal="center" vertical="top"/>
    </xf>
    <xf numFmtId="184" fontId="5" fillId="4" borderId="113" xfId="0" applyNumberFormat="1" applyFont="1" applyFill="1" applyBorder="1" applyAlignment="1">
      <alignment horizontal="center" vertical="center" wrapText="1"/>
    </xf>
    <xf numFmtId="0" fontId="6" fillId="0" borderId="115" xfId="0" applyFont="1" applyBorder="1" applyAlignment="1">
      <alignment horizontal="center" vertical="top"/>
    </xf>
    <xf numFmtId="178" fontId="11" fillId="0" borderId="0" xfId="0" applyNumberFormat="1" applyFont="1" applyAlignment="1">
      <alignment shrinkToFit="1"/>
    </xf>
    <xf numFmtId="0" fontId="6" fillId="0" borderId="114" xfId="0" applyFont="1" applyBorder="1" applyAlignment="1">
      <alignment horizontal="center" vertical="top"/>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52" fillId="0" borderId="114" xfId="0" applyFont="1" applyBorder="1" applyAlignment="1">
      <alignment horizontal="center" vertical="top" wrapText="1"/>
    </xf>
    <xf numFmtId="0" fontId="6" fillId="0" borderId="115" xfId="0" applyFont="1" applyBorder="1" applyAlignment="1">
      <alignment horizontal="center" vertical="top" wrapText="1"/>
    </xf>
    <xf numFmtId="0" fontId="54" fillId="0" borderId="112"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2"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9" xfId="0" applyNumberFormat="1" applyFont="1" applyBorder="1" applyAlignment="1">
      <alignment horizontal="center" vertical="center" wrapText="1"/>
    </xf>
    <xf numFmtId="0" fontId="6" fillId="0" borderId="119"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17" fillId="0" borderId="6" xfId="0" applyFont="1" applyBorder="1" applyAlignment="1">
      <alignment horizontal="left" vertical="center" wrapText="1"/>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6" fillId="3" borderId="0" xfId="0" applyFont="1" applyFill="1" applyAlignment="1">
      <alignment horizontal="left" wrapText="1"/>
    </xf>
    <xf numFmtId="0" fontId="16" fillId="3" borderId="0" xfId="0" applyFont="1" applyFill="1" applyAlignment="1">
      <alignment horizontal="left"/>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3" xfId="0" applyFont="1" applyBorder="1" applyAlignment="1">
      <alignment horizontal="center" vertical="center"/>
    </xf>
    <xf numFmtId="0" fontId="13" fillId="0" borderId="27"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176" fontId="17" fillId="0" borderId="64" xfId="2" applyNumberFormat="1" applyFont="1" applyBorder="1" applyAlignment="1" applyProtection="1">
      <alignment vertical="center"/>
    </xf>
    <xf numFmtId="176" fontId="17" fillId="0" borderId="6" xfId="2" applyNumberFormat="1" applyFont="1" applyBorder="1" applyAlignment="1" applyProtection="1">
      <alignment vertical="center"/>
    </xf>
    <xf numFmtId="0" fontId="13" fillId="0" borderId="70" xfId="0" applyFont="1" applyBorder="1" applyAlignment="1">
      <alignment horizontal="center" vertical="center"/>
    </xf>
    <xf numFmtId="0" fontId="13" fillId="0" borderId="6" xfId="0" applyFont="1" applyBorder="1" applyAlignment="1">
      <alignment horizontal="center" vertical="center"/>
    </xf>
    <xf numFmtId="0" fontId="21" fillId="0" borderId="6" xfId="0" applyFont="1" applyBorder="1" applyAlignment="1">
      <alignment horizontal="left" vertical="center" wrapText="1"/>
    </xf>
    <xf numFmtId="0" fontId="21" fillId="0" borderId="72"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83" xfId="0" applyFont="1" applyBorder="1" applyAlignment="1">
      <alignment horizontal="center" vertical="center"/>
    </xf>
    <xf numFmtId="0" fontId="15" fillId="0" borderId="17"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71" xfId="0" applyFont="1" applyBorder="1" applyAlignment="1">
      <alignment horizontal="center" vertical="center"/>
    </xf>
    <xf numFmtId="0" fontId="13" fillId="0" borderId="68" xfId="0" applyFont="1" applyBorder="1" applyAlignment="1">
      <alignment horizontal="center" vertical="center"/>
    </xf>
    <xf numFmtId="0" fontId="19" fillId="4" borderId="83" xfId="0" applyFont="1" applyFill="1" applyBorder="1" applyAlignment="1" applyProtection="1">
      <alignment horizontal="left" indent="1" shrinkToFit="1"/>
      <protection locked="0" hidden="1"/>
    </xf>
    <xf numFmtId="0" fontId="19" fillId="4" borderId="15" xfId="0" applyFont="1" applyFill="1" applyBorder="1" applyAlignment="1" applyProtection="1">
      <alignment horizontal="left" indent="1" shrinkToFit="1"/>
      <protection locked="0" hidden="1"/>
    </xf>
    <xf numFmtId="0" fontId="19" fillId="4" borderId="17" xfId="0" applyFont="1" applyFill="1" applyBorder="1" applyAlignment="1" applyProtection="1">
      <alignment horizontal="left" indent="1" shrinkToFit="1"/>
      <protection locked="0" hidden="1"/>
    </xf>
    <xf numFmtId="176" fontId="17" fillId="0" borderId="66" xfId="2" quotePrefix="1" applyNumberFormat="1" applyFont="1" applyFill="1" applyBorder="1" applyAlignment="1" applyProtection="1">
      <alignment vertical="center"/>
    </xf>
    <xf numFmtId="176" fontId="17" fillId="0" borderId="80" xfId="2" applyNumberFormat="1" applyFont="1" applyFill="1" applyBorder="1" applyAlignment="1" applyProtection="1">
      <alignment vertical="center"/>
    </xf>
    <xf numFmtId="49" fontId="17" fillId="4" borderId="38" xfId="0" applyNumberFormat="1" applyFont="1" applyFill="1" applyBorder="1" applyAlignment="1" applyProtection="1">
      <alignment horizontal="center" vertical="center"/>
      <protection locked="0"/>
    </xf>
    <xf numFmtId="49" fontId="17" fillId="4" borderId="40" xfId="0" applyNumberFormat="1" applyFont="1" applyFill="1" applyBorder="1" applyAlignment="1" applyProtection="1">
      <alignment horizontal="center" vertical="center"/>
      <protection locked="0"/>
    </xf>
    <xf numFmtId="49" fontId="17" fillId="4" borderId="39" xfId="0" applyNumberFormat="1" applyFont="1" applyFill="1" applyBorder="1" applyAlignment="1" applyProtection="1">
      <alignment horizontal="center" vertical="center"/>
      <protection locked="0"/>
    </xf>
    <xf numFmtId="176" fontId="17" fillId="0" borderId="68" xfId="2" applyNumberFormat="1" applyFont="1" applyBorder="1" applyAlignment="1" applyProtection="1">
      <alignment vertical="center"/>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81"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0" fontId="13" fillId="3" borderId="0" xfId="0" applyFont="1" applyFill="1" applyAlignment="1">
      <alignment horizontal="left" vertical="center" wrapText="1"/>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0" fontId="13" fillId="0" borderId="71" xfId="0" applyFont="1" applyBorder="1" applyAlignment="1">
      <alignment horizontal="center" vertical="center" wrapText="1"/>
    </xf>
    <xf numFmtId="0" fontId="20" fillId="4" borderId="77" xfId="0" applyFont="1" applyFill="1" applyBorder="1" applyAlignment="1" applyProtection="1">
      <alignment horizontal="left" vertical="center" indent="1" shrinkToFit="1"/>
      <protection locked="0"/>
    </xf>
    <xf numFmtId="0" fontId="20" fillId="4" borderId="47" xfId="0" applyFont="1" applyFill="1" applyBorder="1" applyAlignment="1" applyProtection="1">
      <alignment horizontal="left" vertical="center" indent="1" shrinkToFit="1"/>
      <protection locked="0"/>
    </xf>
    <xf numFmtId="0" fontId="20" fillId="4" borderId="78" xfId="0" applyFont="1" applyFill="1" applyBorder="1" applyAlignment="1" applyProtection="1">
      <alignment horizontal="left" vertical="center" indent="1" shrinkToFit="1"/>
      <protection locked="0"/>
    </xf>
    <xf numFmtId="0" fontId="13" fillId="0" borderId="54" xfId="0" applyFont="1" applyBorder="1" applyAlignment="1">
      <alignment horizontal="center" vertical="center"/>
    </xf>
    <xf numFmtId="0" fontId="13" fillId="0" borderId="4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21" fillId="0" borderId="66" xfId="0" applyFont="1" applyBorder="1" applyAlignment="1">
      <alignment horizontal="left" vertical="center" wrapText="1"/>
    </xf>
    <xf numFmtId="0" fontId="21" fillId="0" borderId="75" xfId="0" applyFont="1" applyBorder="1" applyAlignment="1">
      <alignment horizontal="left" vertical="center" wrapText="1"/>
    </xf>
    <xf numFmtId="0" fontId="21" fillId="0" borderId="76" xfId="0" applyFont="1" applyBorder="1" applyAlignment="1">
      <alignment horizontal="left" vertical="center" wrapText="1"/>
    </xf>
    <xf numFmtId="0" fontId="112" fillId="0" borderId="152" xfId="0" applyFont="1" applyBorder="1" applyAlignment="1">
      <alignment horizontal="left" vertical="center" wrapText="1" shrinkToFit="1"/>
    </xf>
    <xf numFmtId="0" fontId="0" fillId="0" borderId="153" xfId="0" applyBorder="1" applyAlignment="1">
      <alignment horizontal="left" wrapText="1" shrinkToFit="1"/>
    </xf>
    <xf numFmtId="0" fontId="0" fillId="0" borderId="154" xfId="0" applyBorder="1" applyAlignment="1">
      <alignment horizontal="left" wrapText="1" shrinkToFit="1"/>
    </xf>
    <xf numFmtId="49" fontId="17" fillId="4" borderId="49" xfId="0" applyNumberFormat="1" applyFont="1" applyFill="1" applyBorder="1" applyAlignment="1" applyProtection="1">
      <alignment horizontal="center" vertical="center"/>
      <protection locked="0"/>
    </xf>
    <xf numFmtId="49" fontId="17" fillId="4" borderId="54" xfId="0" applyNumberFormat="1" applyFont="1" applyFill="1" applyBorder="1" applyAlignment="1" applyProtection="1">
      <alignment horizontal="center" vertical="center"/>
      <protection locked="0"/>
    </xf>
    <xf numFmtId="0" fontId="13" fillId="0" borderId="77" xfId="0" applyFont="1" applyBorder="1" applyAlignment="1">
      <alignment horizontal="center" vertical="center"/>
    </xf>
    <xf numFmtId="0" fontId="13" fillId="0" borderId="47" xfId="0" applyFont="1" applyBorder="1" applyAlignment="1">
      <alignment horizontal="center" vertical="center"/>
    </xf>
    <xf numFmtId="0" fontId="13" fillId="0" borderId="78" xfId="0" applyFont="1" applyBorder="1" applyAlignment="1">
      <alignment horizontal="center" vertical="center"/>
    </xf>
    <xf numFmtId="0" fontId="15" fillId="0" borderId="8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4" borderId="20" xfId="0" applyFont="1" applyFill="1" applyBorder="1" applyAlignment="1" applyProtection="1">
      <alignment horizontal="left" vertical="center"/>
      <protection locked="0"/>
    </xf>
    <xf numFmtId="0" fontId="17" fillId="4" borderId="44" xfId="0" applyFont="1" applyFill="1" applyBorder="1" applyAlignment="1" applyProtection="1">
      <alignment horizontal="left" vertical="center"/>
      <protection locked="0"/>
    </xf>
    <xf numFmtId="0" fontId="17" fillId="4" borderId="45" xfId="0" applyFont="1" applyFill="1" applyBorder="1" applyAlignment="1" applyProtection="1">
      <alignment horizontal="left" vertical="center"/>
      <protection locked="0"/>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9"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5"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5"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6" xfId="2" applyFont="1" applyFill="1" applyBorder="1" applyAlignment="1">
      <alignment horizontal="center" vertical="center"/>
    </xf>
    <xf numFmtId="38" fontId="3" fillId="3" borderId="88"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6"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7"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4"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6"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7"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46" fillId="0" borderId="52" xfId="0" quotePrefix="1" applyFont="1" applyBorder="1"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0" fillId="0" borderId="16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3" xfId="0" applyNumberFormat="1" applyBorder="1" applyAlignment="1">
      <alignment horizontal="center" vertical="center" wrapText="1" shrinkToFit="1"/>
    </xf>
    <xf numFmtId="193" fontId="0" fillId="0" borderId="164" xfId="0" applyNumberFormat="1" applyBorder="1" applyAlignment="1">
      <alignment horizontal="center" vertical="center" shrinkToFit="1"/>
    </xf>
    <xf numFmtId="0" fontId="0" fillId="0" borderId="163" xfId="0" applyBorder="1" applyAlignment="1">
      <alignment horizontal="center" vertical="center" wrapText="1"/>
    </xf>
    <xf numFmtId="0" fontId="0" fillId="0" borderId="162"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9" xfId="0" applyBorder="1" applyAlignment="1">
      <alignment horizontal="center" vertical="center"/>
    </xf>
    <xf numFmtId="0" fontId="0" fillId="0" borderId="166" xfId="0" applyBorder="1" applyAlignment="1">
      <alignment horizontal="center" vertical="center"/>
    </xf>
    <xf numFmtId="0" fontId="0" fillId="0" borderId="95" xfId="0" applyBorder="1" applyAlignment="1">
      <alignment horizontal="center" vertical="center" wrapText="1"/>
    </xf>
    <xf numFmtId="0" fontId="0" fillId="0" borderId="96" xfId="0" applyBorder="1" applyAlignment="1">
      <alignment horizontal="center" vertical="center" wrapText="1"/>
    </xf>
    <xf numFmtId="192" fontId="104" fillId="0" borderId="52" xfId="0" applyNumberFormat="1" applyFont="1" applyBorder="1" applyAlignment="1">
      <alignment horizontal="left" vertical="top" wrapText="1"/>
    </xf>
    <xf numFmtId="196"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71" xfId="0" applyBorder="1" applyAlignment="1">
      <alignment horizontal="center" vertical="center" wrapText="1"/>
    </xf>
    <xf numFmtId="0" fontId="0" fillId="0" borderId="164" xfId="0" applyBorder="1" applyAlignment="1">
      <alignment horizontal="center" vertical="center" wrapText="1"/>
    </xf>
    <xf numFmtId="0" fontId="0" fillId="0" borderId="172" xfId="0" applyBorder="1" applyAlignment="1">
      <alignment horizontal="left" vertical="center"/>
    </xf>
    <xf numFmtId="0" fontId="0" fillId="0" borderId="173"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90"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91" xfId="0" applyFont="1" applyFill="1" applyBorder="1" applyAlignment="1" applyProtection="1">
      <alignment horizontal="left" vertical="center"/>
      <protection locked="0"/>
    </xf>
    <xf numFmtId="0" fontId="4" fillId="4" borderId="90"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91" xfId="0" applyFont="1" applyFill="1" applyBorder="1" applyAlignment="1" applyProtection="1">
      <alignment horizontal="center" vertical="center" wrapText="1"/>
      <protection locked="0"/>
    </xf>
    <xf numFmtId="177" fontId="8" fillId="4" borderId="90"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7"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8" xfId="0" applyFont="1" applyFill="1" applyBorder="1" applyAlignment="1" applyProtection="1">
      <alignment horizontal="left" vertical="center"/>
      <protection locked="0"/>
    </xf>
    <xf numFmtId="0" fontId="4" fillId="4" borderId="77"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177" fontId="8" fillId="4" borderId="77"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3"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3"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2" xfId="0" applyFill="1" applyBorder="1" applyAlignment="1">
      <alignment horizontal="center" vertical="center"/>
    </xf>
    <xf numFmtId="0" fontId="0" fillId="3" borderId="93" xfId="0" applyFill="1" applyBorder="1" applyAlignment="1">
      <alignment horizontal="center" vertical="center"/>
    </xf>
    <xf numFmtId="0" fontId="0" fillId="3" borderId="94" xfId="0" applyFill="1" applyBorder="1" applyAlignment="1">
      <alignment horizontal="center" vertical="center"/>
    </xf>
    <xf numFmtId="0" fontId="0" fillId="3" borderId="100" xfId="0" applyFill="1" applyBorder="1" applyAlignment="1">
      <alignment horizontal="center" vertical="center"/>
    </xf>
    <xf numFmtId="0" fontId="0" fillId="3" borderId="101" xfId="0" applyFill="1" applyBorder="1" applyAlignment="1">
      <alignment horizontal="center" vertical="center"/>
    </xf>
    <xf numFmtId="0" fontId="0" fillId="3" borderId="102" xfId="0" applyFill="1" applyBorder="1" applyAlignment="1">
      <alignment horizontal="center" vertical="center"/>
    </xf>
    <xf numFmtId="177" fontId="8" fillId="3" borderId="101" xfId="0" applyNumberFormat="1" applyFont="1" applyFill="1" applyBorder="1" applyAlignment="1">
      <alignment horizontal="right" vertical="center"/>
    </xf>
    <xf numFmtId="177" fontId="8" fillId="3" borderId="93" xfId="0" applyNumberFormat="1" applyFont="1" applyFill="1" applyBorder="1" applyAlignment="1">
      <alignment horizontal="right" vertical="center"/>
    </xf>
    <xf numFmtId="0" fontId="0" fillId="3" borderId="83"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90" xfId="0" applyFill="1" applyBorder="1" applyAlignment="1">
      <alignment horizontal="center" vertical="center"/>
    </xf>
    <xf numFmtId="0" fontId="0" fillId="3" borderId="1" xfId="0" applyFill="1" applyBorder="1" applyAlignment="1">
      <alignment horizontal="center" vertical="center"/>
    </xf>
    <xf numFmtId="0" fontId="0" fillId="3" borderId="91"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176" xfId="0" applyFill="1" applyBorder="1" applyAlignment="1">
      <alignment horizontal="center" vertical="center"/>
    </xf>
    <xf numFmtId="0" fontId="43" fillId="3" borderId="92" xfId="0" applyFont="1" applyFill="1" applyBorder="1" applyAlignment="1">
      <alignment horizontal="center" vertical="center" wrapText="1"/>
    </xf>
    <xf numFmtId="0" fontId="43" fillId="3" borderId="93" xfId="0" applyFont="1" applyFill="1" applyBorder="1" applyAlignment="1">
      <alignment horizontal="center" vertical="center" wrapText="1"/>
    </xf>
    <xf numFmtId="0" fontId="43" fillId="3" borderId="94" xfId="0" applyFont="1" applyFill="1" applyBorder="1" applyAlignment="1">
      <alignment horizontal="center" vertical="center" wrapText="1"/>
    </xf>
    <xf numFmtId="0" fontId="43" fillId="3" borderId="9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90" fillId="3" borderId="83"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100" xfId="0" applyNumberFormat="1" applyFont="1" applyFill="1" applyBorder="1" applyAlignment="1">
      <alignment horizontal="right" vertical="center" indent="1" shrinkToFit="1"/>
    </xf>
    <xf numFmtId="203" fontId="8" fillId="3" borderId="101" xfId="0" applyNumberFormat="1" applyFont="1" applyFill="1" applyBorder="1" applyAlignment="1">
      <alignment horizontal="right" vertical="center" indent="1" shrinkToFit="1"/>
    </xf>
    <xf numFmtId="203" fontId="8" fillId="3" borderId="102"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1" fontId="8" fillId="3" borderId="93" xfId="0" applyNumberFormat="1" applyFont="1" applyFill="1" applyBorder="1" applyAlignment="1">
      <alignment horizontal="right" vertical="center" indent="1" shrinkToFit="1"/>
    </xf>
    <xf numFmtId="201" fontId="8" fillId="3" borderId="94" xfId="0" applyNumberFormat="1" applyFont="1" applyFill="1" applyBorder="1" applyAlignment="1">
      <alignment horizontal="right" vertical="center" indent="1" shrinkToFit="1"/>
    </xf>
    <xf numFmtId="202" fontId="8" fillId="3" borderId="90"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91" xfId="0" applyNumberFormat="1" applyFont="1" applyFill="1" applyBorder="1" applyAlignment="1">
      <alignment horizontal="right" vertical="center" indent="1" shrinkToFit="1"/>
    </xf>
    <xf numFmtId="201" fontId="8" fillId="3" borderId="83"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7" fillId="4" borderId="46" xfId="0" applyFont="1" applyFill="1" applyBorder="1" applyAlignment="1" applyProtection="1">
      <alignment horizontal="left" vertical="center" wrapText="1" indent="1"/>
      <protection locked="0"/>
    </xf>
    <xf numFmtId="0" fontId="54" fillId="3" borderId="0" xfId="0" applyFont="1" applyFill="1" applyAlignment="1">
      <alignment horizontal="left" vertical="top"/>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9" fontId="91" fillId="3" borderId="0" xfId="0" applyNumberFormat="1" applyFont="1" applyFill="1" applyAlignment="1">
      <alignment horizontal="left" shrinkToFit="1"/>
    </xf>
    <xf numFmtId="0" fontId="54" fillId="3" borderId="0" xfId="0" applyFont="1" applyFill="1" applyAlignment="1">
      <alignment horizontal="left"/>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99" fontId="91" fillId="3" borderId="0" xfId="0" applyNumberFormat="1" applyFont="1" applyFill="1" applyAlignment="1">
      <alignment horizontal="left" vertical="top" shrinkToFit="1"/>
    </xf>
    <xf numFmtId="0" fontId="0" fillId="0" borderId="99" xfId="0" applyBorder="1" applyAlignment="1">
      <alignment horizontal="center" vertical="center" wrapText="1"/>
    </xf>
    <xf numFmtId="0" fontId="0" fillId="0" borderId="166" xfId="0" applyBorder="1" applyAlignment="1">
      <alignment horizontal="center" vertical="center" wrapText="1"/>
    </xf>
    <xf numFmtId="193" fontId="0" fillId="0" borderId="99" xfId="0" applyNumberFormat="1" applyBorder="1" applyAlignment="1">
      <alignment horizontal="center" vertical="center" wrapText="1" shrinkToFit="1"/>
    </xf>
    <xf numFmtId="193" fontId="0" fillId="0" borderId="166" xfId="0" applyNumberFormat="1" applyBorder="1" applyAlignment="1">
      <alignment horizontal="center" vertical="center" wrapText="1" shrinkToFit="1"/>
    </xf>
    <xf numFmtId="0" fontId="0" fillId="0" borderId="95" xfId="0" applyBorder="1" applyAlignment="1">
      <alignment horizontal="left" vertical="center" wrapText="1"/>
    </xf>
    <xf numFmtId="0" fontId="0" fillId="0" borderId="96" xfId="0" applyBorder="1" applyAlignment="1">
      <alignment horizontal="left" vertical="center" wrapTex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3" xfId="0" applyFont="1" applyBorder="1" applyAlignment="1">
      <alignment horizontal="center" vertical="center"/>
    </xf>
    <xf numFmtId="0" fontId="7" fillId="0" borderId="44" xfId="0" applyFont="1" applyBorder="1" applyAlignment="1">
      <alignment horizontal="center" vertical="center"/>
    </xf>
    <xf numFmtId="0" fontId="7" fillId="0" borderId="85"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0" fontId="44" fillId="0" borderId="0" xfId="1" applyProtection="1">
      <protection locked="0" hidden="1"/>
    </xf>
    <xf numFmtId="0" fontId="44" fillId="0" borderId="0" xfId="1" applyAlignment="1" applyProtection="1">
      <alignment vertical="center"/>
      <protection locked="0" hidden="1"/>
    </xf>
    <xf numFmtId="180" fontId="10" fillId="0" borderId="104"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56" fontId="6" fillId="0" borderId="106" xfId="0" applyNumberFormat="1" applyFont="1" applyBorder="1" applyAlignment="1">
      <alignment horizontal="center" vertical="center" wrapText="1"/>
    </xf>
    <xf numFmtId="56" fontId="6" fillId="0" borderId="107" xfId="0" applyNumberFormat="1" applyFont="1" applyBorder="1" applyAlignment="1">
      <alignment horizontal="center" vertical="center" wrapText="1"/>
    </xf>
    <xf numFmtId="56" fontId="6" fillId="0" borderId="83"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185" fontId="10" fillId="0" borderId="104"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0" fontId="18" fillId="0" borderId="56" xfId="0" applyFont="1" applyBorder="1" applyAlignment="1">
      <alignment horizontal="center" vertical="center" wrapText="1"/>
    </xf>
    <xf numFmtId="0" fontId="0" fillId="0" borderId="179" xfId="0" applyBorder="1" applyAlignment="1">
      <alignment horizontal="center" vertical="center"/>
    </xf>
    <xf numFmtId="0" fontId="0" fillId="0" borderId="171" xfId="0" applyBorder="1" applyAlignment="1">
      <alignment horizontal="center" vertical="center"/>
    </xf>
    <xf numFmtId="178" fontId="11" fillId="0" borderId="0" xfId="0" applyNumberFormat="1" applyFont="1" applyAlignment="1">
      <alignment horizontal="left" shrinkToFit="1"/>
    </xf>
    <xf numFmtId="38" fontId="4" fillId="3" borderId="108"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6" fillId="0" borderId="115"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3"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5"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0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23</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148749" y="727179"/>
          <a:ext cx="5238978" cy="475349"/>
        </a:xfrm>
        <a:prstGeom prst="borderCallout2">
          <a:avLst>
            <a:gd name="adj1" fmla="val 70964"/>
            <a:gd name="adj2" fmla="val -222"/>
            <a:gd name="adj3" fmla="val 120444"/>
            <a:gd name="adj4" fmla="val -8904"/>
            <a:gd name="adj5" fmla="val 115542"/>
            <a:gd name="adj6" fmla="val -35662"/>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14</xdr:col>
      <xdr:colOff>81641</xdr:colOff>
      <xdr:row>29</xdr:row>
      <xdr:rowOff>58208</xdr:rowOff>
    </xdr:from>
    <xdr:to>
      <xdr:col>14</xdr:col>
      <xdr:colOff>173867</xdr:colOff>
      <xdr:row>40</xdr:row>
      <xdr:rowOff>101600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7116534" y="8889244"/>
          <a:ext cx="92226" cy="2710392"/>
        </a:xfrm>
        <a:prstGeom prst="rightBracket">
          <a:avLst/>
        </a:prstGeom>
        <a:ln w="25400">
          <a:solidFill>
            <a:srgbClr val="FF00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17</xdr:col>
      <xdr:colOff>27214</xdr:colOff>
      <xdr:row>50</xdr:row>
      <xdr:rowOff>149677</xdr:rowOff>
    </xdr:from>
    <xdr:to>
      <xdr:col>22</xdr:col>
      <xdr:colOff>216857</xdr:colOff>
      <xdr:row>53</xdr:row>
      <xdr:rowOff>135388</xdr:rowOff>
    </xdr:to>
    <xdr:sp macro="" textlink="">
      <xdr:nvSpPr>
        <xdr:cNvPr id="13" name="線吹き出し 2 (枠付き) 12">
          <a:extLst>
            <a:ext uri="{FF2B5EF4-FFF2-40B4-BE49-F238E27FC236}">
              <a16:creationId xmlns:a16="http://schemas.microsoft.com/office/drawing/2014/main" id="{00000000-0008-0000-0100-00000D000000}"/>
            </a:ext>
          </a:extLst>
        </xdr:cNvPr>
        <xdr:cNvSpPr/>
      </xdr:nvSpPr>
      <xdr:spPr>
        <a:xfrm>
          <a:off x="7932964" y="14450784"/>
          <a:ext cx="4911322" cy="516390"/>
        </a:xfrm>
        <a:prstGeom prst="borderCallout2">
          <a:avLst>
            <a:gd name="adj1" fmla="val 48736"/>
            <a:gd name="adj2" fmla="val 227"/>
            <a:gd name="adj3" fmla="val 53762"/>
            <a:gd name="adj4" fmla="val -42164"/>
            <a:gd name="adj5" fmla="val -610330"/>
            <a:gd name="adj6" fmla="val -102527"/>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1">
              <a:solidFill>
                <a:srgbClr val="FF0000"/>
              </a:solidFill>
            </a:rPr>
            <a:t>預金種目を選択　　</a:t>
          </a:r>
          <a:r>
            <a:rPr kumimoji="1" lang="ja-JP" altLang="ja-JP" sz="1100" b="0">
              <a:solidFill>
                <a:sysClr val="windowText" lastClr="000000"/>
              </a:solidFill>
              <a:latin typeface="+mn-lt"/>
              <a:ea typeface="+mn-ea"/>
              <a:cs typeface="+mn-cs"/>
            </a:rPr>
            <a:t>普通預金</a:t>
          </a:r>
          <a:r>
            <a:rPr kumimoji="1" lang="ja-JP" altLang="en-US" sz="1100" b="0" baseline="0">
              <a:solidFill>
                <a:sysClr val="windowText" lastClr="000000"/>
              </a:solidFill>
              <a:latin typeface="+mn-lt"/>
              <a:ea typeface="+mn-ea"/>
              <a:cs typeface="+mn-cs"/>
            </a:rPr>
            <a:t>か</a:t>
          </a:r>
          <a:r>
            <a:rPr kumimoji="1" lang="ja-JP" altLang="ja-JP" sz="1100" b="0" baseline="0">
              <a:solidFill>
                <a:sysClr val="windowText" lastClr="000000"/>
              </a:solidFill>
              <a:latin typeface="+mn-lt"/>
              <a:ea typeface="+mn-ea"/>
              <a:cs typeface="+mn-cs"/>
            </a:rPr>
            <a:t>当座預金</a:t>
          </a:r>
          <a:r>
            <a:rPr kumimoji="1" lang="ja-JP" altLang="en-US" sz="1100" b="0" baseline="0">
              <a:solidFill>
                <a:sysClr val="windowText" lastClr="000000"/>
              </a:solidFill>
              <a:latin typeface="+mn-lt"/>
              <a:ea typeface="+mn-ea"/>
              <a:cs typeface="+mn-cs"/>
            </a:rPr>
            <a:t>かを選択してください。</a:t>
          </a:r>
          <a:endParaRPr kumimoji="1" lang="en-US" altLang="ja-JP" sz="1400" b="0">
            <a:solidFill>
              <a:sysClr val="windowText" lastClr="000000"/>
            </a:solidFill>
          </a:endParaRP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editAs="oneCell">
    <xdr:from>
      <xdr:col>17</xdr:col>
      <xdr:colOff>27214</xdr:colOff>
      <xdr:row>45</xdr:row>
      <xdr:rowOff>143090</xdr:rowOff>
    </xdr:from>
    <xdr:to>
      <xdr:col>21</xdr:col>
      <xdr:colOff>1182964</xdr:colOff>
      <xdr:row>50</xdr:row>
      <xdr:rowOff>44778</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932964" y="13559733"/>
          <a:ext cx="4680000" cy="786152"/>
        </a:xfrm>
        <a:prstGeom prst="rect">
          <a:avLst/>
        </a:prstGeom>
        <a:solidFill>
          <a:schemeClr val="bg1"/>
        </a:solidFill>
        <a:ln w="25400">
          <a:solidFill>
            <a:srgbClr val="FF0000"/>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nchorCtr="0"/>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フリカナは、漢字入力から自動で表示されるようになっていますが、</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間違って表示された場合は上から入力して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kumimoji="1" lang="ja-JP" altLang="en-US" sz="1200">
            <a:solidFill>
              <a:sysClr val="windowText" lastClr="000000"/>
            </a:solidFill>
          </a:endParaRPr>
        </a:p>
      </xdr:txBody>
    </xdr:sp>
    <xdr:clientData fPrintsWithSheet="0"/>
  </xdr:twoCellAnchor>
  <xdr:twoCellAnchor>
    <xdr:from>
      <xdr:col>18</xdr:col>
      <xdr:colOff>29593</xdr:colOff>
      <xdr:row>3</xdr:row>
      <xdr:rowOff>166687</xdr:rowOff>
    </xdr:from>
    <xdr:to>
      <xdr:col>23</xdr:col>
      <xdr:colOff>54043</xdr:colOff>
      <xdr:row>6</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27214</xdr:colOff>
      <xdr:row>28</xdr:row>
      <xdr:rowOff>353789</xdr:rowOff>
    </xdr:from>
    <xdr:to>
      <xdr:col>29</xdr:col>
      <xdr:colOff>1005323</xdr:colOff>
      <xdr:row>40</xdr:row>
      <xdr:rowOff>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932964" y="9511396"/>
          <a:ext cx="8298752"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7</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27214</xdr:colOff>
      <xdr:row>40</xdr:row>
      <xdr:rowOff>108857</xdr:rowOff>
    </xdr:from>
    <xdr:to>
      <xdr:col>28</xdr:col>
      <xdr:colOff>276322</xdr:colOff>
      <xdr:row>45</xdr:row>
      <xdr:rowOff>72214</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a:off x="7932964" y="12300857"/>
          <a:ext cx="5991322" cy="1188000"/>
        </a:xfrm>
        <a:prstGeom prst="borderCallout2">
          <a:avLst>
            <a:gd name="adj1" fmla="val 20133"/>
            <a:gd name="adj2" fmla="val -52"/>
            <a:gd name="adj3" fmla="val 9884"/>
            <a:gd name="adj4" fmla="val -5476"/>
            <a:gd name="adj5" fmla="val -38535"/>
            <a:gd name="adj6" fmla="val -1031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100">
              <a:solidFill>
                <a:sysClr val="windowText" lastClr="000000"/>
              </a:solidFill>
              <a:effectLst/>
              <a:latin typeface="+mn-lt"/>
              <a:ea typeface="+mn-ea"/>
              <a:cs typeface="+mn-cs"/>
            </a:rPr>
            <a:t>法人の方は法人名義の口座をご記入ください。</a:t>
          </a:r>
        </a:p>
        <a:p>
          <a:pPr>
            <a:lnSpc>
              <a:spcPts val="1500"/>
            </a:lnSpc>
          </a:pPr>
          <a:r>
            <a:rPr kumimoji="1" lang="ja-JP" altLang="ja-JP" sz="1100">
              <a:solidFill>
                <a:sysClr val="windowText" lastClr="000000"/>
              </a:solidFill>
              <a:effectLst/>
              <a:latin typeface="+mn-lt"/>
              <a:ea typeface="+mn-ea"/>
              <a:cs typeface="+mn-cs"/>
            </a:rPr>
            <a:t>支払ミスを防ぐため、２</a:t>
          </a:r>
          <a:r>
            <a:rPr kumimoji="1" lang="ja-JP" altLang="en-US" sz="1100">
              <a:solidFill>
                <a:sysClr val="windowText" lastClr="000000"/>
              </a:solidFill>
              <a:effectLst/>
              <a:latin typeface="+mn-lt"/>
              <a:ea typeface="+mn-ea"/>
              <a:cs typeface="+mn-cs"/>
            </a:rPr>
            <a:t>回</a:t>
          </a:r>
          <a:r>
            <a:rPr kumimoji="1" lang="ja-JP" altLang="ja-JP" sz="1100">
              <a:solidFill>
                <a:sysClr val="windowText" lastClr="000000"/>
              </a:solidFill>
              <a:effectLst/>
              <a:latin typeface="+mn-lt"/>
              <a:ea typeface="+mn-ea"/>
              <a:cs typeface="+mn-cs"/>
            </a:rPr>
            <a:t>目以降の申請においても必ずご記入ください。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個人の口座名義人を入力する場合、屋号と個人名の間にスペースを入れてください。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屋号の後に役職がある場合は、屋号・役職・個人名の間にもスペースを入れてください。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また個人名は苗字と名前の間にもスペースを入れてください。</a:t>
          </a:r>
          <a:endParaRPr lang="ja-JP" altLang="ja-JP">
            <a:solidFill>
              <a:sysClr val="windowText" lastClr="000000"/>
            </a:solidFill>
            <a:effectLst/>
          </a:endParaRPr>
        </a:p>
      </xdr:txBody>
    </xdr:sp>
    <xdr:clientData fPrintsWithSheet="0"/>
  </xdr:twoCellAnchor>
  <xdr:twoCellAnchor editAs="oneCell">
    <xdr:from>
      <xdr:col>18</xdr:col>
      <xdr:colOff>13607</xdr:colOff>
      <xdr:row>0</xdr:row>
      <xdr:rowOff>112258</xdr:rowOff>
    </xdr:from>
    <xdr:to>
      <xdr:col>23</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11</xdr:col>
          <xdr:colOff>266700</xdr:colOff>
          <xdr:row>2</xdr:row>
          <xdr:rowOff>9525</xdr:rowOff>
        </xdr:from>
        <xdr:to>
          <xdr:col>14</xdr:col>
          <xdr:colOff>114300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340178</xdr:colOff>
      <xdr:row>7</xdr:row>
      <xdr:rowOff>122464</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9941" y="1494518"/>
          <a:ext cx="7033862" cy="1390196"/>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ja-JP" sz="1800" b="1" u="sng">
              <a:solidFill>
                <a:srgbClr val="FF0000"/>
              </a:solidFill>
              <a:latin typeface="+mn-lt"/>
              <a:ea typeface="+mn-ea"/>
              <a:cs typeface="+mn-cs"/>
            </a:rPr>
            <a:t>「保険料率」</a:t>
          </a:r>
          <a:r>
            <a:rPr kumimoji="1" lang="ja-JP" altLang="en-US" sz="1800" b="1" u="sng">
              <a:solidFill>
                <a:srgbClr val="FF0000"/>
              </a:solidFill>
              <a:latin typeface="+mn-lt"/>
              <a:ea typeface="+mn-ea"/>
              <a:cs typeface="+mn-cs"/>
            </a:rPr>
            <a:t>を</a:t>
          </a:r>
          <a:r>
            <a:rPr kumimoji="1" lang="ja-JP" altLang="ja-JP" sz="1800" b="1" u="sng">
              <a:solidFill>
                <a:srgbClr val="FF0000"/>
              </a:solidFill>
              <a:latin typeface="+mn-lt"/>
              <a:ea typeface="+mn-ea"/>
              <a:cs typeface="+mn-cs"/>
            </a:rPr>
            <a:t>入力</a:t>
          </a:r>
          <a:r>
            <a:rPr kumimoji="1" lang="en-US" altLang="ja-JP" sz="1800" b="1" u="none">
              <a:solidFill>
                <a:srgbClr val="FF0000"/>
              </a:solidFill>
              <a:latin typeface="+mn-lt"/>
              <a:ea typeface="+mn-ea"/>
              <a:cs typeface="+mn-cs"/>
            </a:rPr>
            <a:t>《</a:t>
          </a:r>
          <a:r>
            <a:rPr kumimoji="1" lang="ja-JP" altLang="en-US" sz="1800" b="1" u="none">
              <a:solidFill>
                <a:srgbClr val="FF0000"/>
              </a:solidFill>
              <a:latin typeface="+mn-lt"/>
              <a:ea typeface="+mn-ea"/>
              <a:cs typeface="+mn-cs"/>
            </a:rPr>
            <a:t>保険料率は、</a:t>
          </a:r>
          <a:r>
            <a:rPr kumimoji="1" lang="en-US" altLang="ja-JP" sz="1800" b="1" u="none">
              <a:solidFill>
                <a:srgbClr val="FF0000"/>
              </a:solidFill>
              <a:latin typeface="+mn-lt"/>
              <a:ea typeface="+mn-ea"/>
              <a:cs typeface="+mn-cs"/>
            </a:rPr>
            <a:t>2022</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10</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4</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2024</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月で異なります。都度ご確認ください。</a:t>
          </a:r>
          <a:r>
            <a:rPr kumimoji="1" lang="en-US" altLang="ja-JP" sz="1800" b="1" u="none">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3" name="線吹き出し 2 (枠付き) 10">
          <a:extLst>
            <a:ext uri="{FF2B5EF4-FFF2-40B4-BE49-F238E27FC236}">
              <a16:creationId xmlns:a16="http://schemas.microsoft.com/office/drawing/2014/main" id="{00000000-0008-0000-0A00-00000D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4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4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4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4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4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4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4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4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7" name="Check Box 1" hidden="1">
              <a:extLst>
                <a:ext uri="{63B3BB69-23CF-44E3-9099-C40C66FF867C}">
                  <a14:compatExt spid="_x0000_s219137"/>
                </a:ext>
                <a:ext uri="{FF2B5EF4-FFF2-40B4-BE49-F238E27FC236}">
                  <a16:creationId xmlns:a16="http://schemas.microsoft.com/office/drawing/2014/main" id="{00000000-0008-0000-0600-000001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heetViews>
  <sheetFormatPr defaultRowHeight="13.5" x14ac:dyDescent="0.15"/>
  <cols>
    <col min="1" max="4" width="2.125" style="188" customWidth="1"/>
    <col min="5" max="5" width="100.625" style="188" customWidth="1"/>
    <col min="6" max="6" width="9" style="188"/>
    <col min="7" max="7" width="9" style="188" customWidth="1"/>
    <col min="8" max="16384" width="9" style="188"/>
  </cols>
  <sheetData>
    <row r="1" spans="1:7" ht="16.5" customHeight="1" x14ac:dyDescent="0.15">
      <c r="A1" s="186"/>
      <c r="B1" s="186"/>
      <c r="C1" s="186"/>
      <c r="D1" s="186"/>
      <c r="E1" s="187" t="s">
        <v>174</v>
      </c>
    </row>
    <row r="2" spans="1:7" ht="13.5" customHeight="1" x14ac:dyDescent="0.15">
      <c r="A2" s="454"/>
      <c r="B2" s="186"/>
      <c r="C2" s="186"/>
      <c r="D2" s="186"/>
      <c r="E2" s="186"/>
    </row>
    <row r="3" spans="1:7" ht="16.5" customHeight="1" x14ac:dyDescent="0.15">
      <c r="A3" s="189" t="s">
        <v>175</v>
      </c>
      <c r="B3" s="190"/>
      <c r="C3" s="190"/>
      <c r="D3" s="190"/>
      <c r="E3" s="190"/>
    </row>
    <row r="4" spans="1:7" ht="13.5" customHeight="1" x14ac:dyDescent="0.15">
      <c r="A4" s="191"/>
      <c r="B4" s="186"/>
      <c r="C4" s="186"/>
      <c r="D4" s="186"/>
      <c r="E4" s="186"/>
    </row>
    <row r="5" spans="1:7" s="194" customFormat="1" ht="18" customHeight="1" x14ac:dyDescent="0.15">
      <c r="A5" s="192" t="s">
        <v>278</v>
      </c>
      <c r="B5" s="193"/>
      <c r="C5" s="193"/>
      <c r="D5" s="193"/>
      <c r="E5" s="193"/>
    </row>
    <row r="6" spans="1:7" s="195" customFormat="1" ht="45" customHeight="1" x14ac:dyDescent="0.15">
      <c r="A6" s="528" t="s">
        <v>297</v>
      </c>
      <c r="B6" s="528"/>
      <c r="C6" s="528"/>
      <c r="D6" s="528"/>
      <c r="E6" s="528"/>
    </row>
    <row r="7" spans="1:7" s="195" customFormat="1" ht="9" customHeight="1" x14ac:dyDescent="0.15">
      <c r="A7" s="528"/>
      <c r="B7" s="528"/>
      <c r="C7" s="528"/>
      <c r="D7" s="528"/>
      <c r="E7" s="528"/>
    </row>
    <row r="8" spans="1:7" s="194" customFormat="1" ht="16.5" customHeight="1" x14ac:dyDescent="0.15">
      <c r="A8" s="192" t="s">
        <v>176</v>
      </c>
      <c r="B8" s="193"/>
      <c r="C8" s="193"/>
      <c r="D8" s="193"/>
      <c r="E8" s="193"/>
    </row>
    <row r="9" spans="1:7" ht="78" customHeight="1" x14ac:dyDescent="0.15">
      <c r="A9" s="186"/>
      <c r="B9" s="529" t="s">
        <v>289</v>
      </c>
      <c r="C9" s="529"/>
      <c r="D9" s="529"/>
      <c r="E9" s="529"/>
      <c r="G9" s="411"/>
    </row>
    <row r="10" spans="1:7" s="194" customFormat="1" ht="16.5" customHeight="1" x14ac:dyDescent="0.15">
      <c r="A10" s="196"/>
      <c r="B10" s="192" t="s">
        <v>177</v>
      </c>
      <c r="C10" s="193"/>
      <c r="D10" s="193"/>
      <c r="E10" s="193"/>
    </row>
    <row r="11" spans="1:7" ht="105" customHeight="1" x14ac:dyDescent="0.15">
      <c r="A11" s="186"/>
      <c r="B11" s="186"/>
      <c r="C11" s="528" t="s">
        <v>290</v>
      </c>
      <c r="D11" s="527"/>
      <c r="E11" s="527"/>
    </row>
    <row r="12" spans="1:7" s="194" customFormat="1" ht="16.5" customHeight="1" x14ac:dyDescent="0.15">
      <c r="A12" s="196"/>
      <c r="B12" s="192" t="s">
        <v>178</v>
      </c>
      <c r="C12" s="193"/>
      <c r="D12" s="193"/>
      <c r="E12" s="193"/>
    </row>
    <row r="13" spans="1:7" ht="45" customHeight="1" x14ac:dyDescent="0.15">
      <c r="A13" s="186"/>
      <c r="B13" s="186"/>
      <c r="C13" s="528" t="s">
        <v>291</v>
      </c>
      <c r="D13" s="527"/>
      <c r="E13" s="527"/>
    </row>
    <row r="14" spans="1:7" s="194" customFormat="1" ht="16.5" customHeight="1" x14ac:dyDescent="0.15">
      <c r="A14" s="196"/>
      <c r="B14" s="192" t="s">
        <v>292</v>
      </c>
      <c r="C14" s="193"/>
      <c r="D14" s="193"/>
      <c r="E14" s="193"/>
    </row>
    <row r="15" spans="1:7" ht="30" customHeight="1" x14ac:dyDescent="0.15">
      <c r="A15" s="186"/>
      <c r="B15" s="186"/>
      <c r="C15" s="527" t="s">
        <v>293</v>
      </c>
      <c r="D15" s="527"/>
      <c r="E15" s="527"/>
    </row>
    <row r="16" spans="1:7" ht="16.5" customHeight="1" x14ac:dyDescent="0.15">
      <c r="A16" s="186"/>
      <c r="B16" s="186"/>
      <c r="C16" s="186"/>
      <c r="D16" s="527" t="s">
        <v>179</v>
      </c>
      <c r="E16" s="527"/>
    </row>
    <row r="17" spans="1:7" ht="16.5" customHeight="1" x14ac:dyDescent="0.15">
      <c r="A17" s="186"/>
      <c r="B17" s="186"/>
      <c r="C17" s="186"/>
      <c r="D17" s="186"/>
      <c r="E17" s="454" t="s">
        <v>180</v>
      </c>
    </row>
    <row r="18" spans="1:7" ht="16.5" customHeight="1" x14ac:dyDescent="0.15">
      <c r="A18" s="186"/>
      <c r="B18" s="186"/>
      <c r="C18" s="186"/>
      <c r="D18" s="186"/>
      <c r="E18" s="454" t="s">
        <v>181</v>
      </c>
    </row>
    <row r="19" spans="1:7" ht="16.5" customHeight="1" x14ac:dyDescent="0.15">
      <c r="A19" s="186"/>
      <c r="B19" s="186"/>
      <c r="C19" s="186"/>
      <c r="D19" s="527" t="s">
        <v>294</v>
      </c>
      <c r="E19" s="527"/>
    </row>
    <row r="20" spans="1:7" ht="16.5" customHeight="1" x14ac:dyDescent="0.15">
      <c r="A20" s="186"/>
      <c r="B20" s="186"/>
      <c r="C20" s="186"/>
      <c r="D20" s="186"/>
      <c r="E20" s="454" t="s">
        <v>182</v>
      </c>
    </row>
    <row r="21" spans="1:7" ht="24.75" customHeight="1" x14ac:dyDescent="0.15">
      <c r="A21" s="186"/>
      <c r="B21" s="186"/>
      <c r="C21" s="186"/>
      <c r="D21" s="186"/>
      <c r="E21" s="454" t="s">
        <v>183</v>
      </c>
    </row>
    <row r="22" spans="1:7" s="194" customFormat="1" ht="16.5" customHeight="1" x14ac:dyDescent="0.15">
      <c r="A22" s="196"/>
      <c r="B22" s="192" t="s">
        <v>313</v>
      </c>
      <c r="C22" s="193"/>
      <c r="D22" s="193"/>
      <c r="E22" s="193"/>
    </row>
    <row r="23" spans="1:7" ht="36" customHeight="1" x14ac:dyDescent="0.15">
      <c r="A23" s="186"/>
      <c r="B23" s="186"/>
      <c r="C23" s="528" t="s">
        <v>314</v>
      </c>
      <c r="D23" s="527"/>
      <c r="E23" s="527"/>
    </row>
    <row r="24" spans="1:7" ht="16.5" customHeight="1" x14ac:dyDescent="0.15">
      <c r="A24" s="186"/>
      <c r="B24" s="186"/>
      <c r="C24" s="186"/>
      <c r="D24" s="529" t="s">
        <v>315</v>
      </c>
      <c r="E24" s="529"/>
    </row>
    <row r="25" spans="1:7" ht="16.5" customHeight="1" x14ac:dyDescent="0.15">
      <c r="A25" s="186"/>
      <c r="B25" s="186"/>
      <c r="C25" s="186"/>
      <c r="D25" s="412"/>
      <c r="E25" s="524" t="s">
        <v>316</v>
      </c>
    </row>
    <row r="26" spans="1:7" s="186" customFormat="1" ht="16.5" customHeight="1" x14ac:dyDescent="0.15">
      <c r="D26" s="529" t="s">
        <v>318</v>
      </c>
      <c r="E26" s="529"/>
    </row>
    <row r="27" spans="1:7" s="186" customFormat="1" ht="16.5" customHeight="1" x14ac:dyDescent="0.15">
      <c r="E27" s="525" t="s">
        <v>319</v>
      </c>
    </row>
    <row r="28" spans="1:7" s="186" customFormat="1" ht="16.5" customHeight="1" x14ac:dyDescent="0.15">
      <c r="E28" s="524" t="s">
        <v>317</v>
      </c>
    </row>
    <row r="29" spans="1:7" ht="5.25" customHeight="1" x14ac:dyDescent="0.15">
      <c r="A29" s="454" t="s">
        <v>184</v>
      </c>
      <c r="B29" s="186"/>
      <c r="C29" s="186"/>
      <c r="D29" s="186"/>
      <c r="E29" s="186"/>
    </row>
    <row r="30" spans="1:7" s="194" customFormat="1" ht="16.5" customHeight="1" x14ac:dyDescent="0.15">
      <c r="A30" s="192" t="s">
        <v>185</v>
      </c>
      <c r="B30" s="193"/>
      <c r="C30" s="193"/>
      <c r="D30" s="193"/>
      <c r="E30" s="193"/>
    </row>
    <row r="31" spans="1:7" ht="105.75" customHeight="1" x14ac:dyDescent="0.15">
      <c r="A31" s="186"/>
      <c r="B31" s="528" t="s">
        <v>295</v>
      </c>
      <c r="C31" s="527"/>
      <c r="D31" s="527"/>
      <c r="E31" s="527"/>
      <c r="G31" s="411"/>
    </row>
    <row r="32" spans="1:7" s="194" customFormat="1" ht="16.5" customHeight="1" x14ac:dyDescent="0.15">
      <c r="A32" s="192" t="s">
        <v>186</v>
      </c>
      <c r="B32" s="193"/>
      <c r="C32" s="193"/>
      <c r="D32" s="193"/>
      <c r="E32" s="193"/>
    </row>
    <row r="33" spans="1:5" ht="60" customHeight="1" x14ac:dyDescent="0.15">
      <c r="A33" s="186"/>
      <c r="B33" s="530" t="s">
        <v>298</v>
      </c>
      <c r="C33" s="529"/>
      <c r="D33" s="529"/>
      <c r="E33" s="529"/>
    </row>
    <row r="34" spans="1:5" s="194" customFormat="1" ht="16.5" customHeight="1" x14ac:dyDescent="0.15">
      <c r="A34" s="192" t="s">
        <v>279</v>
      </c>
      <c r="B34" s="193"/>
      <c r="C34" s="193"/>
      <c r="D34" s="193"/>
      <c r="E34" s="193"/>
    </row>
    <row r="35" spans="1:5" ht="115.5" customHeight="1" x14ac:dyDescent="0.15">
      <c r="A35" s="186"/>
      <c r="B35" s="530" t="s">
        <v>300</v>
      </c>
      <c r="C35" s="529"/>
      <c r="D35" s="529"/>
      <c r="E35" s="529"/>
    </row>
    <row r="36" spans="1:5" ht="14.25" x14ac:dyDescent="0.15">
      <c r="A36" s="186"/>
      <c r="B36" s="456"/>
      <c r="C36" s="455"/>
      <c r="D36" s="455"/>
      <c r="E36" s="455"/>
    </row>
    <row r="37" spans="1:5" s="194" customFormat="1" ht="16.5" customHeight="1" x14ac:dyDescent="0.15">
      <c r="A37" s="192" t="s">
        <v>187</v>
      </c>
      <c r="B37" s="193"/>
      <c r="C37" s="193"/>
      <c r="D37" s="193"/>
      <c r="E37" s="193"/>
    </row>
    <row r="38" spans="1:5" ht="16.5" customHeight="1" x14ac:dyDescent="0.15">
      <c r="A38" s="186"/>
      <c r="B38" s="527" t="s">
        <v>188</v>
      </c>
      <c r="C38" s="527"/>
      <c r="D38" s="527"/>
      <c r="E38" s="527"/>
    </row>
    <row r="39" spans="1:5" ht="16.5" customHeight="1" x14ac:dyDescent="0.15">
      <c r="A39" s="186"/>
      <c r="B39" s="186"/>
      <c r="C39" s="527" t="s">
        <v>296</v>
      </c>
      <c r="D39" s="527"/>
      <c r="E39" s="527"/>
    </row>
    <row r="40" spans="1:5" ht="45" customHeight="1" x14ac:dyDescent="0.15">
      <c r="A40" s="186"/>
      <c r="B40" s="186"/>
      <c r="C40" s="528" t="s">
        <v>301</v>
      </c>
      <c r="D40" s="527"/>
      <c r="E40" s="527"/>
    </row>
    <row r="41" spans="1:5" ht="13.5" customHeight="1" x14ac:dyDescent="0.15">
      <c r="A41" s="454"/>
      <c r="B41" s="186"/>
      <c r="C41" s="186"/>
      <c r="D41" s="186"/>
      <c r="E41" s="186"/>
    </row>
    <row r="42" spans="1:5" s="194" customFormat="1" ht="16.5" customHeight="1" x14ac:dyDescent="0.15">
      <c r="A42" s="192" t="s">
        <v>189</v>
      </c>
      <c r="B42" s="193"/>
      <c r="C42" s="193"/>
      <c r="D42" s="193"/>
      <c r="E42" s="193"/>
    </row>
    <row r="43" spans="1:5" ht="50.25" customHeight="1" x14ac:dyDescent="0.15">
      <c r="A43" s="186"/>
      <c r="B43" s="530" t="s">
        <v>299</v>
      </c>
      <c r="C43" s="529"/>
      <c r="D43" s="529"/>
      <c r="E43" s="529"/>
    </row>
    <row r="44" spans="1:5" ht="14.25" x14ac:dyDescent="0.15">
      <c r="A44" s="197"/>
    </row>
    <row r="45" spans="1:5" ht="14.25" x14ac:dyDescent="0.15">
      <c r="A45" s="197"/>
    </row>
    <row r="46" spans="1:5" ht="14.25" x14ac:dyDescent="0.15">
      <c r="A46" s="197"/>
    </row>
    <row r="47" spans="1:5" x14ac:dyDescent="0.15">
      <c r="A47" s="188" t="s">
        <v>190</v>
      </c>
    </row>
  </sheetData>
  <sheetProtection algorithmName="SHA-512" hashValue="P0zOrMhebEjMJPqPzCBxuSv8Y/4XG9NpH4tXYGwn3qvxS2POOjw0AdzBNCuwtPZUjIXowU1l/AS9ES+eZacxLg==" saltValue="Wcw/biel28gFQebsXQFjeg=="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69"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c r="A1" s="116"/>
    </row>
    <row r="2" spans="1:20" ht="19.5" customHeight="1" x14ac:dyDescent="0.2">
      <c r="A2" s="56"/>
      <c r="B2" s="56"/>
      <c r="C2" s="56"/>
      <c r="D2" s="56"/>
      <c r="E2" s="56"/>
      <c r="F2" s="57" t="str">
        <f>'10号'!L3</f>
        <v>〈令和３年度第１回〉</v>
      </c>
      <c r="I2" s="183"/>
      <c r="J2" s="183"/>
      <c r="O2" s="564"/>
      <c r="P2" s="564"/>
      <c r="Q2" s="564"/>
      <c r="R2" s="564"/>
    </row>
    <row r="3" spans="1:20" ht="30" customHeight="1" x14ac:dyDescent="0.2">
      <c r="A3" s="58" t="s">
        <v>135</v>
      </c>
      <c r="B3" s="56"/>
      <c r="C3" s="56"/>
      <c r="D3" s="56"/>
      <c r="E3" s="56"/>
      <c r="F3" s="59"/>
      <c r="I3" s="157"/>
      <c r="J3" s="157"/>
      <c r="K3" s="157"/>
      <c r="O3" s="3"/>
    </row>
    <row r="4" spans="1:20" ht="23.25" customHeight="1" x14ac:dyDescent="0.2">
      <c r="A4" s="60" t="str">
        <f>"（３）旅費 （ 第 "&amp;'10号'!$J$4&amp;" 回）"</f>
        <v>（３）旅費 （ 第  回）</v>
      </c>
      <c r="B4" s="61"/>
      <c r="C4" s="61"/>
      <c r="D4" s="62"/>
      <c r="E4" s="62"/>
      <c r="F4" s="63"/>
      <c r="K4" s="15"/>
      <c r="L4" s="15"/>
    </row>
    <row r="5" spans="1:20" ht="7.5" customHeight="1" x14ac:dyDescent="0.15">
      <c r="A5" s="64"/>
      <c r="B5" s="64"/>
      <c r="C5" s="64"/>
      <c r="D5" s="56"/>
      <c r="E5" s="56"/>
      <c r="F5" s="65"/>
    </row>
    <row r="6" spans="1:20" ht="23.25" customHeight="1" x14ac:dyDescent="0.2">
      <c r="A6" s="60" t="s">
        <v>17</v>
      </c>
      <c r="B6" s="66"/>
      <c r="C6" s="823" t="str">
        <f>IF('10号'!$G$10="","",'10号'!$G$10)</f>
        <v/>
      </c>
      <c r="D6" s="823"/>
      <c r="E6" s="823"/>
      <c r="F6" s="823"/>
      <c r="H6" s="14"/>
      <c r="J6" s="14"/>
      <c r="O6" s="3"/>
    </row>
    <row r="7" spans="1:20" ht="23.25" customHeight="1" x14ac:dyDescent="0.2">
      <c r="A7" s="60" t="s">
        <v>19</v>
      </c>
      <c r="B7" s="66"/>
      <c r="C7" s="823" t="str">
        <f>IF('10号'!$E$18="","",'10号'!$E$18)</f>
        <v/>
      </c>
      <c r="D7" s="823"/>
      <c r="E7" s="823"/>
      <c r="F7" s="823"/>
      <c r="H7" s="14"/>
      <c r="J7" s="14"/>
      <c r="O7" s="3"/>
    </row>
    <row r="8" spans="1:20" s="12" customFormat="1" ht="23.25" customHeight="1" x14ac:dyDescent="0.2">
      <c r="A8" s="60"/>
      <c r="B8" s="67"/>
      <c r="C8" s="67"/>
      <c r="D8" s="67"/>
      <c r="E8" s="67"/>
      <c r="F8" s="67"/>
    </row>
    <row r="9" spans="1:20" s="12" customFormat="1" ht="14.25" customHeight="1" thickBot="1" x14ac:dyDescent="0.2">
      <c r="A9" s="68"/>
      <c r="B9" s="68"/>
      <c r="C9" s="68"/>
      <c r="D9" s="68"/>
      <c r="E9" s="68"/>
      <c r="F9" s="68"/>
    </row>
    <row r="10" spans="1:20" s="12" customFormat="1" ht="33" customHeight="1" x14ac:dyDescent="0.2">
      <c r="A10" s="109" t="s">
        <v>0</v>
      </c>
      <c r="B10" s="840" t="s">
        <v>51</v>
      </c>
      <c r="C10" s="847"/>
      <c r="D10" s="841"/>
      <c r="E10" s="112" t="s">
        <v>13</v>
      </c>
      <c r="F10" s="111" t="s">
        <v>7</v>
      </c>
      <c r="G10" s="11"/>
      <c r="H10" s="11"/>
      <c r="I10" s="11"/>
      <c r="J10" s="11"/>
      <c r="K10" s="11"/>
      <c r="L10" s="838" t="str">
        <f>'10号'!$E$6</f>
        <v/>
      </c>
      <c r="M10" s="838"/>
      <c r="N10" s="18" t="s">
        <v>18</v>
      </c>
      <c r="O10" s="838" t="str">
        <f>'10号'!G6</f>
        <v/>
      </c>
      <c r="P10" s="838"/>
    </row>
    <row r="11" spans="1:20" s="12" customFormat="1" ht="70.5" customHeight="1" x14ac:dyDescent="0.15">
      <c r="A11" s="407"/>
      <c r="B11" s="844"/>
      <c r="C11" s="845"/>
      <c r="D11" s="846"/>
      <c r="E11" s="397"/>
      <c r="F11" s="395"/>
      <c r="G11" s="9"/>
      <c r="H11" s="9"/>
      <c r="I11" s="9"/>
      <c r="J11" s="9"/>
      <c r="K11" s="9"/>
      <c r="L11" s="50" t="s">
        <v>145</v>
      </c>
      <c r="M11" s="49" t="str">
        <f>'10号'!$U$25</f>
        <v/>
      </c>
      <c r="N11" s="49" t="str">
        <f>'10号'!$V$25</f>
        <v/>
      </c>
      <c r="O11" s="50">
        <f>SUMPRODUCT(($A$11:$A$18&gt;=$M11)*($A$11:$A$18&lt;=$N11)*$F$11:$F$18)</f>
        <v>0</v>
      </c>
      <c r="P11" s="50"/>
    </row>
    <row r="12" spans="1:20" ht="70.5" customHeight="1" x14ac:dyDescent="0.15">
      <c r="A12" s="407"/>
      <c r="B12" s="844"/>
      <c r="C12" s="845"/>
      <c r="D12" s="846"/>
      <c r="E12" s="397"/>
      <c r="F12" s="395"/>
      <c r="L12" s="50" t="s">
        <v>146</v>
      </c>
      <c r="M12" s="49" t="str">
        <f>'10号'!$U$26</f>
        <v/>
      </c>
      <c r="N12" s="49" t="str">
        <f>'10号'!$V$26</f>
        <v/>
      </c>
      <c r="O12" s="50">
        <f>SUMPRODUCT(($A$11:$A$18&gt;=$M12)*($A$11:$A$18&lt;=$N12)*$F$11:$F$18)</f>
        <v>0</v>
      </c>
      <c r="P12" s="50"/>
      <c r="Q12" s="12"/>
      <c r="R12" s="12"/>
      <c r="S12" s="12"/>
      <c r="T12" s="12"/>
    </row>
    <row r="13" spans="1:20" ht="70.5" customHeight="1" x14ac:dyDescent="0.15">
      <c r="A13" s="407"/>
      <c r="B13" s="844"/>
      <c r="C13" s="845"/>
      <c r="D13" s="846"/>
      <c r="E13" s="397"/>
      <c r="F13" s="395"/>
      <c r="L13" s="50" t="s">
        <v>147</v>
      </c>
      <c r="M13" s="49" t="str">
        <f>'10号'!$U$27</f>
        <v/>
      </c>
      <c r="N13" s="49" t="str">
        <f>'10号'!$V$27</f>
        <v/>
      </c>
      <c r="O13" s="50">
        <f>SUMPRODUCT(($A$11:$A$18&gt;=$M13)*($A$11:$A$18&lt;=$N13)*$F$11:$F$18)</f>
        <v>0</v>
      </c>
      <c r="P13" s="50"/>
      <c r="Q13" s="12"/>
      <c r="R13" s="12"/>
      <c r="S13" s="12"/>
      <c r="T13" s="12"/>
    </row>
    <row r="14" spans="1:20" ht="70.5" customHeight="1" x14ac:dyDescent="0.15">
      <c r="A14" s="407"/>
      <c r="B14" s="844"/>
      <c r="C14" s="845"/>
      <c r="D14" s="846"/>
      <c r="E14" s="397"/>
      <c r="F14" s="395"/>
      <c r="L14" s="50" t="s">
        <v>148</v>
      </c>
      <c r="M14" s="49" t="str">
        <f>'10号'!$U28</f>
        <v/>
      </c>
      <c r="N14" s="49" t="str">
        <f>'10号'!$V28</f>
        <v/>
      </c>
      <c r="O14" s="50">
        <f>SUMPRODUCT(($A$11:$A$18&gt;=$M14)*($A$11:$A$18&lt;=$N14)*$F$11:$F$18)</f>
        <v>0</v>
      </c>
      <c r="P14" s="50">
        <f>SUM(O11:O14)</f>
        <v>0</v>
      </c>
      <c r="Q14" s="12"/>
      <c r="R14" s="12"/>
      <c r="S14" s="12"/>
      <c r="T14" s="12"/>
    </row>
    <row r="15" spans="1:20" ht="70.5" customHeight="1" x14ac:dyDescent="0.15">
      <c r="A15" s="407"/>
      <c r="B15" s="844"/>
      <c r="C15" s="845"/>
      <c r="D15" s="846"/>
      <c r="E15" s="397"/>
      <c r="F15" s="395"/>
      <c r="L15" s="50" t="s">
        <v>157</v>
      </c>
      <c r="M15" s="49" t="str">
        <f>'10号'!$U29</f>
        <v/>
      </c>
      <c r="N15" s="49" t="str">
        <f>'10号'!$V29</f>
        <v/>
      </c>
      <c r="O15" s="50">
        <f t="shared" ref="O15:O22" si="0">SUMPRODUCT(($A$11:$A$22&gt;=$M15)*($A$11:$A$22&lt;=$N15)*$F$11:$F$22)</f>
        <v>0</v>
      </c>
      <c r="Q15" s="12"/>
      <c r="R15" s="12"/>
      <c r="S15" s="12"/>
      <c r="T15" s="12"/>
    </row>
    <row r="16" spans="1:20" ht="70.5" customHeight="1" x14ac:dyDescent="0.15">
      <c r="A16" s="407"/>
      <c r="B16" s="844"/>
      <c r="C16" s="845"/>
      <c r="D16" s="846"/>
      <c r="E16" s="397"/>
      <c r="F16" s="395"/>
      <c r="J16" s="11"/>
      <c r="K16" s="11"/>
      <c r="L16" s="50" t="s">
        <v>158</v>
      </c>
      <c r="M16" s="49" t="str">
        <f>'10号'!$U30</f>
        <v/>
      </c>
      <c r="N16" s="49" t="str">
        <f>'10号'!$V30</f>
        <v/>
      </c>
      <c r="O16" s="50">
        <f t="shared" si="0"/>
        <v>0</v>
      </c>
      <c r="Q16" s="12"/>
    </row>
    <row r="17" spans="1:17" ht="70.5" customHeight="1" x14ac:dyDescent="0.15">
      <c r="A17" s="407"/>
      <c r="B17" s="844"/>
      <c r="C17" s="845"/>
      <c r="D17" s="846"/>
      <c r="E17" s="397"/>
      <c r="F17" s="395"/>
      <c r="L17" s="50" t="s">
        <v>159</v>
      </c>
      <c r="M17" s="49" t="str">
        <f>'10号'!$U31</f>
        <v/>
      </c>
      <c r="N17" s="49" t="str">
        <f>'10号'!$V31</f>
        <v/>
      </c>
      <c r="O17" s="50">
        <f t="shared" si="0"/>
        <v>0</v>
      </c>
      <c r="Q17" s="12"/>
    </row>
    <row r="18" spans="1:17" ht="70.5" customHeight="1" x14ac:dyDescent="0.15">
      <c r="A18" s="407"/>
      <c r="B18" s="844"/>
      <c r="C18" s="845"/>
      <c r="D18" s="846"/>
      <c r="E18" s="397"/>
      <c r="F18" s="395"/>
      <c r="I18" s="12"/>
      <c r="L18" s="50" t="s">
        <v>160</v>
      </c>
      <c r="M18" s="49" t="str">
        <f>'10号'!$U32</f>
        <v/>
      </c>
      <c r="N18" s="49" t="str">
        <f>'10号'!$V32</f>
        <v/>
      </c>
      <c r="O18" s="50">
        <f t="shared" si="0"/>
        <v>0</v>
      </c>
      <c r="Q18" s="12"/>
    </row>
    <row r="19" spans="1:17" s="8" customFormat="1" ht="48" customHeight="1" thickBot="1" x14ac:dyDescent="0.2">
      <c r="A19" s="826" t="s">
        <v>3</v>
      </c>
      <c r="B19" s="827"/>
      <c r="C19" s="827"/>
      <c r="D19" s="827"/>
      <c r="E19" s="828"/>
      <c r="F19" s="43">
        <f>SUMPRODUCT(($A$11:$A$18&gt;=$L$10)*($A$11:$A$18&lt;=$O$10)*F11:F18)</f>
        <v>0</v>
      </c>
      <c r="G19" s="12"/>
      <c r="H19" s="12"/>
      <c r="I19" s="9"/>
      <c r="J19" s="9"/>
      <c r="K19" s="9"/>
      <c r="L19" s="50" t="s">
        <v>161</v>
      </c>
      <c r="M19" s="49" t="str">
        <f>'10号'!$U33</f>
        <v/>
      </c>
      <c r="N19" s="49" t="str">
        <f>'10号'!$V33</f>
        <v/>
      </c>
      <c r="O19" s="50">
        <f t="shared" si="0"/>
        <v>0</v>
      </c>
      <c r="P19" s="9"/>
      <c r="Q19" s="9"/>
    </row>
    <row r="20" spans="1:17" x14ac:dyDescent="0.15">
      <c r="A20" s="17"/>
      <c r="L20" s="50" t="s">
        <v>162</v>
      </c>
      <c r="M20" s="49" t="str">
        <f>'10号'!$U34</f>
        <v/>
      </c>
      <c r="N20" s="49" t="str">
        <f>'10号'!$V34</f>
        <v/>
      </c>
      <c r="O20" s="50">
        <f t="shared" si="0"/>
        <v>0</v>
      </c>
    </row>
    <row r="21" spans="1:17" x14ac:dyDescent="0.15">
      <c r="A21" s="17"/>
      <c r="L21" s="50" t="s">
        <v>163</v>
      </c>
      <c r="M21" s="49" t="str">
        <f>'10号'!$U35</f>
        <v/>
      </c>
      <c r="N21" s="49" t="str">
        <f>'10号'!$V35</f>
        <v/>
      </c>
      <c r="O21" s="50">
        <f t="shared" si="0"/>
        <v>0</v>
      </c>
      <c r="P21" s="50">
        <f>SUM(O11:O21)</f>
        <v>0</v>
      </c>
    </row>
    <row r="22" spans="1:17" x14ac:dyDescent="0.15">
      <c r="L22" s="50" t="s">
        <v>164</v>
      </c>
      <c r="M22" s="49" t="str">
        <f>'10号'!$U36</f>
        <v/>
      </c>
      <c r="N22" s="49" t="str">
        <f>'10号'!$V36</f>
        <v/>
      </c>
      <c r="O22" s="50">
        <f t="shared" si="0"/>
        <v>0</v>
      </c>
      <c r="P22" s="50">
        <f>SUM(O11:O22)</f>
        <v>0</v>
      </c>
    </row>
    <row r="23" spans="1:17" x14ac:dyDescent="0.15">
      <c r="L23" s="50"/>
    </row>
    <row r="25" spans="1:17" x14ac:dyDescent="0.15">
      <c r="J25" s="12"/>
      <c r="K25" s="12"/>
      <c r="L25" s="12"/>
      <c r="M25" s="12"/>
      <c r="N25" s="8"/>
      <c r="O25" s="8"/>
      <c r="P25" s="8"/>
    </row>
    <row r="26" spans="1:17" x14ac:dyDescent="0.15">
      <c r="Q26" s="8"/>
    </row>
  </sheetData>
  <sheetProtection password="ECA8" sheet="1" objects="1" scenarios="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D12" sqref="D12"/>
    </sheetView>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382"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c r="A1" s="116"/>
    </row>
    <row r="2" spans="1:24" ht="21.75" customHeight="1" x14ac:dyDescent="0.2">
      <c r="A2" s="56"/>
      <c r="B2" s="56"/>
      <c r="C2" s="56"/>
      <c r="D2" s="56"/>
      <c r="E2" s="56"/>
      <c r="F2" s="56"/>
      <c r="G2" s="56"/>
      <c r="H2" s="56"/>
      <c r="I2" s="117" t="str">
        <f>'10号'!L3</f>
        <v>〈令和３年度第１回〉</v>
      </c>
      <c r="J2" s="119"/>
      <c r="K2" s="848"/>
      <c r="L2" s="848"/>
      <c r="M2" s="848"/>
      <c r="O2" s="14"/>
      <c r="Q2" s="50" t="str">
        <f>CONCATENATE("厚生労働省の定める農業の",DBCS(LEFT(N15,5)),CHAR(10),"保険料率を表示しています。",CHAR(10),
"　　　雇用保険料率　 ",DBCS(M18)," / １，０００",CHAR(10),
"　　　労災保険料率　",DBCS(M22)," / １，０００")</f>
        <v>厚生労働省の定める農業の
保険料率を表示しています。
　　　雇用保険料率　 １０．５ / １，０００
　　　労災保険料率　１３ / １，０００</v>
      </c>
    </row>
    <row r="3" spans="1:24" ht="27.75" customHeight="1" x14ac:dyDescent="0.2">
      <c r="A3" s="58" t="s">
        <v>136</v>
      </c>
      <c r="B3" s="56"/>
      <c r="C3" s="56"/>
      <c r="D3" s="56"/>
      <c r="E3" s="56"/>
      <c r="F3" s="56"/>
      <c r="G3" s="56"/>
      <c r="H3" s="56"/>
      <c r="I3" s="118"/>
      <c r="J3" s="120"/>
      <c r="K3" s="849"/>
      <c r="L3" s="849"/>
      <c r="M3" s="849"/>
      <c r="O3" s="14"/>
    </row>
    <row r="4" spans="1:24" s="12" customFormat="1" ht="27.75" customHeight="1" x14ac:dyDescent="0.2">
      <c r="A4" s="60" t="str">
        <f>"（４）労災保険料、雇用保険料 （ 第 "&amp;'10号'!$J$4&amp;" 回 ）"</f>
        <v>（４）労災保険料、雇用保険料 （ 第  回 ）</v>
      </c>
      <c r="B4" s="61"/>
      <c r="C4" s="61"/>
      <c r="D4" s="61"/>
      <c r="E4" s="62"/>
      <c r="F4" s="62"/>
      <c r="G4" s="62"/>
      <c r="H4" s="62"/>
      <c r="I4" s="63"/>
      <c r="K4" s="478"/>
      <c r="L4" s="478"/>
      <c r="M4" s="478"/>
      <c r="N4" s="8"/>
      <c r="O4" s="14"/>
      <c r="P4" s="9"/>
    </row>
    <row r="5" spans="1:24" ht="6.75" customHeight="1" x14ac:dyDescent="0.2">
      <c r="A5" s="64"/>
      <c r="B5" s="64"/>
      <c r="C5" s="64"/>
      <c r="D5" s="64"/>
      <c r="E5" s="56"/>
      <c r="F5" s="56"/>
      <c r="G5" s="56"/>
      <c r="H5" s="56"/>
      <c r="I5" s="65"/>
      <c r="J5" s="16"/>
      <c r="K5" s="478"/>
      <c r="L5" s="478"/>
      <c r="M5" s="478"/>
      <c r="O5" s="14"/>
    </row>
    <row r="6" spans="1:24" ht="27.75" customHeight="1" x14ac:dyDescent="0.2">
      <c r="A6" s="60" t="s">
        <v>17</v>
      </c>
      <c r="B6" s="66"/>
      <c r="C6" s="66"/>
      <c r="D6" s="823" t="str">
        <f>IF('10号'!$G$10="","",'10号'!$G$10)</f>
        <v/>
      </c>
      <c r="E6" s="823"/>
      <c r="F6" s="823"/>
      <c r="G6" s="823"/>
      <c r="H6" s="823"/>
      <c r="I6" s="823"/>
      <c r="J6" s="14"/>
      <c r="K6" s="478"/>
      <c r="L6" s="478"/>
      <c r="M6" s="478"/>
      <c r="O6" s="14"/>
      <c r="Q6" s="12"/>
      <c r="R6" s="14"/>
      <c r="S6" s="14"/>
    </row>
    <row r="7" spans="1:24" ht="27.75" customHeight="1" x14ac:dyDescent="0.2">
      <c r="A7" s="60" t="s">
        <v>19</v>
      </c>
      <c r="B7" s="66"/>
      <c r="C7" s="66"/>
      <c r="D7" s="823" t="str">
        <f>IF('10号'!$E$18="","",'10号'!$E$18)</f>
        <v/>
      </c>
      <c r="E7" s="823"/>
      <c r="F7" s="823"/>
      <c r="G7" s="823"/>
      <c r="H7" s="823"/>
      <c r="I7" s="823"/>
      <c r="K7" s="478"/>
      <c r="L7" s="478"/>
      <c r="M7" s="478"/>
      <c r="O7" s="14"/>
      <c r="Q7" s="11"/>
      <c r="S7" s="838"/>
      <c r="T7" s="838"/>
      <c r="U7" s="18"/>
      <c r="V7" s="868"/>
      <c r="W7" s="868"/>
      <c r="X7" s="868"/>
    </row>
    <row r="8" spans="1:24" s="12" customFormat="1" ht="14.25" customHeight="1" x14ac:dyDescent="0.2">
      <c r="A8" s="60"/>
      <c r="B8" s="67"/>
      <c r="C8" s="67"/>
      <c r="D8" s="67"/>
      <c r="E8" s="67"/>
      <c r="F8" s="67"/>
      <c r="G8" s="67"/>
      <c r="H8" s="67"/>
      <c r="I8" s="67"/>
      <c r="J8" s="20"/>
      <c r="K8" s="478"/>
      <c r="L8" s="478"/>
      <c r="M8" s="478"/>
      <c r="N8" s="8"/>
      <c r="O8" s="14"/>
      <c r="P8" s="9"/>
      <c r="Q8" s="9"/>
    </row>
    <row r="9" spans="1:24" s="12" customFormat="1" ht="23.25" customHeight="1" thickBot="1" x14ac:dyDescent="0.25">
      <c r="A9" s="68"/>
      <c r="B9" s="68"/>
      <c r="C9" s="68"/>
      <c r="D9" s="68"/>
      <c r="E9" s="68"/>
      <c r="F9" s="68"/>
      <c r="G9" s="68"/>
      <c r="H9" s="68"/>
      <c r="I9" s="69" t="s">
        <v>53</v>
      </c>
      <c r="J9" s="21"/>
      <c r="K9" s="9"/>
      <c r="L9" s="479" t="s">
        <v>102</v>
      </c>
      <c r="M9" s="14" t="s">
        <v>113</v>
      </c>
      <c r="N9" s="9"/>
      <c r="O9" s="14"/>
      <c r="Q9" s="9"/>
      <c r="R9" s="11"/>
      <c r="S9" s="11"/>
      <c r="U9" s="11"/>
      <c r="V9" s="11"/>
      <c r="X9" s="22"/>
    </row>
    <row r="10" spans="1:24" s="12" customFormat="1" ht="33.75" customHeight="1" x14ac:dyDescent="0.2">
      <c r="A10" s="853" t="s">
        <v>10</v>
      </c>
      <c r="B10" s="871" t="s">
        <v>14</v>
      </c>
      <c r="C10" s="872"/>
      <c r="D10" s="872"/>
      <c r="E10" s="872"/>
      <c r="F10" s="872"/>
      <c r="G10" s="872"/>
      <c r="H10" s="873"/>
      <c r="I10" s="869" t="s">
        <v>7</v>
      </c>
      <c r="J10" s="21"/>
      <c r="L10" s="480" t="s">
        <v>114</v>
      </c>
      <c r="M10"/>
      <c r="N10" s="481"/>
      <c r="O10" s="9"/>
      <c r="Q10" s="9"/>
      <c r="R10" s="11"/>
      <c r="S10" s="11"/>
      <c r="U10" s="11"/>
      <c r="V10" s="11"/>
      <c r="X10" s="11"/>
    </row>
    <row r="11" spans="1:24" ht="41.25" customHeight="1" x14ac:dyDescent="0.2">
      <c r="A11" s="854"/>
      <c r="B11" s="70"/>
      <c r="C11" s="71"/>
      <c r="D11" s="72" t="s">
        <v>23</v>
      </c>
      <c r="E11" s="73"/>
      <c r="F11" s="73" t="s">
        <v>112</v>
      </c>
      <c r="G11" s="72"/>
      <c r="H11" s="74"/>
      <c r="I11" s="870"/>
      <c r="J11" s="23"/>
      <c r="K11" s="14"/>
      <c r="L11" s="865" t="s">
        <v>312</v>
      </c>
      <c r="M11" s="486" t="s">
        <v>217</v>
      </c>
      <c r="N11" s="482" t="s">
        <v>54</v>
      </c>
      <c r="O11" s="12"/>
      <c r="P11" s="11"/>
      <c r="X11" s="24"/>
    </row>
    <row r="12" spans="1:24" ht="36" customHeight="1" x14ac:dyDescent="0.2">
      <c r="A12" s="859" t="str">
        <f>IF(①!$AG$3="","",①!$AG$3)</f>
        <v/>
      </c>
      <c r="B12" s="857" t="s">
        <v>22</v>
      </c>
      <c r="C12" s="858"/>
      <c r="D12" s="464"/>
      <c r="E12" s="25" t="s">
        <v>24</v>
      </c>
      <c r="F12" s="442"/>
      <c r="G12" s="26" t="s">
        <v>26</v>
      </c>
      <c r="H12" s="27">
        <v>1000</v>
      </c>
      <c r="I12" s="44">
        <f>IF(ISERROR(ROUND(D12*F12/H12-0.1,0)),"",ROUND(D12*F12/H12-0.1,0))</f>
        <v>0</v>
      </c>
      <c r="J12" s="23"/>
      <c r="K12" s="14"/>
      <c r="L12" s="866"/>
      <c r="M12" s="487">
        <v>8.5</v>
      </c>
      <c r="N12" s="483" t="s">
        <v>151</v>
      </c>
      <c r="O12" s="12"/>
      <c r="X12" s="24"/>
    </row>
    <row r="13" spans="1:24" ht="36" customHeight="1" x14ac:dyDescent="0.15">
      <c r="A13" s="860"/>
      <c r="B13" s="855" t="s">
        <v>21</v>
      </c>
      <c r="C13" s="856"/>
      <c r="D13" s="448" t="str">
        <f>IF(D12="","",D12)</f>
        <v/>
      </c>
      <c r="E13" s="28" t="s">
        <v>24</v>
      </c>
      <c r="F13" s="443"/>
      <c r="G13" s="29" t="s">
        <v>25</v>
      </c>
      <c r="H13" s="30">
        <v>1000</v>
      </c>
      <c r="I13" s="45" t="str">
        <f>IF(ISERROR(ROUND(D13*F13/H13-0.1,0)),"",ROUND(D13*F13/H13-0.1,0))</f>
        <v/>
      </c>
      <c r="J13" s="23"/>
      <c r="K13" s="12"/>
      <c r="L13" s="866"/>
      <c r="M13" s="488">
        <v>9.5</v>
      </c>
      <c r="N13" s="484" t="s">
        <v>100</v>
      </c>
      <c r="O13" s="11"/>
    </row>
    <row r="14" spans="1:24" ht="36" customHeight="1" x14ac:dyDescent="0.15">
      <c r="A14" s="861"/>
      <c r="B14" s="862" t="s">
        <v>31</v>
      </c>
      <c r="C14" s="863"/>
      <c r="D14" s="863"/>
      <c r="E14" s="863"/>
      <c r="F14" s="863"/>
      <c r="G14" s="863"/>
      <c r="H14" s="864"/>
      <c r="I14" s="46">
        <f>SUM(I12:I13)</f>
        <v>0</v>
      </c>
      <c r="J14" s="23"/>
      <c r="K14" s="11"/>
      <c r="L14" s="867"/>
      <c r="M14" s="487">
        <v>10.5</v>
      </c>
      <c r="N14" s="485" t="s">
        <v>101</v>
      </c>
      <c r="V14" s="31"/>
      <c r="X14" s="24"/>
    </row>
    <row r="15" spans="1:24" ht="36" customHeight="1" x14ac:dyDescent="0.2">
      <c r="A15" s="850" t="str">
        <f>IF('10号'!U26="","",MONTH('10号'!U26))</f>
        <v/>
      </c>
      <c r="B15" s="857" t="s">
        <v>22</v>
      </c>
      <c r="C15" s="858"/>
      <c r="D15" s="464"/>
      <c r="E15" s="25" t="s">
        <v>24</v>
      </c>
      <c r="F15" s="442"/>
      <c r="G15" s="26" t="s">
        <v>26</v>
      </c>
      <c r="H15" s="27">
        <v>1000</v>
      </c>
      <c r="I15" s="44">
        <f>IF(ISERROR(ROUND(D15*F15/H15-0.1,0)),"",ROUND(D15*F15/H15-0.1,0))</f>
        <v>0</v>
      </c>
      <c r="J15" s="23"/>
      <c r="K15" s="11"/>
      <c r="L15" s="480"/>
      <c r="M15"/>
      <c r="N15" s="481"/>
      <c r="W15" s="32"/>
      <c r="X15" s="24"/>
    </row>
    <row r="16" spans="1:24" ht="36" customHeight="1" x14ac:dyDescent="0.15">
      <c r="A16" s="851"/>
      <c r="B16" s="855" t="s">
        <v>21</v>
      </c>
      <c r="C16" s="856"/>
      <c r="D16" s="449" t="str">
        <f>IF(D15="","",D15)</f>
        <v/>
      </c>
      <c r="E16" s="33" t="s">
        <v>24</v>
      </c>
      <c r="F16" s="443"/>
      <c r="G16" s="34" t="s">
        <v>25</v>
      </c>
      <c r="H16" s="35">
        <v>1000</v>
      </c>
      <c r="I16" s="45" t="str">
        <f>IF(ISERROR(ROUND(D16*F16/H16-0.1,0)),"",ROUND(D16*F16/H16-0.1,0))</f>
        <v/>
      </c>
      <c r="J16" s="23"/>
      <c r="L16" s="865" t="s">
        <v>321</v>
      </c>
      <c r="M16" s="486" t="s">
        <v>217</v>
      </c>
      <c r="N16" s="482" t="s">
        <v>54</v>
      </c>
    </row>
    <row r="17" spans="1:24" ht="36" customHeight="1" x14ac:dyDescent="0.15">
      <c r="A17" s="852"/>
      <c r="B17" s="862" t="s">
        <v>31</v>
      </c>
      <c r="C17" s="863"/>
      <c r="D17" s="863"/>
      <c r="E17" s="863"/>
      <c r="F17" s="863"/>
      <c r="G17" s="863"/>
      <c r="H17" s="864"/>
      <c r="I17" s="47">
        <f>SUM(I15:I16)</f>
        <v>0</v>
      </c>
      <c r="J17" s="23"/>
      <c r="L17" s="866"/>
      <c r="M17" s="487">
        <v>9.5</v>
      </c>
      <c r="N17" s="483" t="s">
        <v>151</v>
      </c>
      <c r="X17" s="24"/>
    </row>
    <row r="18" spans="1:24" ht="36" customHeight="1" x14ac:dyDescent="0.15">
      <c r="A18" s="850" t="str">
        <f>IF('10号'!U27="","",MONTH('10号'!U27))</f>
        <v/>
      </c>
      <c r="B18" s="857" t="s">
        <v>22</v>
      </c>
      <c r="C18" s="858"/>
      <c r="D18" s="464"/>
      <c r="E18" s="36" t="s">
        <v>24</v>
      </c>
      <c r="F18" s="442"/>
      <c r="G18" s="37" t="s">
        <v>26</v>
      </c>
      <c r="H18" s="38">
        <v>1000</v>
      </c>
      <c r="I18" s="44">
        <f>IF(ISERROR(ROUND(D18*F18/H18-0.1,0)),"",ROUND(D18*F18/H18-0.1,0))</f>
        <v>0</v>
      </c>
      <c r="J18" s="23"/>
      <c r="L18" s="866"/>
      <c r="M18" s="488">
        <v>10.5</v>
      </c>
      <c r="N18" s="526" t="s">
        <v>320</v>
      </c>
      <c r="X18" s="24"/>
    </row>
    <row r="19" spans="1:24" ht="36" customHeight="1" x14ac:dyDescent="0.15">
      <c r="A19" s="851"/>
      <c r="B19" s="855" t="s">
        <v>21</v>
      </c>
      <c r="C19" s="856"/>
      <c r="D19" s="450" t="str">
        <f>IF(D18="","",D18)</f>
        <v/>
      </c>
      <c r="E19" s="34" t="s">
        <v>24</v>
      </c>
      <c r="F19" s="443"/>
      <c r="G19" s="39" t="s">
        <v>25</v>
      </c>
      <c r="H19" s="35">
        <v>1000</v>
      </c>
      <c r="I19" s="45" t="str">
        <f>IF(ISERROR(ROUND(D19*F19/H19-0.1,0)),"",ROUND(D19*F19/H19-0.1,0))</f>
        <v/>
      </c>
      <c r="J19" s="23"/>
      <c r="L19" s="867"/>
      <c r="M19" s="487">
        <v>11.5</v>
      </c>
      <c r="N19" s="485" t="s">
        <v>101</v>
      </c>
    </row>
    <row r="20" spans="1:24" ht="36" customHeight="1" x14ac:dyDescent="0.2">
      <c r="A20" s="852"/>
      <c r="B20" s="862" t="s">
        <v>31</v>
      </c>
      <c r="C20" s="863"/>
      <c r="D20" s="863"/>
      <c r="E20" s="863"/>
      <c r="F20" s="863"/>
      <c r="G20" s="863"/>
      <c r="H20" s="864"/>
      <c r="I20" s="47">
        <f>SUM(I18:I19)</f>
        <v>0</v>
      </c>
      <c r="J20" s="23"/>
      <c r="L20" s="489" t="s">
        <v>115</v>
      </c>
      <c r="M20"/>
      <c r="N20" s="481" t="str">
        <f>YEAR(EDATE('10号'!$U$10,-3))&amp;"年度（2018年4月1日より改定）"</f>
        <v>2021年度（2018年4月1日より改定）</v>
      </c>
      <c r="X20" s="24"/>
    </row>
    <row r="21" spans="1:24" ht="36" customHeight="1" x14ac:dyDescent="0.15">
      <c r="A21" s="850" t="str">
        <f>IF('10号'!U28="","",MONTH('10号'!U28))</f>
        <v/>
      </c>
      <c r="B21" s="857" t="s">
        <v>22</v>
      </c>
      <c r="C21" s="858"/>
      <c r="D21" s="464"/>
      <c r="E21" s="36" t="s">
        <v>24</v>
      </c>
      <c r="F21" s="442"/>
      <c r="G21" s="37" t="s">
        <v>26</v>
      </c>
      <c r="H21" s="38">
        <v>1000</v>
      </c>
      <c r="I21" s="44">
        <f>IF(ISERROR(ROUND(D21*F21/H21-0.1,0)),"",ROUND(D21*F21/H21-0.1,0))</f>
        <v>0</v>
      </c>
      <c r="J21" s="23"/>
      <c r="L21" s="490" t="s">
        <v>218</v>
      </c>
      <c r="M21" s="486" t="s">
        <v>219</v>
      </c>
      <c r="N21" s="482" t="s">
        <v>54</v>
      </c>
      <c r="X21" s="24"/>
    </row>
    <row r="22" spans="1:24" ht="36" customHeight="1" x14ac:dyDescent="0.15">
      <c r="A22" s="851"/>
      <c r="B22" s="855" t="s">
        <v>21</v>
      </c>
      <c r="C22" s="856"/>
      <c r="D22" s="451" t="str">
        <f>IF(D21="","",D21)</f>
        <v/>
      </c>
      <c r="E22" s="34" t="s">
        <v>24</v>
      </c>
      <c r="F22" s="443"/>
      <c r="G22" s="39" t="s">
        <v>25</v>
      </c>
      <c r="H22" s="35">
        <v>1000</v>
      </c>
      <c r="I22" s="45" t="str">
        <f>IF(ISERROR(ROUND(D22*F22/H22-0.1,0)),"",ROUND(D22*F22/H22-0.1,0))</f>
        <v/>
      </c>
      <c r="J22" s="23"/>
      <c r="L22" s="491" t="s">
        <v>220</v>
      </c>
      <c r="M22" s="492">
        <v>13</v>
      </c>
      <c r="N22" s="493" t="s">
        <v>91</v>
      </c>
    </row>
    <row r="23" spans="1:24" ht="36" customHeight="1" x14ac:dyDescent="0.2">
      <c r="A23" s="852"/>
      <c r="B23" s="862" t="s">
        <v>31</v>
      </c>
      <c r="C23" s="863"/>
      <c r="D23" s="863"/>
      <c r="E23" s="863"/>
      <c r="F23" s="863"/>
      <c r="G23" s="863"/>
      <c r="H23" s="864"/>
      <c r="I23" s="47">
        <f>SUM(I21:I22)</f>
        <v>0</v>
      </c>
      <c r="J23" s="40"/>
      <c r="L23" s="494"/>
      <c r="M23" s="495">
        <v>13</v>
      </c>
      <c r="N23" s="496" t="s">
        <v>92</v>
      </c>
    </row>
    <row r="24" spans="1:24" ht="36" customHeight="1" x14ac:dyDescent="0.15">
      <c r="A24" s="850" t="str">
        <f>IF('10号'!U29="","",MONTH('10号'!U29))</f>
        <v/>
      </c>
      <c r="B24" s="857" t="s">
        <v>22</v>
      </c>
      <c r="C24" s="858"/>
      <c r="D24" s="464"/>
      <c r="E24" s="36" t="s">
        <v>24</v>
      </c>
      <c r="F24" s="442"/>
      <c r="G24" s="37" t="s">
        <v>26</v>
      </c>
      <c r="H24" s="38">
        <v>1000</v>
      </c>
      <c r="I24" s="44">
        <f>IF(ISERROR(ROUND(D24*F24/H24-0.1,0)),"",ROUND(D24*F24/H24-0.1,0))</f>
        <v>0</v>
      </c>
      <c r="L24" s="494"/>
      <c r="M24" s="495">
        <v>5.5</v>
      </c>
      <c r="N24" s="496" t="s">
        <v>93</v>
      </c>
    </row>
    <row r="25" spans="1:24" ht="36" customHeight="1" x14ac:dyDescent="0.15">
      <c r="A25" s="851"/>
      <c r="B25" s="855" t="s">
        <v>21</v>
      </c>
      <c r="C25" s="856"/>
      <c r="D25" s="451" t="str">
        <f>IF(D24="","",D24)</f>
        <v/>
      </c>
      <c r="E25" s="34" t="s">
        <v>24</v>
      </c>
      <c r="F25" s="443"/>
      <c r="G25" s="39" t="s">
        <v>25</v>
      </c>
      <c r="H25" s="35">
        <v>1000</v>
      </c>
      <c r="I25" s="45" t="str">
        <f>IF(ISERROR(ROUND(D25*F25/H25-0.1,0)),"",ROUND(D25*F25/H25-0.1,0))</f>
        <v/>
      </c>
      <c r="L25" s="494"/>
      <c r="M25" s="495">
        <v>6.5</v>
      </c>
      <c r="N25" s="496" t="s">
        <v>94</v>
      </c>
    </row>
    <row r="26" spans="1:24" ht="36" customHeight="1" x14ac:dyDescent="0.15">
      <c r="A26" s="852"/>
      <c r="B26" s="862" t="s">
        <v>31</v>
      </c>
      <c r="C26" s="863"/>
      <c r="D26" s="863"/>
      <c r="E26" s="863"/>
      <c r="F26" s="863"/>
      <c r="G26" s="863"/>
      <c r="H26" s="864"/>
      <c r="I26" s="47">
        <f>SUM(I24:I25)</f>
        <v>0</v>
      </c>
      <c r="L26" s="494"/>
      <c r="M26" s="495">
        <v>2.5</v>
      </c>
      <c r="N26" s="496" t="s">
        <v>95</v>
      </c>
    </row>
    <row r="27" spans="1:24" ht="36" customHeight="1" thickBot="1" x14ac:dyDescent="0.25">
      <c r="A27" s="826" t="s">
        <v>3</v>
      </c>
      <c r="B27" s="827"/>
      <c r="C27" s="827"/>
      <c r="D27" s="827"/>
      <c r="E27" s="827"/>
      <c r="F27" s="827"/>
      <c r="G27" s="827"/>
      <c r="H27" s="828"/>
      <c r="I27" s="48">
        <f>I14+I17+I20+I23+I26</f>
        <v>0</v>
      </c>
      <c r="J27" s="119"/>
      <c r="L27" s="494"/>
      <c r="M27" s="495">
        <v>3</v>
      </c>
      <c r="N27" s="496" t="s">
        <v>96</v>
      </c>
    </row>
    <row r="28" spans="1:24" ht="34.5" customHeight="1" x14ac:dyDescent="0.2">
      <c r="A28" s="144"/>
      <c r="B28" s="144"/>
      <c r="C28" s="144"/>
      <c r="D28" s="144"/>
      <c r="E28" s="144"/>
      <c r="F28" s="144"/>
      <c r="G28" s="144"/>
      <c r="H28" s="144"/>
      <c r="I28" s="147"/>
      <c r="J28" s="120"/>
      <c r="L28" s="494"/>
      <c r="M28" s="495">
        <v>2.5</v>
      </c>
      <c r="N28" s="496" t="s">
        <v>97</v>
      </c>
    </row>
    <row r="29" spans="1:24" s="12" customFormat="1" ht="21.75" customHeight="1" x14ac:dyDescent="0.15">
      <c r="A29" s="144"/>
      <c r="B29" s="144"/>
      <c r="C29" s="144"/>
      <c r="D29" s="144"/>
      <c r="E29" s="144"/>
      <c r="F29" s="144"/>
      <c r="G29" s="144"/>
      <c r="H29" s="144"/>
      <c r="I29" s="219"/>
      <c r="K29" s="9"/>
      <c r="L29" s="494"/>
      <c r="M29" s="495">
        <v>3</v>
      </c>
      <c r="N29" s="497" t="s">
        <v>98</v>
      </c>
      <c r="O29" s="9"/>
      <c r="P29" s="9"/>
      <c r="R29" s="9"/>
      <c r="S29" s="9"/>
    </row>
    <row r="30" spans="1:24" ht="21" customHeight="1" x14ac:dyDescent="0.15">
      <c r="A30" s="17"/>
      <c r="J30" s="16"/>
      <c r="L30" s="498" t="s">
        <v>55</v>
      </c>
      <c r="M30" s="499">
        <v>60</v>
      </c>
      <c r="N30" s="496" t="s">
        <v>221</v>
      </c>
    </row>
    <row r="31" spans="1:24" ht="34.5" x14ac:dyDescent="0.2">
      <c r="A31" s="17"/>
      <c r="J31" s="14"/>
      <c r="L31" s="498" t="s">
        <v>56</v>
      </c>
      <c r="M31" s="495">
        <v>18</v>
      </c>
      <c r="N31" s="496" t="s">
        <v>116</v>
      </c>
      <c r="O31" s="14"/>
      <c r="Q31" s="12"/>
    </row>
    <row r="32" spans="1:24" ht="21.75" customHeight="1" x14ac:dyDescent="0.2">
      <c r="A32" s="17"/>
      <c r="L32" s="500"/>
      <c r="M32" s="495">
        <v>38</v>
      </c>
      <c r="N32" s="496" t="s">
        <v>222</v>
      </c>
      <c r="O32" s="14"/>
      <c r="Q32" s="11"/>
      <c r="T32" s="501"/>
      <c r="U32" s="18"/>
      <c r="V32" s="868"/>
      <c r="W32" s="868"/>
      <c r="X32" s="868"/>
    </row>
    <row r="33" spans="1:24" s="12" customFormat="1" ht="34.5" x14ac:dyDescent="0.2">
      <c r="A33" s="17"/>
      <c r="B33" s="9"/>
      <c r="C33" s="9"/>
      <c r="D33" s="9"/>
      <c r="E33" s="9"/>
      <c r="F33" s="9"/>
      <c r="G33" s="9"/>
      <c r="H33" s="9"/>
      <c r="I33" s="10"/>
      <c r="J33" s="20"/>
      <c r="K33" s="9"/>
      <c r="L33" s="498" t="s">
        <v>57</v>
      </c>
      <c r="M33" s="495">
        <v>88</v>
      </c>
      <c r="N33" s="496" t="s">
        <v>117</v>
      </c>
      <c r="O33" s="14"/>
      <c r="Q33" s="9"/>
      <c r="R33" s="9"/>
      <c r="S33" s="9"/>
    </row>
    <row r="34" spans="1:24" s="12" customFormat="1" ht="21.75" customHeight="1" x14ac:dyDescent="0.15">
      <c r="A34" s="17"/>
      <c r="B34" s="9"/>
      <c r="C34" s="9"/>
      <c r="D34" s="9"/>
      <c r="E34" s="9"/>
      <c r="F34" s="9"/>
      <c r="G34" s="9"/>
      <c r="H34" s="9"/>
      <c r="I34" s="10"/>
      <c r="J34" s="21"/>
      <c r="K34" s="9"/>
      <c r="L34" s="502"/>
      <c r="M34" s="495">
        <v>16</v>
      </c>
      <c r="N34" s="496" t="s">
        <v>58</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502"/>
      <c r="M35" s="495">
        <v>2.5</v>
      </c>
      <c r="N35" s="496" t="s">
        <v>59</v>
      </c>
      <c r="O35" s="9"/>
      <c r="Q35" s="9"/>
      <c r="R35" s="9"/>
      <c r="S35" s="9"/>
      <c r="U35" s="11"/>
      <c r="V35" s="11"/>
      <c r="X35" s="11"/>
    </row>
    <row r="36" spans="1:24" ht="21.75" customHeight="1" x14ac:dyDescent="0.15">
      <c r="A36" s="17"/>
      <c r="J36" s="23"/>
      <c r="L36" s="502"/>
      <c r="M36" s="495">
        <v>49</v>
      </c>
      <c r="N36" s="496" t="s">
        <v>60</v>
      </c>
      <c r="O36" s="12"/>
      <c r="P36" s="11"/>
      <c r="X36" s="24"/>
    </row>
    <row r="37" spans="1:24" ht="18.75" x14ac:dyDescent="0.15">
      <c r="A37" s="17"/>
      <c r="J37" s="23"/>
      <c r="L37" s="500"/>
      <c r="M37" s="495">
        <v>26</v>
      </c>
      <c r="N37" s="496" t="s">
        <v>61</v>
      </c>
      <c r="O37" s="12"/>
      <c r="R37" s="12"/>
      <c r="S37" s="12"/>
      <c r="X37" s="24"/>
    </row>
    <row r="38" spans="1:24" ht="21.75" customHeight="1" x14ac:dyDescent="0.15">
      <c r="A38" s="17"/>
      <c r="J38" s="23"/>
      <c r="L38" s="874" t="s">
        <v>62</v>
      </c>
      <c r="M38" s="495">
        <v>62</v>
      </c>
      <c r="N38" s="496" t="s">
        <v>63</v>
      </c>
      <c r="O38" s="11"/>
      <c r="V38" s="31"/>
      <c r="X38" s="24"/>
    </row>
    <row r="39" spans="1:24" ht="21.75" customHeight="1" x14ac:dyDescent="0.2">
      <c r="A39" s="17"/>
      <c r="J39" s="23"/>
      <c r="L39" s="875"/>
      <c r="M39" s="495">
        <v>11</v>
      </c>
      <c r="N39" s="496" t="s">
        <v>64</v>
      </c>
      <c r="R39" s="14"/>
      <c r="S39" s="14"/>
      <c r="W39" s="32"/>
      <c r="X39" s="24"/>
    </row>
    <row r="40" spans="1:24" ht="21.75" customHeight="1" x14ac:dyDescent="0.2">
      <c r="A40" s="17"/>
      <c r="J40" s="23"/>
      <c r="L40" s="875"/>
      <c r="M40" s="495">
        <v>9</v>
      </c>
      <c r="N40" s="496" t="s">
        <v>65</v>
      </c>
      <c r="S40" s="501"/>
    </row>
    <row r="41" spans="1:24" ht="21.75" customHeight="1" x14ac:dyDescent="0.15">
      <c r="J41" s="23"/>
      <c r="L41" s="875"/>
      <c r="M41" s="495">
        <v>9</v>
      </c>
      <c r="N41" s="496" t="s">
        <v>66</v>
      </c>
      <c r="R41" s="12"/>
      <c r="S41" s="12"/>
      <c r="X41" s="24"/>
    </row>
    <row r="42" spans="1:24" ht="34.5" x14ac:dyDescent="0.15">
      <c r="J42" s="23"/>
      <c r="L42" s="875"/>
      <c r="M42" s="495">
        <v>9.5</v>
      </c>
      <c r="N42" s="496" t="s">
        <v>118</v>
      </c>
      <c r="R42" s="11"/>
      <c r="S42" s="11"/>
      <c r="X42" s="24"/>
    </row>
    <row r="43" spans="1:24" ht="21.75" customHeight="1" x14ac:dyDescent="0.15">
      <c r="J43" s="23"/>
      <c r="L43" s="875"/>
      <c r="M43" s="495">
        <v>12</v>
      </c>
      <c r="N43" s="496" t="s">
        <v>67</v>
      </c>
      <c r="R43" s="11"/>
      <c r="S43" s="11"/>
    </row>
    <row r="44" spans="1:24" ht="21.75" customHeight="1" x14ac:dyDescent="0.15">
      <c r="J44" s="23"/>
      <c r="L44" s="875"/>
      <c r="M44" s="495">
        <v>6.5</v>
      </c>
      <c r="N44" s="496" t="s">
        <v>68</v>
      </c>
      <c r="X44" s="24"/>
    </row>
    <row r="45" spans="1:24" ht="21.75" customHeight="1" x14ac:dyDescent="0.15">
      <c r="J45" s="23"/>
      <c r="L45" s="876"/>
      <c r="M45" s="495">
        <v>15</v>
      </c>
      <c r="N45" s="496" t="s">
        <v>69</v>
      </c>
      <c r="X45" s="24"/>
    </row>
    <row r="46" spans="1:24" ht="21.75" customHeight="1" x14ac:dyDescent="0.15">
      <c r="J46" s="23"/>
      <c r="L46" s="503" t="s">
        <v>70</v>
      </c>
      <c r="M46" s="495">
        <v>6</v>
      </c>
      <c r="N46" s="496" t="s">
        <v>270</v>
      </c>
    </row>
    <row r="47" spans="1:24" ht="21.75" customHeight="1" x14ac:dyDescent="0.2">
      <c r="J47" s="40"/>
      <c r="L47" s="504"/>
      <c r="M47" s="495">
        <v>4</v>
      </c>
      <c r="N47" s="496" t="s">
        <v>71</v>
      </c>
    </row>
    <row r="48" spans="1:24" ht="21.75" customHeight="1" x14ac:dyDescent="0.15">
      <c r="L48" s="504"/>
      <c r="M48" s="495">
        <v>14</v>
      </c>
      <c r="N48" s="496" t="s">
        <v>72</v>
      </c>
    </row>
    <row r="49" spans="1:24" ht="21.75" customHeight="1" x14ac:dyDescent="0.15">
      <c r="J49" s="184"/>
      <c r="L49" s="504"/>
      <c r="M49" s="495">
        <v>6.5</v>
      </c>
      <c r="N49" s="496" t="s">
        <v>73</v>
      </c>
    </row>
    <row r="50" spans="1:24" ht="21.75" customHeight="1" x14ac:dyDescent="0.15">
      <c r="J50" s="184"/>
      <c r="L50" s="504"/>
      <c r="M50" s="495">
        <v>3.5</v>
      </c>
      <c r="N50" s="496" t="s">
        <v>74</v>
      </c>
    </row>
    <row r="51" spans="1:24" ht="18.75" x14ac:dyDescent="0.2">
      <c r="J51" s="119"/>
      <c r="L51" s="504"/>
      <c r="M51" s="495">
        <v>4.5</v>
      </c>
      <c r="N51" s="496" t="s">
        <v>75</v>
      </c>
    </row>
    <row r="52" spans="1:24" ht="18.75" x14ac:dyDescent="0.2">
      <c r="J52" s="120"/>
      <c r="L52" s="504"/>
      <c r="M52" s="495">
        <v>6</v>
      </c>
      <c r="N52" s="496" t="s">
        <v>76</v>
      </c>
    </row>
    <row r="53" spans="1:24" s="12" customFormat="1" ht="21.75" customHeight="1" x14ac:dyDescent="0.15">
      <c r="A53" s="9"/>
      <c r="B53" s="9"/>
      <c r="C53" s="9"/>
      <c r="D53" s="9"/>
      <c r="E53" s="9"/>
      <c r="F53" s="9"/>
      <c r="G53" s="9"/>
      <c r="H53" s="9"/>
      <c r="I53" s="10"/>
      <c r="K53" s="9"/>
      <c r="L53" s="504"/>
      <c r="M53" s="495">
        <v>13</v>
      </c>
      <c r="N53" s="496" t="s">
        <v>77</v>
      </c>
      <c r="O53" s="9"/>
      <c r="P53" s="9"/>
      <c r="R53" s="9"/>
      <c r="S53" s="9"/>
    </row>
    <row r="54" spans="1:24" ht="18.75" x14ac:dyDescent="0.15">
      <c r="J54" s="16"/>
      <c r="L54" s="505"/>
      <c r="M54" s="495">
        <v>18</v>
      </c>
      <c r="N54" s="496" t="s">
        <v>78</v>
      </c>
    </row>
    <row r="55" spans="1:24" ht="18.75" x14ac:dyDescent="0.2">
      <c r="J55" s="14"/>
      <c r="L55" s="505"/>
      <c r="M55" s="495">
        <v>26</v>
      </c>
      <c r="N55" s="496" t="s">
        <v>79</v>
      </c>
      <c r="O55" s="14"/>
      <c r="Q55" s="12"/>
    </row>
    <row r="56" spans="1:24" ht="18.75" x14ac:dyDescent="0.2">
      <c r="L56" s="505"/>
      <c r="M56" s="495">
        <v>6.5</v>
      </c>
      <c r="N56" s="496" t="s">
        <v>119</v>
      </c>
      <c r="O56" s="14"/>
      <c r="Q56" s="11"/>
      <c r="T56" s="501"/>
      <c r="U56" s="18"/>
      <c r="V56" s="868"/>
      <c r="W56" s="868"/>
      <c r="X56" s="868"/>
    </row>
    <row r="57" spans="1:24" s="12" customFormat="1" ht="21.75" customHeight="1" x14ac:dyDescent="0.2">
      <c r="A57" s="9"/>
      <c r="B57" s="9"/>
      <c r="C57" s="9"/>
      <c r="D57" s="9"/>
      <c r="E57" s="9"/>
      <c r="F57" s="9"/>
      <c r="G57" s="9"/>
      <c r="H57" s="9"/>
      <c r="I57" s="10"/>
      <c r="J57" s="20"/>
      <c r="K57" s="9"/>
      <c r="L57" s="505"/>
      <c r="M57" s="495">
        <v>7</v>
      </c>
      <c r="N57" s="496" t="s">
        <v>80</v>
      </c>
      <c r="O57" s="14"/>
      <c r="Q57" s="9"/>
      <c r="R57" s="9"/>
      <c r="S57" s="9"/>
    </row>
    <row r="58" spans="1:24" s="12" customFormat="1" ht="18.75" x14ac:dyDescent="0.15">
      <c r="A58" s="9"/>
      <c r="B58" s="9"/>
      <c r="C58" s="9"/>
      <c r="D58" s="9"/>
      <c r="E58" s="9"/>
      <c r="F58" s="9"/>
      <c r="G58" s="9"/>
      <c r="H58" s="9"/>
      <c r="I58" s="10"/>
      <c r="J58" s="21"/>
      <c r="K58" s="9"/>
      <c r="L58" s="505"/>
      <c r="M58" s="495">
        <v>5.5</v>
      </c>
      <c r="N58" s="496" t="s">
        <v>120</v>
      </c>
      <c r="O58" s="11"/>
      <c r="P58" s="9"/>
      <c r="Q58" s="9"/>
      <c r="R58" s="9"/>
      <c r="S58" s="9"/>
      <c r="U58" s="11"/>
      <c r="V58" s="11"/>
      <c r="X58" s="22"/>
    </row>
    <row r="59" spans="1:24" s="12" customFormat="1" ht="18.75" x14ac:dyDescent="0.15">
      <c r="A59" s="9"/>
      <c r="B59" s="9"/>
      <c r="C59" s="9"/>
      <c r="D59" s="9"/>
      <c r="E59" s="9"/>
      <c r="F59" s="9"/>
      <c r="G59" s="9"/>
      <c r="H59" s="9"/>
      <c r="I59" s="10"/>
      <c r="J59" s="21"/>
      <c r="K59" s="9"/>
      <c r="L59" s="505"/>
      <c r="M59" s="495">
        <v>16</v>
      </c>
      <c r="N59" s="496" t="s">
        <v>81</v>
      </c>
      <c r="O59" s="9"/>
      <c r="Q59" s="9"/>
      <c r="R59" s="9"/>
      <c r="S59" s="9"/>
      <c r="U59" s="11"/>
      <c r="V59" s="11"/>
      <c r="X59" s="11"/>
    </row>
    <row r="60" spans="1:24" ht="51.75" x14ac:dyDescent="0.15">
      <c r="J60" s="23"/>
      <c r="L60" s="505"/>
      <c r="M60" s="495">
        <v>10</v>
      </c>
      <c r="N60" s="496" t="s">
        <v>121</v>
      </c>
      <c r="O60" s="12"/>
      <c r="P60" s="11"/>
      <c r="X60" s="24"/>
    </row>
    <row r="61" spans="1:24" ht="34.5" x14ac:dyDescent="0.15">
      <c r="J61" s="23"/>
      <c r="L61" s="505"/>
      <c r="M61" s="495">
        <v>6.5</v>
      </c>
      <c r="N61" s="496" t="s">
        <v>122</v>
      </c>
      <c r="O61" s="12"/>
      <c r="X61" s="24"/>
    </row>
    <row r="62" spans="1:24" ht="18.75" x14ac:dyDescent="0.15">
      <c r="J62" s="23"/>
      <c r="L62" s="505"/>
      <c r="M62" s="495">
        <v>7</v>
      </c>
      <c r="N62" s="496" t="s">
        <v>82</v>
      </c>
      <c r="O62" s="11"/>
      <c r="R62" s="12"/>
      <c r="S62" s="12"/>
    </row>
    <row r="63" spans="1:24" ht="69" x14ac:dyDescent="0.15">
      <c r="J63" s="23"/>
      <c r="L63" s="505"/>
      <c r="M63" s="495">
        <v>5</v>
      </c>
      <c r="N63" s="496" t="s">
        <v>123</v>
      </c>
      <c r="V63" s="31"/>
      <c r="X63" s="24"/>
    </row>
    <row r="64" spans="1:24" ht="21.75" customHeight="1" x14ac:dyDescent="0.2">
      <c r="J64" s="23"/>
      <c r="L64" s="505"/>
      <c r="M64" s="495">
        <v>2.5</v>
      </c>
      <c r="N64" s="496" t="s">
        <v>83</v>
      </c>
      <c r="R64" s="14"/>
      <c r="S64" s="14"/>
      <c r="W64" s="32"/>
      <c r="X64" s="24"/>
    </row>
    <row r="65" spans="10:24" ht="34.5" x14ac:dyDescent="0.2">
      <c r="J65" s="23"/>
      <c r="L65" s="505"/>
      <c r="M65" s="495">
        <v>4</v>
      </c>
      <c r="N65" s="496" t="s">
        <v>124</v>
      </c>
      <c r="S65" s="501"/>
    </row>
    <row r="66" spans="10:24" ht="42" customHeight="1" x14ac:dyDescent="0.15">
      <c r="J66" s="23"/>
      <c r="L66" s="505"/>
      <c r="M66" s="495">
        <v>23</v>
      </c>
      <c r="N66" s="496" t="s">
        <v>84</v>
      </c>
      <c r="R66" s="12"/>
      <c r="S66" s="12"/>
      <c r="X66" s="24"/>
    </row>
    <row r="67" spans="10:24" ht="34.5" x14ac:dyDescent="0.15">
      <c r="J67" s="23"/>
      <c r="L67" s="505"/>
      <c r="M67" s="495">
        <v>2.5</v>
      </c>
      <c r="N67" s="496" t="s">
        <v>125</v>
      </c>
      <c r="R67" s="11"/>
      <c r="S67" s="11"/>
      <c r="X67" s="24"/>
    </row>
    <row r="68" spans="10:24" ht="34.5" x14ac:dyDescent="0.15">
      <c r="J68" s="23"/>
      <c r="L68" s="504"/>
      <c r="M68" s="495">
        <v>3.5</v>
      </c>
      <c r="N68" s="496" t="s">
        <v>85</v>
      </c>
      <c r="R68" s="11"/>
      <c r="S68" s="11"/>
    </row>
    <row r="69" spans="10:24" ht="42" customHeight="1" x14ac:dyDescent="0.15">
      <c r="J69" s="23"/>
      <c r="L69" s="506"/>
      <c r="M69" s="495">
        <v>6.5</v>
      </c>
      <c r="N69" s="496" t="s">
        <v>86</v>
      </c>
      <c r="X69" s="24"/>
    </row>
    <row r="70" spans="10:24" ht="42" customHeight="1" x14ac:dyDescent="0.15">
      <c r="J70" s="23"/>
      <c r="L70" s="503" t="s">
        <v>87</v>
      </c>
      <c r="M70" s="495">
        <v>4</v>
      </c>
      <c r="N70" s="496" t="s">
        <v>88</v>
      </c>
      <c r="X70" s="24"/>
    </row>
    <row r="71" spans="10:24" ht="39.75" customHeight="1" x14ac:dyDescent="0.15">
      <c r="J71" s="23"/>
      <c r="L71" s="504"/>
      <c r="M71" s="495">
        <v>9</v>
      </c>
      <c r="N71" s="496" t="s">
        <v>126</v>
      </c>
    </row>
    <row r="72" spans="10:24" ht="48" customHeight="1" x14ac:dyDescent="0.2">
      <c r="J72" s="40"/>
      <c r="L72" s="504"/>
      <c r="M72" s="495">
        <v>9</v>
      </c>
      <c r="N72" s="496" t="s">
        <v>127</v>
      </c>
    </row>
    <row r="73" spans="10:24" ht="44.25" customHeight="1" x14ac:dyDescent="0.15">
      <c r="L73" s="506"/>
      <c r="M73" s="495">
        <v>13</v>
      </c>
      <c r="N73" s="496" t="s">
        <v>89</v>
      </c>
    </row>
    <row r="74" spans="10:24" ht="42.75" x14ac:dyDescent="0.15">
      <c r="L74" s="507" t="s">
        <v>90</v>
      </c>
      <c r="M74" s="495">
        <v>3</v>
      </c>
      <c r="N74" s="496" t="s">
        <v>90</v>
      </c>
    </row>
    <row r="75" spans="10:24" ht="44.25" customHeight="1" x14ac:dyDescent="0.15">
      <c r="L75" s="508" t="s">
        <v>99</v>
      </c>
      <c r="M75" s="509">
        <v>47</v>
      </c>
      <c r="N75" s="510" t="s">
        <v>99</v>
      </c>
    </row>
    <row r="76" spans="10:24" ht="18.75" x14ac:dyDescent="0.15">
      <c r="L76" s="511"/>
      <c r="M76" s="512"/>
      <c r="N76" s="513"/>
    </row>
    <row r="77" spans="10:24" ht="18.75" x14ac:dyDescent="0.15">
      <c r="L77" s="511"/>
      <c r="M77" s="514"/>
      <c r="N77" s="515"/>
    </row>
    <row r="78" spans="10:24" ht="18.75" x14ac:dyDescent="0.15">
      <c r="L78" s="511"/>
      <c r="M78" s="514"/>
      <c r="N78" s="515"/>
    </row>
    <row r="79" spans="10:24" ht="18.75" x14ac:dyDescent="0.15">
      <c r="L79" s="516"/>
      <c r="M79" s="514"/>
      <c r="N79" s="515"/>
    </row>
    <row r="80" spans="10:24" ht="18.75" x14ac:dyDescent="0.15">
      <c r="L80" s="516"/>
      <c r="M80" s="514"/>
      <c r="N80" s="515"/>
    </row>
    <row r="81" spans="12:14" ht="18.75" x14ac:dyDescent="0.15">
      <c r="L81" s="516"/>
      <c r="M81" s="514"/>
      <c r="N81" s="515"/>
    </row>
    <row r="82" spans="12:14" ht="18.75" x14ac:dyDescent="0.15">
      <c r="L82" s="516"/>
      <c r="M82" s="514"/>
      <c r="N82" s="515"/>
    </row>
    <row r="83" spans="12:14" ht="18.75" x14ac:dyDescent="0.15">
      <c r="L83" s="517"/>
      <c r="M83" s="518"/>
      <c r="N83" s="519"/>
    </row>
    <row r="84" spans="12:14" ht="18.75" x14ac:dyDescent="0.15">
      <c r="L84" s="517"/>
      <c r="M84" s="518"/>
      <c r="N84" s="519"/>
    </row>
    <row r="85" spans="12:14" ht="18.75" x14ac:dyDescent="0.15">
      <c r="L85" s="517"/>
      <c r="M85" s="518"/>
      <c r="N85" s="519"/>
    </row>
    <row r="86" spans="12:14" ht="18.75" x14ac:dyDescent="0.15">
      <c r="L86" s="517"/>
      <c r="M86" s="518"/>
      <c r="N86" s="519"/>
    </row>
    <row r="87" spans="12:14" ht="18.75" x14ac:dyDescent="0.15">
      <c r="L87" s="520"/>
      <c r="M87" s="518"/>
      <c r="N87" s="519"/>
    </row>
    <row r="88" spans="12:14" ht="18.75" x14ac:dyDescent="0.15">
      <c r="L88" s="520"/>
      <c r="M88" s="518"/>
      <c r="N88" s="519"/>
    </row>
    <row r="89" spans="12:14" ht="18.75" x14ac:dyDescent="0.15">
      <c r="L89" s="520"/>
      <c r="M89" s="518"/>
      <c r="N89" s="519"/>
    </row>
    <row r="90" spans="12:14" ht="18.75" x14ac:dyDescent="0.15">
      <c r="L90" s="520"/>
      <c r="M90" s="518"/>
      <c r="N90" s="519"/>
    </row>
    <row r="91" spans="12:14" ht="18.75" x14ac:dyDescent="0.15">
      <c r="L91" s="520"/>
      <c r="M91" s="518"/>
      <c r="N91" s="519"/>
    </row>
    <row r="92" spans="12:14" ht="18.75" x14ac:dyDescent="0.15">
      <c r="L92" s="520"/>
      <c r="M92" s="518"/>
      <c r="N92" s="519"/>
    </row>
    <row r="93" spans="12:14" ht="18.75" x14ac:dyDescent="0.15">
      <c r="L93" s="520"/>
      <c r="M93" s="518"/>
      <c r="N93" s="519"/>
    </row>
    <row r="94" spans="12:14" ht="18.75" x14ac:dyDescent="0.15">
      <c r="L94" s="520"/>
      <c r="M94" s="518"/>
      <c r="N94" s="519"/>
    </row>
    <row r="95" spans="12:14" ht="18.75" x14ac:dyDescent="0.15">
      <c r="L95" s="520"/>
      <c r="M95" s="518"/>
      <c r="N95" s="519"/>
    </row>
    <row r="96" spans="12:14" ht="18.75" x14ac:dyDescent="0.15">
      <c r="L96" s="520"/>
      <c r="M96" s="518"/>
      <c r="N96" s="519"/>
    </row>
    <row r="97" spans="12:14" ht="18.75" x14ac:dyDescent="0.15">
      <c r="L97" s="520"/>
      <c r="M97" s="518"/>
      <c r="N97" s="519"/>
    </row>
    <row r="98" spans="12:14" ht="18.75" x14ac:dyDescent="0.15">
      <c r="L98" s="520"/>
      <c r="M98" s="518"/>
      <c r="N98" s="519"/>
    </row>
    <row r="99" spans="12:14" ht="18.75" x14ac:dyDescent="0.15">
      <c r="L99" s="520"/>
      <c r="M99" s="518"/>
      <c r="N99" s="519"/>
    </row>
    <row r="100" spans="12:14" ht="18.75" x14ac:dyDescent="0.15">
      <c r="L100" s="520"/>
      <c r="M100" s="518"/>
      <c r="N100" s="519"/>
    </row>
    <row r="101" spans="12:14" ht="18.75" x14ac:dyDescent="0.15">
      <c r="L101" s="520"/>
      <c r="M101" s="518"/>
      <c r="N101" s="519"/>
    </row>
    <row r="102" spans="12:14" ht="18.75" x14ac:dyDescent="0.15">
      <c r="L102" s="520"/>
      <c r="M102" s="518"/>
      <c r="N102" s="519"/>
    </row>
    <row r="103" spans="12:14" ht="18.75" x14ac:dyDescent="0.15">
      <c r="L103" s="520"/>
      <c r="M103" s="518"/>
      <c r="N103" s="519"/>
    </row>
    <row r="104" spans="12:14" ht="18.75" x14ac:dyDescent="0.15">
      <c r="L104" s="520"/>
      <c r="M104" s="518"/>
      <c r="N104" s="519"/>
    </row>
    <row r="105" spans="12:14" ht="18.75" x14ac:dyDescent="0.15">
      <c r="L105" s="520"/>
      <c r="M105" s="518"/>
      <c r="N105" s="519"/>
    </row>
    <row r="106" spans="12:14" ht="18.75" x14ac:dyDescent="0.15">
      <c r="L106" s="520"/>
      <c r="M106" s="518"/>
      <c r="N106" s="519"/>
    </row>
    <row r="107" spans="12:14" ht="18.75" x14ac:dyDescent="0.15">
      <c r="L107" s="520"/>
      <c r="M107" s="518"/>
      <c r="N107" s="519"/>
    </row>
    <row r="108" spans="12:14" ht="18.75" x14ac:dyDescent="0.15">
      <c r="L108" s="520"/>
      <c r="M108" s="518"/>
      <c r="N108" s="519"/>
    </row>
    <row r="109" spans="12:14" ht="18.75" x14ac:dyDescent="0.15">
      <c r="L109" s="520"/>
      <c r="M109" s="518"/>
      <c r="N109" s="519"/>
    </row>
    <row r="110" spans="12:14" ht="18.75" x14ac:dyDescent="0.15">
      <c r="L110" s="520"/>
      <c r="M110" s="518"/>
      <c r="N110" s="519"/>
    </row>
    <row r="111" spans="12:14" ht="18.75" x14ac:dyDescent="0.15">
      <c r="L111" s="520"/>
      <c r="M111" s="518"/>
      <c r="N111" s="519"/>
    </row>
    <row r="112" spans="12:14" ht="18.75" x14ac:dyDescent="0.15">
      <c r="L112" s="520"/>
      <c r="M112" s="518"/>
      <c r="N112" s="519"/>
    </row>
    <row r="113" spans="12:14" ht="18.75" x14ac:dyDescent="0.15">
      <c r="L113" s="520"/>
      <c r="M113" s="518"/>
      <c r="N113" s="519"/>
    </row>
    <row r="114" spans="12:14" ht="18.75" x14ac:dyDescent="0.15">
      <c r="L114" s="520"/>
      <c r="M114" s="518"/>
      <c r="N114" s="519"/>
    </row>
    <row r="115" spans="12:14" ht="18.75" x14ac:dyDescent="0.15">
      <c r="L115" s="520"/>
      <c r="M115" s="518"/>
      <c r="N115" s="519"/>
    </row>
    <row r="116" spans="12:14" ht="18.75" x14ac:dyDescent="0.15">
      <c r="L116" s="520"/>
      <c r="M116" s="518"/>
      <c r="N116" s="519"/>
    </row>
    <row r="117" spans="12:14" ht="18.75" x14ac:dyDescent="0.15">
      <c r="L117" s="520"/>
      <c r="M117" s="518"/>
      <c r="N117" s="519"/>
    </row>
    <row r="118" spans="12:14" ht="18.75" x14ac:dyDescent="0.15">
      <c r="L118" s="520"/>
      <c r="M118" s="518"/>
      <c r="N118" s="519"/>
    </row>
    <row r="119" spans="12:14" ht="18.75" x14ac:dyDescent="0.15">
      <c r="L119" s="520"/>
      <c r="M119" s="518"/>
      <c r="N119" s="519"/>
    </row>
    <row r="120" spans="12:14" ht="18.75" x14ac:dyDescent="0.15">
      <c r="L120" s="520"/>
      <c r="M120" s="518"/>
      <c r="N120" s="519"/>
    </row>
    <row r="121" spans="12:14" ht="18.75" x14ac:dyDescent="0.15">
      <c r="L121" s="520"/>
      <c r="M121" s="518"/>
      <c r="N121" s="519"/>
    </row>
    <row r="122" spans="12:14" ht="18.75" x14ac:dyDescent="0.15">
      <c r="L122" s="520"/>
      <c r="M122" s="518"/>
      <c r="N122" s="519"/>
    </row>
    <row r="123" spans="12:14" ht="18.75" x14ac:dyDescent="0.15">
      <c r="L123" s="520"/>
      <c r="M123" s="518"/>
      <c r="N123" s="519"/>
    </row>
    <row r="124" spans="12:14" ht="18.75" x14ac:dyDescent="0.15">
      <c r="L124" s="521"/>
      <c r="M124" s="518"/>
      <c r="N124" s="519"/>
    </row>
    <row r="125" spans="12:14" ht="18.75" x14ac:dyDescent="0.15">
      <c r="L125" s="522"/>
      <c r="M125" s="518"/>
      <c r="N125" s="523"/>
    </row>
  </sheetData>
  <sheetProtection algorithmName="SHA-512" hashValue="Kt4hMXNhVFl/hrkXkFPQAeYPn8bZw71Z6UI8zWxVRiFRvsKtG8O1Xhp434d0JqNzgfNJZcfqz2S3e+jIiwt/tQ==" saltValue="WGql9RgzSeTuxIhkNmsdSA==" spinCount="100000" sheet="1" selectLockedCells="1"/>
  <mergeCells count="35">
    <mergeCell ref="L16:L19"/>
    <mergeCell ref="B23:H23"/>
    <mergeCell ref="B21:C21"/>
    <mergeCell ref="V56:X56"/>
    <mergeCell ref="V32:X32"/>
    <mergeCell ref="A27:H27"/>
    <mergeCell ref="B22:C22"/>
    <mergeCell ref="A21:A23"/>
    <mergeCell ref="A24:A26"/>
    <mergeCell ref="B24:C24"/>
    <mergeCell ref="B25:C25"/>
    <mergeCell ref="B26:H26"/>
    <mergeCell ref="L38:L45"/>
    <mergeCell ref="V7:X7"/>
    <mergeCell ref="S7:T7"/>
    <mergeCell ref="B15:C15"/>
    <mergeCell ref="B14:H14"/>
    <mergeCell ref="I10:I11"/>
    <mergeCell ref="B10:H10"/>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1:L14"/>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AND('10号'!$U$28="",'10号'!$U$25&lt;&gt;"")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AND('10号'!$U$29="",'10号'!$U$25&lt;&gt;"")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'10号'!U28&lt;&gt;""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'10号'!$U$28&lt;&gt;""</xm:f>
            <x14:dxf>
              <fill>
                <patternFill>
                  <bgColor rgb="FFFFFFCC"/>
                </patternFill>
              </fill>
            </x14:dxf>
          </x14:cfRule>
          <xm:sqref>F22</xm:sqref>
        </x14:conditionalFormatting>
        <x14:conditionalFormatting xmlns:xm="http://schemas.microsoft.com/office/excel/2006/main">
          <x14:cfRule type="expression" priority="3" id="{BBE97A9F-096F-41C6-8DCE-0D0ED1BA50AD}">
            <xm:f>'10号'!$U$29&lt;&gt;""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c r="A1" s="116"/>
    </row>
    <row r="2" spans="1:18" ht="18.75" customHeight="1" x14ac:dyDescent="0.2">
      <c r="A2" s="56"/>
      <c r="B2" s="56"/>
      <c r="C2" s="56"/>
      <c r="D2" s="56"/>
      <c r="E2" s="56"/>
      <c r="F2" s="57" t="str">
        <f>'10号'!L3</f>
        <v>〈令和３年度第１回〉</v>
      </c>
      <c r="I2" s="848"/>
      <c r="J2" s="848"/>
      <c r="O2" s="564"/>
      <c r="P2" s="564"/>
      <c r="Q2" s="564"/>
      <c r="R2" s="564"/>
    </row>
    <row r="3" spans="1:18" ht="28.5" customHeight="1" x14ac:dyDescent="0.2">
      <c r="A3" s="58" t="s">
        <v>137</v>
      </c>
      <c r="B3" s="56"/>
      <c r="C3" s="56"/>
      <c r="D3" s="56"/>
      <c r="E3" s="56"/>
      <c r="F3" s="59"/>
      <c r="I3" s="849"/>
      <c r="J3" s="849"/>
      <c r="K3" s="849"/>
      <c r="O3" s="3"/>
    </row>
    <row r="4" spans="1:18" s="12" customFormat="1" ht="27.75" customHeight="1" x14ac:dyDescent="0.2">
      <c r="A4" s="60" t="str">
        <f>"（５）指導者研修費 （ 第 "&amp;'10号'!$J$4&amp;" 回 ）"</f>
        <v>（５）指導者研修費 （ 第  回 ）</v>
      </c>
      <c r="B4" s="61"/>
      <c r="C4" s="61"/>
      <c r="D4" s="62"/>
      <c r="E4" s="62"/>
      <c r="F4" s="63"/>
      <c r="G4" s="9"/>
      <c r="H4" s="9"/>
      <c r="I4" s="9"/>
      <c r="J4" s="9"/>
      <c r="K4" s="15"/>
      <c r="L4" s="15"/>
      <c r="M4" s="9"/>
    </row>
    <row r="5" spans="1:18" ht="7.5" customHeight="1" x14ac:dyDescent="0.15">
      <c r="A5" s="64"/>
      <c r="B5" s="64"/>
      <c r="C5" s="64"/>
      <c r="D5" s="56"/>
      <c r="E5" s="56"/>
      <c r="F5" s="65"/>
    </row>
    <row r="6" spans="1:18" ht="27.75" customHeight="1" x14ac:dyDescent="0.2">
      <c r="A6" s="60" t="s">
        <v>17</v>
      </c>
      <c r="B6" s="66"/>
      <c r="C6" s="823" t="str">
        <f>IF('10号'!$G$10="","",'10号'!$G$10)</f>
        <v/>
      </c>
      <c r="D6" s="823"/>
      <c r="E6" s="823"/>
      <c r="F6" s="823"/>
      <c r="H6" s="14"/>
      <c r="I6" s="14"/>
      <c r="J6" s="14"/>
      <c r="O6" s="3"/>
    </row>
    <row r="7" spans="1:18" ht="27.75" customHeight="1" x14ac:dyDescent="0.2">
      <c r="A7" s="60" t="s">
        <v>19</v>
      </c>
      <c r="B7" s="66"/>
      <c r="C7" s="823" t="str">
        <f>IF('10号'!$E$18="","",'10号'!$E$18)</f>
        <v/>
      </c>
      <c r="D7" s="823"/>
      <c r="E7" s="823"/>
      <c r="F7" s="823"/>
      <c r="H7" s="14"/>
      <c r="I7" s="14"/>
      <c r="J7" s="14"/>
      <c r="O7" s="3"/>
    </row>
    <row r="8" spans="1:18" ht="27.75" customHeight="1" x14ac:dyDescent="0.2">
      <c r="A8" s="60"/>
      <c r="B8" s="56"/>
      <c r="C8" s="56"/>
      <c r="D8" s="56"/>
      <c r="E8" s="56"/>
      <c r="F8" s="63"/>
      <c r="G8" s="12"/>
      <c r="H8" s="12"/>
      <c r="I8" s="12"/>
      <c r="J8" s="12"/>
      <c r="K8" s="12"/>
      <c r="L8" s="839" t="str">
        <f>'10号'!$E$6</f>
        <v/>
      </c>
      <c r="M8" s="839"/>
      <c r="N8" s="18" t="s">
        <v>18</v>
      </c>
      <c r="O8" s="868" t="str">
        <f>'10号'!G6</f>
        <v/>
      </c>
      <c r="P8" s="868"/>
    </row>
    <row r="9" spans="1:18" ht="14.25" customHeight="1" thickBot="1" x14ac:dyDescent="0.2">
      <c r="A9" s="68"/>
      <c r="B9" s="68"/>
      <c r="C9" s="68"/>
      <c r="D9" s="68"/>
      <c r="E9" s="68"/>
      <c r="F9" s="68"/>
      <c r="G9" s="12"/>
      <c r="H9" s="12"/>
      <c r="I9" s="12"/>
      <c r="J9" s="12"/>
      <c r="K9" s="12"/>
      <c r="L9" s="12"/>
      <c r="M9" s="12"/>
      <c r="N9" s="12"/>
      <c r="O9" s="12"/>
      <c r="P9" s="12"/>
    </row>
    <row r="10" spans="1:18" ht="24" customHeight="1" x14ac:dyDescent="0.15">
      <c r="A10" s="109" t="s">
        <v>0</v>
      </c>
      <c r="B10" s="877" t="s">
        <v>8</v>
      </c>
      <c r="C10" s="878"/>
      <c r="D10" s="879"/>
      <c r="E10" s="19" t="s">
        <v>11</v>
      </c>
      <c r="F10" s="13" t="s">
        <v>7</v>
      </c>
      <c r="G10" s="11"/>
      <c r="H10" s="11"/>
      <c r="I10" s="11"/>
      <c r="J10" s="11"/>
      <c r="K10" s="11"/>
      <c r="L10" s="12"/>
      <c r="M10" s="12"/>
      <c r="N10" s="12"/>
      <c r="O10" s="12"/>
      <c r="P10" s="12"/>
    </row>
    <row r="11" spans="1:18" ht="71.25" customHeight="1" x14ac:dyDescent="0.15">
      <c r="A11" s="407"/>
      <c r="B11" s="844"/>
      <c r="C11" s="845"/>
      <c r="D11" s="846"/>
      <c r="E11" s="398"/>
      <c r="F11" s="395"/>
      <c r="L11" s="50" t="s">
        <v>145</v>
      </c>
      <c r="M11" s="49" t="str">
        <f>'10号'!$U$25</f>
        <v/>
      </c>
      <c r="N11" s="49" t="str">
        <f>'10号'!$V$25</f>
        <v/>
      </c>
      <c r="O11" s="50">
        <f>SUMPRODUCT(($A$11:$A$18&gt;=$M11)*($A$11:$A$18&lt;=$N11)*$F$11:$F$18)</f>
        <v>0</v>
      </c>
      <c r="P11" s="50"/>
    </row>
    <row r="12" spans="1:18" ht="71.25" customHeight="1" x14ac:dyDescent="0.15">
      <c r="A12" s="407"/>
      <c r="B12" s="829"/>
      <c r="C12" s="830"/>
      <c r="D12" s="831"/>
      <c r="E12" s="398"/>
      <c r="F12" s="395"/>
      <c r="L12" s="50" t="s">
        <v>146</v>
      </c>
      <c r="M12" s="49" t="str">
        <f>'10号'!$U$26</f>
        <v/>
      </c>
      <c r="N12" s="49" t="str">
        <f>'10号'!$V$26</f>
        <v/>
      </c>
      <c r="O12" s="50">
        <f>SUMPRODUCT(($A$11:$A$18&gt;=$M12)*($A$11:$A$18&lt;=$N12)*$F$11:$F$18)</f>
        <v>0</v>
      </c>
      <c r="P12" s="50"/>
    </row>
    <row r="13" spans="1:18" ht="71.25" customHeight="1" x14ac:dyDescent="0.15">
      <c r="A13" s="407"/>
      <c r="B13" s="829"/>
      <c r="C13" s="830"/>
      <c r="D13" s="831"/>
      <c r="E13" s="398"/>
      <c r="F13" s="395"/>
      <c r="L13" s="50" t="s">
        <v>147</v>
      </c>
      <c r="M13" s="49" t="str">
        <f>'10号'!$U$27</f>
        <v/>
      </c>
      <c r="N13" s="49" t="str">
        <f>'10号'!$V$27</f>
        <v/>
      </c>
      <c r="O13" s="50">
        <f>SUMPRODUCT(($A$11:$A$18&gt;=$M13)*($A$11:$A$18&lt;=$N13)*$F$11:$F$18)</f>
        <v>0</v>
      </c>
      <c r="P13" s="50"/>
    </row>
    <row r="14" spans="1:18" ht="71.25" customHeight="1" x14ac:dyDescent="0.15">
      <c r="A14" s="407"/>
      <c r="B14" s="829"/>
      <c r="C14" s="830"/>
      <c r="D14" s="831"/>
      <c r="E14" s="398"/>
      <c r="F14" s="395"/>
      <c r="L14" s="50" t="s">
        <v>148</v>
      </c>
      <c r="M14" s="49" t="str">
        <f>'10号'!$U28</f>
        <v/>
      </c>
      <c r="N14" s="49" t="str">
        <f>'10号'!$V28</f>
        <v/>
      </c>
      <c r="O14" s="50">
        <f>SUMPRODUCT(($A$11:$A$18&gt;=$M14)*($A$11:$A$18&lt;=$N14)*$F$11:$F$18)</f>
        <v>0</v>
      </c>
      <c r="P14" s="50">
        <f>SUM(O11:O14)</f>
        <v>0</v>
      </c>
    </row>
    <row r="15" spans="1:18" ht="71.25" customHeight="1" x14ac:dyDescent="0.15">
      <c r="A15" s="407"/>
      <c r="B15" s="829"/>
      <c r="C15" s="830"/>
      <c r="D15" s="831"/>
      <c r="E15" s="398"/>
      <c r="F15" s="395"/>
      <c r="L15" s="50" t="s">
        <v>157</v>
      </c>
      <c r="M15" s="49" t="str">
        <f>'10号'!$U29</f>
        <v/>
      </c>
      <c r="N15" s="49" t="str">
        <f>'10号'!$V29</f>
        <v/>
      </c>
      <c r="O15" s="50">
        <f t="shared" ref="O15:O22" si="0">SUMPRODUCT(($A$11:$A$18&gt;=$M15)*($A$11:$A$18&lt;=$N15)*$F$11:$F$18)</f>
        <v>0</v>
      </c>
      <c r="P15" s="12"/>
    </row>
    <row r="16" spans="1:18" ht="71.25" customHeight="1" x14ac:dyDescent="0.15">
      <c r="A16" s="407"/>
      <c r="B16" s="829"/>
      <c r="C16" s="830"/>
      <c r="D16" s="831"/>
      <c r="E16" s="398"/>
      <c r="F16" s="395"/>
      <c r="I16" s="11"/>
      <c r="J16" s="11"/>
      <c r="K16" s="11"/>
      <c r="L16" s="50" t="s">
        <v>158</v>
      </c>
      <c r="M16" s="49" t="str">
        <f>'10号'!$U30</f>
        <v/>
      </c>
      <c r="N16" s="49" t="str">
        <f>'10号'!$V30</f>
        <v/>
      </c>
      <c r="O16" s="50">
        <f t="shared" si="0"/>
        <v>0</v>
      </c>
    </row>
    <row r="17" spans="1:15" ht="71.25" customHeight="1" x14ac:dyDescent="0.15">
      <c r="A17" s="407"/>
      <c r="B17" s="829"/>
      <c r="C17" s="830"/>
      <c r="D17" s="831"/>
      <c r="E17" s="398"/>
      <c r="F17" s="395"/>
      <c r="L17" s="50" t="s">
        <v>159</v>
      </c>
      <c r="M17" s="49" t="str">
        <f>'10号'!$U31</f>
        <v/>
      </c>
      <c r="N17" s="49" t="str">
        <f>'10号'!$V31</f>
        <v/>
      </c>
      <c r="O17" s="50">
        <f t="shared" si="0"/>
        <v>0</v>
      </c>
    </row>
    <row r="18" spans="1:15" ht="71.25" customHeight="1" x14ac:dyDescent="0.15">
      <c r="A18" s="407"/>
      <c r="B18" s="829"/>
      <c r="C18" s="830"/>
      <c r="D18" s="831"/>
      <c r="E18" s="398"/>
      <c r="F18" s="395"/>
      <c r="L18" s="50" t="s">
        <v>160</v>
      </c>
      <c r="M18" s="49" t="str">
        <f>'10号'!$U32</f>
        <v/>
      </c>
      <c r="N18" s="49" t="str">
        <f>'10号'!$V32</f>
        <v/>
      </c>
      <c r="O18" s="50">
        <f t="shared" si="0"/>
        <v>0</v>
      </c>
    </row>
    <row r="19" spans="1:15" s="12" customFormat="1" ht="48" customHeight="1" thickBot="1" x14ac:dyDescent="0.2">
      <c r="A19" s="826" t="s">
        <v>3</v>
      </c>
      <c r="B19" s="827"/>
      <c r="C19" s="827"/>
      <c r="D19" s="827"/>
      <c r="E19" s="828"/>
      <c r="F19" s="378">
        <f>IF(AND('10号'!$Q$3=TRUE,'11号-6'!$O$24&gt;420000),420000,IF(AND('10号'!$Q$3=FALSE,'11号-6'!$O$24&gt;120000),120000,'11号-6'!$O$24))</f>
        <v>0</v>
      </c>
      <c r="I19" s="9"/>
      <c r="J19" s="9"/>
      <c r="K19" s="9"/>
      <c r="L19" s="50" t="s">
        <v>161</v>
      </c>
      <c r="M19" s="49" t="str">
        <f>'10号'!$U33</f>
        <v/>
      </c>
      <c r="N19" s="49" t="str">
        <f>'10号'!$V33</f>
        <v/>
      </c>
      <c r="O19" s="50">
        <f t="shared" si="0"/>
        <v>0</v>
      </c>
    </row>
    <row r="20" spans="1:15" x14ac:dyDescent="0.15">
      <c r="A20" s="17"/>
      <c r="L20" s="50" t="s">
        <v>162</v>
      </c>
      <c r="M20" s="49" t="str">
        <f>'10号'!$U34</f>
        <v/>
      </c>
      <c r="N20" s="49" t="str">
        <f>'10号'!$V34</f>
        <v/>
      </c>
      <c r="O20" s="50">
        <f t="shared" si="0"/>
        <v>0</v>
      </c>
    </row>
    <row r="21" spans="1:15" x14ac:dyDescent="0.15">
      <c r="A21" s="17"/>
      <c r="L21" s="50" t="s">
        <v>163</v>
      </c>
      <c r="M21" s="49" t="str">
        <f>'10号'!$U35</f>
        <v/>
      </c>
      <c r="N21" s="49" t="str">
        <f>'10号'!$V35</f>
        <v/>
      </c>
      <c r="O21" s="50">
        <f t="shared" si="0"/>
        <v>0</v>
      </c>
    </row>
    <row r="22" spans="1:15" x14ac:dyDescent="0.15">
      <c r="L22" s="50" t="s">
        <v>164</v>
      </c>
      <c r="M22" s="49" t="str">
        <f>'10号'!$U36</f>
        <v/>
      </c>
      <c r="N22" s="49" t="str">
        <f>'10号'!$V36</f>
        <v/>
      </c>
      <c r="O22" s="50">
        <f t="shared" si="0"/>
        <v>0</v>
      </c>
    </row>
    <row r="23" spans="1:15" x14ac:dyDescent="0.15">
      <c r="L23" s="50"/>
      <c r="M23" s="49"/>
      <c r="N23" s="49"/>
      <c r="O23" s="50"/>
    </row>
    <row r="24" spans="1:15" ht="21.75" thickBot="1" x14ac:dyDescent="0.2">
      <c r="L24" s="50"/>
      <c r="M24" s="49"/>
      <c r="N24" s="49"/>
      <c r="O24" s="41">
        <f>SUMPRODUCT(($A$11:$A$18&gt;=$L$8)*($A$11:$A$18&lt;=$O$8)*F11:F18)</f>
        <v>0</v>
      </c>
    </row>
    <row r="25" spans="1:15" x14ac:dyDescent="0.15">
      <c r="I25" s="12"/>
      <c r="J25" s="12"/>
      <c r="K25" s="12"/>
      <c r="L25" s="12"/>
      <c r="M25" s="12"/>
      <c r="N25" s="12"/>
      <c r="O25" s="12"/>
    </row>
  </sheetData>
  <sheetProtection password="ECA8" sheet="1" objects="1" scenarios="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disablePrompts="1"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c r="A1" s="116"/>
    </row>
    <row r="2" spans="1:18" ht="18.75" customHeight="1" x14ac:dyDescent="0.2">
      <c r="A2" s="56"/>
      <c r="B2" s="56"/>
      <c r="C2" s="56"/>
      <c r="D2" s="56"/>
      <c r="E2" s="56"/>
      <c r="F2" s="57" t="str">
        <f>'10号'!L3</f>
        <v>〈令和３年度第１回〉</v>
      </c>
      <c r="I2" s="848"/>
      <c r="J2" s="848"/>
      <c r="O2" s="564"/>
      <c r="P2" s="564"/>
      <c r="Q2" s="564"/>
      <c r="R2" s="564"/>
    </row>
    <row r="3" spans="1:18" ht="28.5" customHeight="1" x14ac:dyDescent="0.2">
      <c r="A3" s="58" t="s">
        <v>138</v>
      </c>
      <c r="B3" s="56"/>
      <c r="C3" s="56"/>
      <c r="D3" s="56"/>
      <c r="E3" s="56"/>
      <c r="F3" s="59"/>
      <c r="I3" s="849"/>
      <c r="J3" s="849"/>
      <c r="K3" s="849"/>
      <c r="O3" s="3"/>
    </row>
    <row r="4" spans="1:18" s="12" customFormat="1" ht="27.75" customHeight="1" x14ac:dyDescent="0.2">
      <c r="A4" s="60" t="str">
        <f>"（６）語学研修費 （ 第 "&amp;'10号'!$J$4&amp;" 回）"</f>
        <v>（６）語学研修費 （ 第  回）</v>
      </c>
      <c r="B4" s="61"/>
      <c r="C4" s="61"/>
      <c r="D4" s="62"/>
      <c r="E4" s="62"/>
      <c r="F4" s="63"/>
      <c r="G4" s="9"/>
      <c r="H4" s="9"/>
      <c r="I4" s="9"/>
      <c r="J4" s="9"/>
      <c r="K4" s="15"/>
      <c r="L4" s="15"/>
      <c r="M4" s="9"/>
    </row>
    <row r="5" spans="1:18" ht="7.5" customHeight="1" x14ac:dyDescent="0.15">
      <c r="A5" s="64"/>
      <c r="B5" s="64"/>
      <c r="C5" s="64"/>
      <c r="D5" s="56"/>
      <c r="E5" s="56"/>
      <c r="F5" s="65"/>
    </row>
    <row r="6" spans="1:18" ht="27.75" customHeight="1" x14ac:dyDescent="0.2">
      <c r="A6" s="60" t="s">
        <v>17</v>
      </c>
      <c r="B6" s="66"/>
      <c r="C6" s="823" t="str">
        <f>IF('10号'!$G$10="","",'10号'!$G$10)</f>
        <v/>
      </c>
      <c r="D6" s="823"/>
      <c r="E6" s="823"/>
      <c r="F6" s="823"/>
      <c r="H6" s="14"/>
      <c r="I6" s="14"/>
      <c r="J6" s="14"/>
      <c r="O6" s="3"/>
    </row>
    <row r="7" spans="1:18" ht="27.75" customHeight="1" x14ac:dyDescent="0.2">
      <c r="A7" s="60" t="s">
        <v>19</v>
      </c>
      <c r="B7" s="66"/>
      <c r="C7" s="823" t="str">
        <f>IF('10号'!$E$18="","",'10号'!$E$18)</f>
        <v/>
      </c>
      <c r="D7" s="823"/>
      <c r="E7" s="823"/>
      <c r="F7" s="823"/>
      <c r="G7" s="14"/>
      <c r="H7" s="14"/>
      <c r="J7" s="14"/>
      <c r="O7" s="3"/>
    </row>
    <row r="8" spans="1:18" ht="27.75" customHeight="1" x14ac:dyDescent="0.2">
      <c r="A8" s="60"/>
      <c r="B8" s="56"/>
      <c r="C8" s="56"/>
      <c r="D8" s="56"/>
      <c r="E8" s="56"/>
      <c r="F8" s="63"/>
      <c r="G8" s="12"/>
      <c r="H8" s="12"/>
      <c r="J8" s="12"/>
      <c r="K8" s="12"/>
      <c r="L8" s="839" t="str">
        <f>'10号'!$E$6</f>
        <v/>
      </c>
      <c r="M8" s="839"/>
      <c r="N8" s="18" t="s">
        <v>18</v>
      </c>
      <c r="O8" s="868" t="str">
        <f>'10号'!G6</f>
        <v/>
      </c>
      <c r="P8" s="868"/>
    </row>
    <row r="9" spans="1:18" ht="14.25" customHeight="1" thickBot="1" x14ac:dyDescent="0.2">
      <c r="A9" s="68"/>
      <c r="B9" s="68"/>
      <c r="C9" s="68"/>
      <c r="D9" s="68"/>
      <c r="E9" s="68"/>
      <c r="F9" s="68"/>
      <c r="G9" s="12"/>
      <c r="H9" s="12"/>
      <c r="I9" s="12"/>
      <c r="J9" s="12"/>
      <c r="K9" s="12"/>
      <c r="L9" s="12"/>
      <c r="M9" s="12"/>
      <c r="N9" s="12"/>
      <c r="O9" s="12"/>
      <c r="P9" s="12"/>
    </row>
    <row r="10" spans="1:18" ht="24" customHeight="1" x14ac:dyDescent="0.15">
      <c r="A10" s="109" t="s">
        <v>0</v>
      </c>
      <c r="B10" s="877" t="s">
        <v>8</v>
      </c>
      <c r="C10" s="878"/>
      <c r="D10" s="879"/>
      <c r="E10" s="19" t="s">
        <v>11</v>
      </c>
      <c r="F10" s="13" t="s">
        <v>7</v>
      </c>
      <c r="G10" s="11"/>
      <c r="H10" s="11"/>
      <c r="I10" s="11"/>
      <c r="J10" s="11"/>
      <c r="K10" s="11"/>
    </row>
    <row r="11" spans="1:18" ht="71.25" customHeight="1" x14ac:dyDescent="0.15">
      <c r="A11" s="407"/>
      <c r="B11" s="880"/>
      <c r="C11" s="880"/>
      <c r="D11" s="880"/>
      <c r="E11" s="397"/>
      <c r="F11" s="395"/>
      <c r="L11" s="50" t="s">
        <v>145</v>
      </c>
      <c r="M11" s="49" t="str">
        <f>'10号'!$U$25</f>
        <v/>
      </c>
      <c r="N11" s="49" t="str">
        <f>'10号'!$V$25</f>
        <v/>
      </c>
      <c r="O11" s="50">
        <f t="shared" ref="O11:O22" si="0">SUMPRODUCT(($A$11:$A$18&gt;=$M11)*($A$11:$A$18&lt;=$N11)*$F$11:$F$18)</f>
        <v>0</v>
      </c>
      <c r="P11" s="419" t="str">
        <f>IF(O11&gt;30000,MONTH(M11)&amp;"月分が月額上限額30,000円を超えています","")</f>
        <v/>
      </c>
    </row>
    <row r="12" spans="1:18" ht="71.25" customHeight="1" x14ac:dyDescent="0.15">
      <c r="A12" s="407"/>
      <c r="B12" s="880"/>
      <c r="C12" s="880"/>
      <c r="D12" s="880"/>
      <c r="E12" s="397"/>
      <c r="F12" s="395"/>
      <c r="L12" s="50" t="s">
        <v>146</v>
      </c>
      <c r="M12" s="49" t="str">
        <f>'10号'!$U$26</f>
        <v/>
      </c>
      <c r="N12" s="49" t="str">
        <f>'10号'!$V$26</f>
        <v/>
      </c>
      <c r="O12" s="50">
        <f t="shared" si="0"/>
        <v>0</v>
      </c>
      <c r="P12" s="419"/>
    </row>
    <row r="13" spans="1:18" ht="71.25" customHeight="1" x14ac:dyDescent="0.15">
      <c r="A13" s="407"/>
      <c r="B13" s="880"/>
      <c r="C13" s="880"/>
      <c r="D13" s="880"/>
      <c r="E13" s="397"/>
      <c r="F13" s="395"/>
      <c r="L13" s="50" t="s">
        <v>147</v>
      </c>
      <c r="M13" s="49" t="str">
        <f>'10号'!$U$27</f>
        <v/>
      </c>
      <c r="N13" s="49" t="str">
        <f>'10号'!$V$27</f>
        <v/>
      </c>
      <c r="O13" s="50">
        <f t="shared" si="0"/>
        <v>0</v>
      </c>
      <c r="P13" s="419" t="str">
        <f t="shared" ref="P13:P14" si="1">IF(O13&gt;30000,MONTH(M13)&amp;"月分が上限額を超えています","")</f>
        <v/>
      </c>
    </row>
    <row r="14" spans="1:18" ht="71.25" customHeight="1" x14ac:dyDescent="0.15">
      <c r="A14" s="407"/>
      <c r="B14" s="880"/>
      <c r="C14" s="880"/>
      <c r="D14" s="880"/>
      <c r="E14" s="397"/>
      <c r="F14" s="395"/>
      <c r="L14" s="50" t="s">
        <v>148</v>
      </c>
      <c r="M14" s="49" t="str">
        <f>'10号'!$U28</f>
        <v/>
      </c>
      <c r="N14" s="49" t="str">
        <f>'10号'!$V28</f>
        <v/>
      </c>
      <c r="O14" s="50">
        <f t="shared" si="0"/>
        <v>0</v>
      </c>
      <c r="P14" s="419" t="str">
        <f t="shared" si="1"/>
        <v/>
      </c>
    </row>
    <row r="15" spans="1:18" ht="71.25" customHeight="1" x14ac:dyDescent="0.15">
      <c r="A15" s="407"/>
      <c r="B15" s="880"/>
      <c r="C15" s="880"/>
      <c r="D15" s="880"/>
      <c r="E15" s="397"/>
      <c r="F15" s="395"/>
      <c r="L15" s="50" t="s">
        <v>157</v>
      </c>
      <c r="M15" s="49" t="str">
        <f>'10号'!$U29</f>
        <v/>
      </c>
      <c r="N15" s="49" t="str">
        <f>'10号'!$V29</f>
        <v/>
      </c>
      <c r="O15" s="50">
        <f t="shared" si="0"/>
        <v>0</v>
      </c>
    </row>
    <row r="16" spans="1:18" ht="71.25" customHeight="1" x14ac:dyDescent="0.15">
      <c r="A16" s="407"/>
      <c r="B16" s="880"/>
      <c r="C16" s="880"/>
      <c r="D16" s="880"/>
      <c r="E16" s="397"/>
      <c r="F16" s="395"/>
      <c r="I16" s="11"/>
      <c r="J16" s="11"/>
      <c r="K16" s="11"/>
      <c r="L16" s="50" t="s">
        <v>158</v>
      </c>
      <c r="M16" s="49" t="str">
        <f>'10号'!$U30</f>
        <v/>
      </c>
      <c r="N16" s="49" t="str">
        <f>'10号'!$V30</f>
        <v/>
      </c>
      <c r="O16" s="50">
        <f t="shared" si="0"/>
        <v>0</v>
      </c>
    </row>
    <row r="17" spans="1:15" ht="71.25" customHeight="1" x14ac:dyDescent="0.15">
      <c r="A17" s="407"/>
      <c r="B17" s="880"/>
      <c r="C17" s="880"/>
      <c r="D17" s="880"/>
      <c r="E17" s="397"/>
      <c r="F17" s="395"/>
      <c r="L17" s="50" t="s">
        <v>159</v>
      </c>
      <c r="M17" s="49" t="str">
        <f>'10号'!$U31</f>
        <v/>
      </c>
      <c r="N17" s="49" t="str">
        <f>'10号'!$V31</f>
        <v/>
      </c>
      <c r="O17" s="50">
        <f t="shared" si="0"/>
        <v>0</v>
      </c>
    </row>
    <row r="18" spans="1:15" ht="71.25" customHeight="1" x14ac:dyDescent="0.15">
      <c r="A18" s="407"/>
      <c r="B18" s="880"/>
      <c r="C18" s="880"/>
      <c r="D18" s="880"/>
      <c r="E18" s="397"/>
      <c r="F18" s="395"/>
      <c r="L18" s="50" t="s">
        <v>160</v>
      </c>
      <c r="M18" s="49" t="str">
        <f>'10号'!$U32</f>
        <v/>
      </c>
      <c r="N18" s="49" t="str">
        <f>'10号'!$V32</f>
        <v/>
      </c>
      <c r="O18" s="50">
        <f t="shared" si="0"/>
        <v>0</v>
      </c>
    </row>
    <row r="19" spans="1:15" s="12" customFormat="1" ht="48" customHeight="1" thickBot="1" x14ac:dyDescent="0.2">
      <c r="A19" s="881" t="s">
        <v>281</v>
      </c>
      <c r="B19" s="882"/>
      <c r="C19" s="882"/>
      <c r="D19" s="883" t="str">
        <f>IF(OR(O11&gt;30000,O12&gt;30000,O13&gt;30000,O14&gt;30000,O15&gt;30000),"月額の上限30,000円を"&amp;CHAR(10)&amp;"超えている月があります","")</f>
        <v/>
      </c>
      <c r="E19" s="884"/>
      <c r="F19" s="41">
        <f>SUMPRODUCT(($A$11:$A$18&gt;=$L$8)*($A$11:$A$18&lt;=$O$8)*F11:F18)</f>
        <v>0</v>
      </c>
      <c r="I19" s="9"/>
      <c r="J19" s="9"/>
      <c r="K19" s="9"/>
      <c r="L19" s="50" t="s">
        <v>161</v>
      </c>
      <c r="M19" s="49" t="str">
        <f>'10号'!$U33</f>
        <v/>
      </c>
      <c r="N19" s="49" t="str">
        <f>'10号'!$V33</f>
        <v/>
      </c>
      <c r="O19" s="50">
        <f t="shared" si="0"/>
        <v>0</v>
      </c>
    </row>
    <row r="20" spans="1:15" ht="51.75" customHeight="1" x14ac:dyDescent="0.15">
      <c r="A20" s="17"/>
      <c r="L20" s="50" t="s">
        <v>162</v>
      </c>
      <c r="M20" s="49" t="str">
        <f>'10号'!$U34</f>
        <v/>
      </c>
      <c r="N20" s="49" t="str">
        <f>'10号'!$V34</f>
        <v/>
      </c>
      <c r="O20" s="50">
        <f t="shared" si="0"/>
        <v>0</v>
      </c>
    </row>
    <row r="21" spans="1:15" ht="18.75" customHeight="1" x14ac:dyDescent="0.15">
      <c r="A21" s="17"/>
      <c r="L21" s="50" t="s">
        <v>163</v>
      </c>
      <c r="M21" s="49" t="str">
        <f>'10号'!$U35</f>
        <v/>
      </c>
      <c r="N21" s="49" t="str">
        <f>'10号'!$V35</f>
        <v/>
      </c>
      <c r="O21" s="50">
        <f t="shared" si="0"/>
        <v>0</v>
      </c>
    </row>
    <row r="22" spans="1:15" x14ac:dyDescent="0.15">
      <c r="L22" s="50" t="s">
        <v>164</v>
      </c>
      <c r="M22" s="49" t="str">
        <f>'10号'!$U36</f>
        <v/>
      </c>
      <c r="N22" s="49" t="str">
        <f>'10号'!$V36</f>
        <v/>
      </c>
      <c r="O22" s="50">
        <f t="shared" si="0"/>
        <v>0</v>
      </c>
    </row>
    <row r="23" spans="1:15" x14ac:dyDescent="0.15">
      <c r="L23" s="50"/>
      <c r="M23" s="49"/>
      <c r="N23" s="49"/>
      <c r="O23" s="50"/>
    </row>
    <row r="24" spans="1:15" x14ac:dyDescent="0.15">
      <c r="L24" s="50"/>
      <c r="M24" s="49"/>
      <c r="N24" s="49"/>
      <c r="O24" s="50"/>
    </row>
    <row r="25" spans="1:15" x14ac:dyDescent="0.15">
      <c r="I25" s="12"/>
      <c r="J25" s="12"/>
      <c r="K25" s="12"/>
      <c r="L25" s="50"/>
      <c r="M25" s="49"/>
      <c r="N25" s="49"/>
      <c r="O25" s="50"/>
    </row>
    <row r="26" spans="1:15" x14ac:dyDescent="0.15">
      <c r="L26" s="50"/>
      <c r="M26" s="49"/>
      <c r="N26" s="49"/>
      <c r="O26" s="50"/>
    </row>
    <row r="27" spans="1:15" x14ac:dyDescent="0.15">
      <c r="L27" s="50"/>
      <c r="M27" s="49"/>
      <c r="N27" s="49"/>
      <c r="O27" s="50"/>
    </row>
    <row r="28" spans="1:15" x14ac:dyDescent="0.15">
      <c r="L28" s="50"/>
      <c r="M28" s="49"/>
      <c r="N28" s="49"/>
      <c r="O28" s="50"/>
    </row>
  </sheetData>
  <sheetProtection password="ECA8" sheet="1" objects="1" scenarios="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6"/>
  <sheetViews>
    <sheetView showGridLines="0" tabSelected="1" view="pageBreakPreview" zoomScale="70" zoomScaleNormal="70" zoomScaleSheetLayoutView="70" workbookViewId="0">
      <selection activeCell="J4" sqref="J4"/>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9.375" customWidth="1"/>
    <col min="10" max="10" width="7.875" customWidth="1"/>
    <col min="11"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customWidth="1"/>
    <col min="25" max="26" width="4.625" hidden="1" customWidth="1"/>
    <col min="27" max="27" width="10.875" hidden="1" customWidth="1"/>
    <col min="28" max="28" width="7" hidden="1" customWidth="1"/>
    <col min="29" max="30" width="20.625" customWidth="1"/>
    <col min="31" max="31" width="17.875" customWidth="1"/>
    <col min="32" max="47" width="9" customWidth="1"/>
  </cols>
  <sheetData>
    <row r="1" spans="1:39" ht="14.25" customHeight="1" thickTop="1" thickBot="1" x14ac:dyDescent="0.5">
      <c r="B1" s="564"/>
      <c r="C1" s="564"/>
      <c r="D1" s="564"/>
      <c r="E1" s="3"/>
      <c r="S1" s="145"/>
      <c r="Y1" s="440" t="s">
        <v>286</v>
      </c>
      <c r="Z1" s="271"/>
      <c r="AA1" s="272"/>
      <c r="AB1" s="154"/>
      <c r="AM1" s="145"/>
    </row>
    <row r="2" spans="1:39" ht="39" customHeight="1" thickTop="1" thickBot="1" x14ac:dyDescent="0.2">
      <c r="B2" s="55"/>
      <c r="C2" s="55"/>
      <c r="D2" s="55"/>
      <c r="E2" s="4"/>
      <c r="S2" s="145"/>
      <c r="Y2" s="595" t="s">
        <v>303</v>
      </c>
      <c r="Z2" s="596"/>
      <c r="AA2" s="597"/>
      <c r="AB2" s="261" t="s">
        <v>302</v>
      </c>
      <c r="AM2" s="145"/>
    </row>
    <row r="3" spans="1:39" ht="31.5" customHeight="1" thickTop="1" x14ac:dyDescent="0.45">
      <c r="A3" s="135" t="s">
        <v>140</v>
      </c>
      <c r="B3" s="5"/>
      <c r="C3" s="135"/>
      <c r="D3" s="5"/>
      <c r="E3" s="5"/>
      <c r="F3" s="5"/>
      <c r="G3" s="5"/>
      <c r="H3" s="5"/>
      <c r="J3" s="5"/>
      <c r="K3" s="5"/>
      <c r="L3" s="431" t="str">
        <f>Y2</f>
        <v>〈令和３年度第１回〉</v>
      </c>
      <c r="M3" s="462"/>
      <c r="N3" s="462"/>
      <c r="O3" s="462"/>
      <c r="P3" s="462"/>
      <c r="Q3" s="463" t="b">
        <v>0</v>
      </c>
      <c r="R3" s="452"/>
      <c r="X3" s="216"/>
      <c r="Z3" s="155"/>
      <c r="AA3" s="266"/>
    </row>
    <row r="4" spans="1:39" ht="22.5" customHeight="1" x14ac:dyDescent="0.3">
      <c r="A4" s="5"/>
      <c r="B4" s="126"/>
      <c r="D4" s="127"/>
      <c r="E4" s="127"/>
      <c r="F4" s="127"/>
      <c r="G4" s="127"/>
      <c r="H4" s="5"/>
      <c r="I4" s="128" t="s">
        <v>128</v>
      </c>
      <c r="J4" s="429"/>
      <c r="K4" s="129" t="s">
        <v>167</v>
      </c>
      <c r="L4" s="106"/>
      <c r="M4" s="106"/>
      <c r="N4" s="106"/>
      <c r="O4" s="5"/>
      <c r="P4" s="127"/>
      <c r="S4" s="609" t="s">
        <v>169</v>
      </c>
      <c r="T4" s="609"/>
      <c r="U4" s="609"/>
      <c r="V4" s="609"/>
      <c r="W4" s="609"/>
      <c r="X4" s="216"/>
      <c r="Y4" s="263"/>
      <c r="Z4" s="264" t="s">
        <v>154</v>
      </c>
      <c r="AA4" s="267" t="str">
        <f>DBCS(CONCATENATE("〈令和",LEFT(AB2,LEN(AB2)-2),"年度第",RIGHT(AB2,1),"回〉"))</f>
        <v>〈令和３年度第１回〉</v>
      </c>
      <c r="AB4" s="268"/>
    </row>
    <row r="5" spans="1:39" ht="12" customHeight="1" x14ac:dyDescent="0.3">
      <c r="A5" s="5"/>
      <c r="B5" s="130"/>
      <c r="C5" s="131"/>
      <c r="D5" s="5"/>
      <c r="E5" s="5"/>
      <c r="F5" s="5"/>
      <c r="G5" s="5"/>
      <c r="H5" s="5"/>
      <c r="I5" s="5"/>
      <c r="J5" s="5"/>
      <c r="K5" s="5"/>
      <c r="L5" s="5"/>
      <c r="M5" s="5"/>
      <c r="N5" s="5"/>
      <c r="O5" s="5"/>
      <c r="P5" s="5"/>
      <c r="S5" s="609"/>
      <c r="T5" s="609"/>
      <c r="U5" s="609"/>
      <c r="V5" s="609"/>
      <c r="W5" s="609"/>
      <c r="X5" s="216"/>
      <c r="Y5" s="262"/>
      <c r="Z5" s="265" t="s">
        <v>155</v>
      </c>
      <c r="AA5" s="269" t="str">
        <f>CONCATENATE(LEFT(AA4,LEN(AA4)-1)," 新法人設立支援タイプ〉")</f>
        <v>〈令和３年度第１回 新法人設立支援タイプ〉</v>
      </c>
      <c r="AB5" s="270"/>
    </row>
    <row r="6" spans="1:39" ht="24.75" customHeight="1" x14ac:dyDescent="0.25">
      <c r="A6" s="5"/>
      <c r="B6" s="5"/>
      <c r="C6" s="5"/>
      <c r="D6" s="132" t="s">
        <v>42</v>
      </c>
      <c r="E6" s="408" t="str">
        <f>IF(J4="","",INDEX($U$9:$U$20,MATCH($J$4,$T$9:$T$20,0)))</f>
        <v/>
      </c>
      <c r="F6" s="133" t="s">
        <v>16</v>
      </c>
      <c r="G6" s="565" t="str">
        <f>IF(J4="","",INDEX($V$9:$V$20,MATCH($J$4,$T$9:$T$20,0)))</f>
        <v/>
      </c>
      <c r="H6" s="565"/>
      <c r="I6" s="565"/>
      <c r="J6" s="133" t="s">
        <v>41</v>
      </c>
      <c r="K6" s="133"/>
      <c r="L6" s="133"/>
      <c r="M6" s="133"/>
      <c r="N6" s="133"/>
      <c r="O6" s="5"/>
      <c r="P6" s="5"/>
      <c r="S6" s="609"/>
      <c r="T6" s="609"/>
      <c r="U6" s="609"/>
      <c r="V6" s="609"/>
      <c r="W6" s="609"/>
      <c r="Z6" s="201"/>
      <c r="AA6" s="201"/>
      <c r="AC6" s="424"/>
      <c r="AD6" s="424"/>
    </row>
    <row r="7" spans="1:39" ht="21" customHeight="1" x14ac:dyDescent="0.25">
      <c r="A7" s="5"/>
      <c r="B7" s="126"/>
      <c r="C7" s="5"/>
      <c r="D7" s="5"/>
      <c r="E7" s="5"/>
      <c r="F7" s="5"/>
      <c r="G7" s="5"/>
      <c r="H7" s="5"/>
      <c r="I7" s="5"/>
      <c r="J7" s="612"/>
      <c r="K7" s="612"/>
      <c r="L7" s="134" t="s">
        <v>103</v>
      </c>
      <c r="M7" s="199"/>
      <c r="N7" s="134" t="s">
        <v>104</v>
      </c>
      <c r="O7" s="199"/>
      <c r="P7" s="134" t="s">
        <v>105</v>
      </c>
      <c r="AC7" s="424"/>
      <c r="AD7" s="425"/>
    </row>
    <row r="8" spans="1:39" ht="17.25" thickBot="1" x14ac:dyDescent="0.3">
      <c r="A8" s="5"/>
      <c r="B8" s="135" t="s">
        <v>224</v>
      </c>
      <c r="C8" s="136"/>
      <c r="D8" s="5"/>
      <c r="E8" s="5"/>
      <c r="F8" s="5"/>
      <c r="G8" s="5"/>
      <c r="H8" s="5"/>
      <c r="I8" s="5"/>
      <c r="J8" s="5"/>
      <c r="K8" s="5"/>
      <c r="L8" s="5"/>
      <c r="M8" s="5"/>
      <c r="N8" s="5"/>
      <c r="O8" s="5"/>
      <c r="P8" s="5"/>
      <c r="AD8" s="201"/>
    </row>
    <row r="9" spans="1:39" ht="20.25" thickBot="1" x14ac:dyDescent="0.5">
      <c r="A9" s="5"/>
      <c r="B9" s="135"/>
      <c r="C9" s="136"/>
      <c r="D9" s="5"/>
      <c r="E9" s="5"/>
      <c r="F9" s="5"/>
      <c r="G9" s="5"/>
      <c r="H9" s="5"/>
      <c r="I9" s="5"/>
      <c r="J9" s="5"/>
      <c r="K9" s="5"/>
      <c r="L9" s="5"/>
      <c r="M9" s="5"/>
      <c r="N9" s="5"/>
      <c r="O9" s="5"/>
      <c r="P9" s="5"/>
      <c r="S9" s="211" t="s">
        <v>194</v>
      </c>
      <c r="T9" s="212" t="s">
        <v>195</v>
      </c>
      <c r="U9" s="212" t="s">
        <v>196</v>
      </c>
      <c r="V9" s="235" t="s">
        <v>197</v>
      </c>
      <c r="W9" s="236" t="s">
        <v>166</v>
      </c>
      <c r="X9" s="453"/>
      <c r="Y9" s="156" t="s">
        <v>170</v>
      </c>
      <c r="Z9" s="201"/>
      <c r="AA9" s="201"/>
      <c r="AB9" s="162">
        <f>MONTH(U10)</f>
        <v>6</v>
      </c>
      <c r="AD9" s="201"/>
    </row>
    <row r="10" spans="1:39" ht="29.25" customHeight="1" x14ac:dyDescent="0.25">
      <c r="A10" s="5"/>
      <c r="B10" s="126"/>
      <c r="C10" s="5"/>
      <c r="D10" s="5"/>
      <c r="E10" s="7"/>
      <c r="F10" s="137" t="s">
        <v>271</v>
      </c>
      <c r="G10" s="574"/>
      <c r="H10" s="574"/>
      <c r="I10" s="574"/>
      <c r="J10" s="574"/>
      <c r="K10" s="574"/>
      <c r="L10" s="574"/>
      <c r="M10" s="574"/>
      <c r="N10" s="574"/>
      <c r="O10" s="574"/>
      <c r="P10" s="51"/>
      <c r="S10" s="400">
        <f t="shared" ref="S10:S15" si="0">IF(WEEKDAY(EOMONTH(V10,1),2)=7,EOMONTH(V10,1)-2,IF(WEEKDAY(EOMONTH(V10,1),2)=6,EOMONTH(V10,1)-1,EOMONTH(V10,1)))-AB10</f>
        <v>44498</v>
      </c>
      <c r="T10" s="426">
        <f>Z10</f>
        <v>1</v>
      </c>
      <c r="U10" s="401">
        <v>44348</v>
      </c>
      <c r="V10" s="402">
        <f t="shared" ref="V10:V15" si="1">EOMONTH(U10,Y10-1)</f>
        <v>44469</v>
      </c>
      <c r="W10" s="234" t="str">
        <f t="shared" ref="W10:W15" si="2">VLOOKUP(Y10,$Z$10:$AA$14,2,0)</f>
        <v>①～④</v>
      </c>
      <c r="X10" s="237"/>
      <c r="Y10" s="436">
        <f>IF(MONTH(U10)=1,3,IF(MONTH(U10)=2,2,IF(MONTH(U10)=3,1,IF(MONTH(U10)=11,5,4))))</f>
        <v>4</v>
      </c>
      <c r="Z10" s="438">
        <v>1</v>
      </c>
      <c r="AA10" s="439" t="s">
        <v>228</v>
      </c>
      <c r="AB10" s="441">
        <f>IF(AND(OR(YEAR(V10)=2022,YEAR(V10)=2023),MONTH(EOMONTH(V10,1))=12),2,IF(MONTH(EOMONTH(V10,1))=12,3,IF(AND(YEAR(V10)=2022,MONTH(EOMONTH(V10,1))=4),1,0)))</f>
        <v>0</v>
      </c>
      <c r="AD10" s="201"/>
    </row>
    <row r="11" spans="1:39" ht="21" customHeight="1" x14ac:dyDescent="0.25">
      <c r="A11" s="5"/>
      <c r="B11" s="126"/>
      <c r="C11" s="5"/>
      <c r="D11" s="5"/>
      <c r="E11" s="7"/>
      <c r="F11" s="137"/>
      <c r="G11" s="1" t="s">
        <v>156</v>
      </c>
      <c r="H11" s="198"/>
      <c r="I11" s="2"/>
      <c r="J11" s="2"/>
      <c r="K11" s="2"/>
      <c r="L11" s="2"/>
      <c r="M11" s="2"/>
      <c r="N11" s="2"/>
      <c r="O11" s="2"/>
      <c r="P11" s="121"/>
      <c r="S11" s="400">
        <f t="shared" si="0"/>
        <v>44620</v>
      </c>
      <c r="T11" s="427">
        <f>Z11</f>
        <v>2</v>
      </c>
      <c r="U11" s="403">
        <f>V10+1</f>
        <v>44470</v>
      </c>
      <c r="V11" s="404">
        <f t="shared" si="1"/>
        <v>44592</v>
      </c>
      <c r="W11" s="217" t="str">
        <f t="shared" si="2"/>
        <v>①～④</v>
      </c>
      <c r="X11" s="237"/>
      <c r="Y11" s="436">
        <f>IF(MONTH(U11)=1,3,IF(MONTH(U11)=2,2,IF(MONTH(U11)=3,1,IF(MONTH(U11)=11,5,4))))</f>
        <v>4</v>
      </c>
      <c r="Z11" s="437">
        <v>2</v>
      </c>
      <c r="AA11" s="439" t="s">
        <v>229</v>
      </c>
      <c r="AB11" s="441">
        <f t="shared" ref="AB11:AB16" si="3">IF(AND(OR(YEAR(V11)=2022,YEAR(V11)=2023),MONTH(EOMONTH(V11,1))=12),2,IF(MONTH(EOMONTH(V11,1))=12,3,IF(AND(YEAR(V11)=2022,MONTH(EOMONTH(V11,1))=4),1,0)))</f>
        <v>0</v>
      </c>
      <c r="AD11" s="201"/>
    </row>
    <row r="12" spans="1:39" ht="29.25" customHeight="1" x14ac:dyDescent="0.25">
      <c r="A12" s="5"/>
      <c r="B12" s="126"/>
      <c r="C12" s="5"/>
      <c r="D12" s="5"/>
      <c r="E12" s="5"/>
      <c r="F12" s="137" t="s">
        <v>32</v>
      </c>
      <c r="G12" s="610"/>
      <c r="H12" s="610"/>
      <c r="I12" s="610"/>
      <c r="J12" s="610"/>
      <c r="K12" s="610"/>
      <c r="L12" s="610"/>
      <c r="M12" s="610"/>
      <c r="N12" s="610"/>
      <c r="O12" s="610"/>
      <c r="P12" s="122"/>
      <c r="S12" s="400">
        <f t="shared" si="0"/>
        <v>44679</v>
      </c>
      <c r="T12" s="427">
        <f>Z12</f>
        <v>3</v>
      </c>
      <c r="U12" s="403">
        <f t="shared" ref="U12:U14" si="4">V11+1</f>
        <v>44593</v>
      </c>
      <c r="V12" s="404">
        <f t="shared" si="1"/>
        <v>44651</v>
      </c>
      <c r="W12" s="217" t="str">
        <f t="shared" si="2"/>
        <v>①～②</v>
      </c>
      <c r="X12" s="237"/>
      <c r="Y12" s="436">
        <f>IF(MONTH(U12)=1,3,IF(MONTH(U12)=2,2,IF(MONTH(U12)=3,1,IF(MONTH(U12)=11,5,4))))</f>
        <v>2</v>
      </c>
      <c r="Z12" s="437">
        <v>3</v>
      </c>
      <c r="AA12" s="439" t="s">
        <v>230</v>
      </c>
      <c r="AB12" s="441">
        <f t="shared" si="3"/>
        <v>1</v>
      </c>
      <c r="AD12" s="201"/>
    </row>
    <row r="13" spans="1:39" ht="29.25" customHeight="1" x14ac:dyDescent="0.25">
      <c r="A13" s="5"/>
      <c r="B13" s="126"/>
      <c r="C13" s="5"/>
      <c r="D13" s="5"/>
      <c r="E13" s="7"/>
      <c r="F13" s="137" t="s">
        <v>272</v>
      </c>
      <c r="G13" s="611"/>
      <c r="H13" s="611"/>
      <c r="I13" s="611"/>
      <c r="J13" s="611"/>
      <c r="K13" s="611"/>
      <c r="L13" s="611"/>
      <c r="M13" s="611"/>
      <c r="N13" s="611"/>
      <c r="O13" s="611"/>
      <c r="P13" s="54"/>
      <c r="S13" s="400">
        <f t="shared" si="0"/>
        <v>44804</v>
      </c>
      <c r="T13" s="427">
        <f>Z13</f>
        <v>4</v>
      </c>
      <c r="U13" s="403">
        <f t="shared" si="4"/>
        <v>44652</v>
      </c>
      <c r="V13" s="404">
        <f t="shared" si="1"/>
        <v>44773</v>
      </c>
      <c r="W13" s="217" t="str">
        <f t="shared" si="2"/>
        <v>①～④</v>
      </c>
      <c r="X13" s="237"/>
      <c r="Y13" s="436">
        <f>IF(MONTH(U13)=1,3,IF(MONTH(U13)=2,2,IF(MONTH(U13)=3,1,IF(MONTH(U13)=11,5,4))))</f>
        <v>4</v>
      </c>
      <c r="Z13" s="437">
        <v>4</v>
      </c>
      <c r="AA13" s="439" t="s">
        <v>275</v>
      </c>
      <c r="AB13" s="441">
        <f t="shared" si="3"/>
        <v>0</v>
      </c>
      <c r="AD13" s="201"/>
    </row>
    <row r="14" spans="1:39" ht="24" customHeight="1" x14ac:dyDescent="0.25">
      <c r="A14" s="5"/>
      <c r="B14" s="135"/>
      <c r="C14" s="136"/>
      <c r="D14" s="5"/>
      <c r="E14" s="5"/>
      <c r="F14" s="5"/>
      <c r="G14" s="5"/>
      <c r="H14" s="5"/>
      <c r="I14" s="5"/>
      <c r="J14" s="5"/>
      <c r="K14" s="5"/>
      <c r="L14" s="5"/>
      <c r="M14" s="5"/>
      <c r="N14" s="5"/>
      <c r="O14" s="5"/>
      <c r="P14" s="5"/>
      <c r="S14" s="400">
        <f t="shared" si="0"/>
        <v>44923</v>
      </c>
      <c r="T14" s="427">
        <f>Z14</f>
        <v>5</v>
      </c>
      <c r="U14" s="403">
        <f t="shared" si="4"/>
        <v>44774</v>
      </c>
      <c r="V14" s="404">
        <f t="shared" si="1"/>
        <v>44895</v>
      </c>
      <c r="W14" s="217" t="str">
        <f t="shared" si="2"/>
        <v>①～④</v>
      </c>
      <c r="X14" s="238"/>
      <c r="Y14" s="436">
        <f>IF(MONTH(U14)=1,3,IF(MONTH(U14)=2,2,IF(MONTH(U14)=3,1,IF(MONTH(U14)=11,5,4))))</f>
        <v>4</v>
      </c>
      <c r="Z14" s="437">
        <v>5</v>
      </c>
      <c r="AA14" s="439" t="s">
        <v>276</v>
      </c>
      <c r="AB14" s="441">
        <f t="shared" si="3"/>
        <v>2</v>
      </c>
      <c r="AD14" s="201"/>
    </row>
    <row r="15" spans="1:39" ht="30" customHeight="1" x14ac:dyDescent="0.15">
      <c r="A15" s="5"/>
      <c r="B15" s="577" t="s">
        <v>43</v>
      </c>
      <c r="C15" s="577"/>
      <c r="D15" s="577"/>
      <c r="E15" s="577"/>
      <c r="F15" s="577"/>
      <c r="G15" s="577"/>
      <c r="H15" s="577"/>
      <c r="I15" s="577"/>
      <c r="J15" s="577"/>
      <c r="K15" s="577"/>
      <c r="L15" s="577"/>
      <c r="M15" s="577"/>
      <c r="N15" s="577"/>
      <c r="O15" s="577"/>
      <c r="P15" s="5"/>
      <c r="S15" s="400">
        <f t="shared" si="0"/>
        <v>45044</v>
      </c>
      <c r="T15" s="427">
        <f>T14+1</f>
        <v>6</v>
      </c>
      <c r="U15" s="403">
        <f>V14+1</f>
        <v>44896</v>
      </c>
      <c r="V15" s="404">
        <f t="shared" si="1"/>
        <v>45016</v>
      </c>
      <c r="W15" s="217" t="str">
        <f t="shared" si="2"/>
        <v>①～④</v>
      </c>
      <c r="X15" s="239"/>
      <c r="Y15" s="436">
        <f>IF(OR(MONTH(U10)=1,MONTH(U10)=9),5,IF(OR(MONTH(U10)=7,MONTH(U10)=11),3,4))</f>
        <v>4</v>
      </c>
      <c r="Z15" s="437"/>
      <c r="AA15" s="439"/>
      <c r="AB15" s="441">
        <f t="shared" si="3"/>
        <v>0</v>
      </c>
    </row>
    <row r="16" spans="1:39" ht="27.75" customHeight="1" thickBot="1" x14ac:dyDescent="0.2">
      <c r="A16" s="143" t="s">
        <v>33</v>
      </c>
      <c r="B16" s="81"/>
      <c r="C16" s="138"/>
      <c r="D16" s="81"/>
      <c r="E16" s="81"/>
      <c r="F16" s="81"/>
      <c r="G16" s="81"/>
      <c r="H16" s="81"/>
      <c r="I16" s="81"/>
      <c r="J16" s="81"/>
      <c r="K16" s="81"/>
      <c r="L16" s="81"/>
      <c r="M16" s="81"/>
      <c r="N16" s="81"/>
      <c r="O16" s="81"/>
      <c r="P16" s="81"/>
      <c r="S16" s="410">
        <f>IF(Y16="","",IF(WEEKDAY(EOMONTH(V16,1),2)=7,EOMONTH(V16,1)-2,IF(WEEKDAY(EOMONTH(V16,1),2)=6,EOMONTH(V16,1)-1,EOMONTH(V16,1)))-AB16)</f>
        <v>45107</v>
      </c>
      <c r="T16" s="428">
        <f>IF(Y16="","",T15+1)</f>
        <v>7</v>
      </c>
      <c r="U16" s="405">
        <f>IF(Y16="","",V15+1)</f>
        <v>45017</v>
      </c>
      <c r="V16" s="406">
        <f>IF(Y16="","",EOMONTH(U16,Y16-1))</f>
        <v>45077</v>
      </c>
      <c r="W16" s="241" t="str">
        <f>IF(Y16="","",VLOOKUP(Y16,$Z$10:$AA$14,2,0))</f>
        <v>①～②</v>
      </c>
      <c r="Y16" s="436">
        <f>IF(OR(MONTH(U10)=2,MONTH(U10)=6,MONTH(U10)=10),2,IF(MONTH(U10)=3,3,IF(MONTH(U10)=5,1,"")))</f>
        <v>2</v>
      </c>
      <c r="Z16" s="437"/>
      <c r="AA16" s="439"/>
      <c r="AB16" s="441">
        <f t="shared" si="3"/>
        <v>0</v>
      </c>
    </row>
    <row r="17" spans="1:32" ht="26.25" customHeight="1" x14ac:dyDescent="0.15">
      <c r="A17" s="5"/>
      <c r="B17" s="568" t="s">
        <v>257</v>
      </c>
      <c r="C17" s="569"/>
      <c r="D17" s="570"/>
      <c r="E17" s="571"/>
      <c r="F17" s="572"/>
      <c r="G17" s="572"/>
      <c r="H17" s="572"/>
      <c r="I17" s="572"/>
      <c r="J17" s="572"/>
      <c r="K17" s="572"/>
      <c r="L17" s="572"/>
      <c r="M17" s="572"/>
      <c r="N17" s="572"/>
      <c r="O17" s="573"/>
      <c r="P17" s="5"/>
      <c r="AA17" s="444" t="s">
        <v>283</v>
      </c>
    </row>
    <row r="18" spans="1:32" ht="26.25" customHeight="1" thickBot="1" x14ac:dyDescent="0.2">
      <c r="A18" s="5"/>
      <c r="B18" s="535" t="s">
        <v>19</v>
      </c>
      <c r="C18" s="536"/>
      <c r="D18" s="537"/>
      <c r="E18" s="606"/>
      <c r="F18" s="607"/>
      <c r="G18" s="607"/>
      <c r="H18" s="607"/>
      <c r="I18" s="607"/>
      <c r="J18" s="607"/>
      <c r="K18" s="607"/>
      <c r="L18" s="607"/>
      <c r="M18" s="607"/>
      <c r="N18" s="607"/>
      <c r="O18" s="608"/>
      <c r="P18" s="5"/>
      <c r="AA18" s="444" t="s">
        <v>284</v>
      </c>
    </row>
    <row r="19" spans="1:32" ht="21" customHeight="1" thickBot="1" x14ac:dyDescent="0.2">
      <c r="A19" s="130" t="s">
        <v>34</v>
      </c>
      <c r="B19" s="5"/>
      <c r="C19" s="139"/>
      <c r="D19" s="5"/>
      <c r="E19" s="5"/>
      <c r="F19" s="5"/>
      <c r="G19" s="5"/>
      <c r="H19" s="5"/>
      <c r="I19" s="5"/>
      <c r="J19" s="5"/>
      <c r="K19" s="5"/>
      <c r="L19" s="5"/>
      <c r="M19" s="5"/>
      <c r="N19" s="5"/>
      <c r="O19" s="5"/>
      <c r="P19" s="5"/>
      <c r="AA19" s="444" t="s">
        <v>285</v>
      </c>
    </row>
    <row r="20" spans="1:32" s="8" customFormat="1" ht="24" customHeight="1" thickBot="1" x14ac:dyDescent="0.2">
      <c r="A20" s="7"/>
      <c r="B20" s="551" t="s">
        <v>107</v>
      </c>
      <c r="C20" s="539"/>
      <c r="D20" s="552"/>
      <c r="E20" s="538" t="s">
        <v>108</v>
      </c>
      <c r="F20" s="552"/>
      <c r="G20" s="538" t="s">
        <v>109</v>
      </c>
      <c r="H20" s="539"/>
      <c r="I20" s="539"/>
      <c r="J20" s="539"/>
      <c r="K20" s="539"/>
      <c r="L20" s="539"/>
      <c r="M20" s="539"/>
      <c r="N20" s="539"/>
      <c r="O20" s="540"/>
      <c r="P20" s="7"/>
      <c r="Q20"/>
      <c r="R20"/>
      <c r="S20"/>
      <c r="T20"/>
      <c r="U20"/>
      <c r="V20"/>
      <c r="W20"/>
      <c r="X20"/>
      <c r="Y20"/>
      <c r="Z20"/>
      <c r="AA20" s="445" t="s">
        <v>286</v>
      </c>
      <c r="AB20"/>
      <c r="AC20"/>
      <c r="AD20"/>
      <c r="AE20"/>
      <c r="AF20"/>
    </row>
    <row r="21" spans="1:32" ht="29.25" customHeight="1" x14ac:dyDescent="0.15">
      <c r="A21" s="5"/>
      <c r="B21" s="566" t="s">
        <v>44</v>
      </c>
      <c r="C21" s="567"/>
      <c r="D21" s="567"/>
      <c r="E21" s="541">
        <f>IF($J$4="",0,'11号-1'!D55)</f>
        <v>0</v>
      </c>
      <c r="F21" s="541"/>
      <c r="G21" s="575" t="s">
        <v>165</v>
      </c>
      <c r="H21" s="575"/>
      <c r="I21" s="575"/>
      <c r="J21" s="575"/>
      <c r="K21" s="575"/>
      <c r="L21" s="575"/>
      <c r="M21" s="575"/>
      <c r="N21" s="575"/>
      <c r="O21" s="576"/>
      <c r="P21" s="5"/>
    </row>
    <row r="22" spans="1:32" ht="29.25" customHeight="1" x14ac:dyDescent="0.15">
      <c r="A22" s="5"/>
      <c r="B22" s="543" t="s">
        <v>45</v>
      </c>
      <c r="C22" s="544"/>
      <c r="D22" s="544"/>
      <c r="E22" s="542">
        <f>IF($J$4="",0,'11号-1'!D56)</f>
        <v>0</v>
      </c>
      <c r="F22" s="542"/>
      <c r="G22" s="545" t="s">
        <v>110</v>
      </c>
      <c r="H22" s="545"/>
      <c r="I22" s="545"/>
      <c r="J22" s="545"/>
      <c r="K22" s="545"/>
      <c r="L22" s="545"/>
      <c r="M22" s="545"/>
      <c r="N22" s="545"/>
      <c r="O22" s="546"/>
      <c r="P22" s="5"/>
      <c r="Q22" s="8"/>
      <c r="R22" s="8"/>
    </row>
    <row r="23" spans="1:32" ht="29.25" customHeight="1" x14ac:dyDescent="0.15">
      <c r="A23" s="5"/>
      <c r="B23" s="543" t="s">
        <v>46</v>
      </c>
      <c r="C23" s="544"/>
      <c r="D23" s="544"/>
      <c r="E23" s="542">
        <f>IF($J$4="",0,'11号-1'!D57)</f>
        <v>0</v>
      </c>
      <c r="F23" s="542"/>
      <c r="G23" s="545" t="s">
        <v>110</v>
      </c>
      <c r="H23" s="545"/>
      <c r="I23" s="545"/>
      <c r="J23" s="545"/>
      <c r="K23" s="545"/>
      <c r="L23" s="545"/>
      <c r="M23" s="545"/>
      <c r="N23" s="545"/>
      <c r="O23" s="546"/>
      <c r="P23" s="5"/>
      <c r="S23" s="533" t="s">
        <v>171</v>
      </c>
      <c r="T23" s="534"/>
      <c r="U23" s="534"/>
      <c r="V23" s="534"/>
      <c r="W23" s="534"/>
      <c r="X23" s="163"/>
    </row>
    <row r="24" spans="1:32" ht="29.25" customHeight="1" x14ac:dyDescent="0.15">
      <c r="A24" s="5"/>
      <c r="B24" s="547" t="s">
        <v>50</v>
      </c>
      <c r="C24" s="548"/>
      <c r="D24" s="548"/>
      <c r="E24" s="542">
        <f>IF($J$4="",0,'11号-1'!D58)</f>
        <v>0</v>
      </c>
      <c r="F24" s="542"/>
      <c r="G24" s="545"/>
      <c r="H24" s="545"/>
      <c r="I24" s="545"/>
      <c r="J24" s="545"/>
      <c r="K24" s="545"/>
      <c r="L24" s="545"/>
      <c r="M24" s="545"/>
      <c r="N24" s="545"/>
      <c r="O24" s="546"/>
      <c r="P24" s="5"/>
      <c r="S24" s="149" t="s">
        <v>173</v>
      </c>
      <c r="T24" s="150"/>
      <c r="U24" s="151" t="s">
        <v>141</v>
      </c>
      <c r="V24" s="151" t="s">
        <v>142</v>
      </c>
      <c r="W24" s="152" t="s">
        <v>166</v>
      </c>
      <c r="X24" s="148"/>
    </row>
    <row r="25" spans="1:32" ht="29.25" customHeight="1" thickBot="1" x14ac:dyDescent="0.2">
      <c r="A25" s="5"/>
      <c r="B25" s="553" t="s">
        <v>47</v>
      </c>
      <c r="C25" s="554"/>
      <c r="D25" s="554"/>
      <c r="E25" s="563">
        <f>IF($J$4="",0,SUM(E21:F24))</f>
        <v>0</v>
      </c>
      <c r="F25" s="563"/>
      <c r="G25" s="578"/>
      <c r="H25" s="578"/>
      <c r="I25" s="578"/>
      <c r="J25" s="578"/>
      <c r="K25" s="578"/>
      <c r="L25" s="578"/>
      <c r="M25" s="578"/>
      <c r="N25" s="578"/>
      <c r="O25" s="579"/>
      <c r="P25" s="5"/>
      <c r="S25" s="430" t="str">
        <f>IF($J$4="","",$J$4)</f>
        <v/>
      </c>
      <c r="T25" s="185" t="str">
        <f>IF($J$4="","","1ヶ月目")</f>
        <v/>
      </c>
      <c r="U25" s="409" t="str">
        <f>IF($J$4="","",VLOOKUP($S$25,$T$9:$V$20,2,0))</f>
        <v/>
      </c>
      <c r="V25" s="409" t="str">
        <f>IF(U25="","",EOMONTH(U25,0))</f>
        <v/>
      </c>
      <c r="W25" s="202" t="str">
        <f>IF(U25="","","①")</f>
        <v/>
      </c>
      <c r="X25" s="203"/>
    </row>
    <row r="26" spans="1:32" ht="29.25" customHeight="1" x14ac:dyDescent="0.15">
      <c r="A26" s="5"/>
      <c r="B26" s="566" t="s">
        <v>111</v>
      </c>
      <c r="C26" s="567"/>
      <c r="D26" s="567"/>
      <c r="E26" s="541">
        <f>IF($J$4="",0,'11号-1'!D60)</f>
        <v>0</v>
      </c>
      <c r="F26" s="541"/>
      <c r="G26" s="575" t="s">
        <v>110</v>
      </c>
      <c r="H26" s="575"/>
      <c r="I26" s="575"/>
      <c r="J26" s="575"/>
      <c r="K26" s="575"/>
      <c r="L26" s="575"/>
      <c r="M26" s="575"/>
      <c r="N26" s="575"/>
      <c r="O26" s="576"/>
      <c r="P26" s="5"/>
      <c r="S26" s="153"/>
      <c r="T26" s="185" t="str">
        <f>IF(U26="","","2ヶ月目")</f>
        <v/>
      </c>
      <c r="U26" s="409" t="str">
        <f t="shared" ref="U26:U36" si="5">IF(V25="","",IF(V25=VLOOKUP($S$25,$T$10:$V$20,3,0),"",V25+1))</f>
        <v/>
      </c>
      <c r="V26" s="409" t="str">
        <f t="shared" ref="V26:V36" si="6">IF(U26="","",EOMONTH(U26,0))</f>
        <v/>
      </c>
      <c r="W26" s="202" t="str">
        <f>IF(U26="","","②")</f>
        <v/>
      </c>
      <c r="X26" s="203"/>
    </row>
    <row r="27" spans="1:32" ht="29.25" customHeight="1" thickBot="1" x14ac:dyDescent="0.2">
      <c r="A27" s="5"/>
      <c r="B27" s="580" t="s">
        <v>49</v>
      </c>
      <c r="C27" s="554"/>
      <c r="D27" s="554"/>
      <c r="E27" s="563">
        <f>IF($J$4="",0,'11号-1'!D61)</f>
        <v>0</v>
      </c>
      <c r="F27" s="563"/>
      <c r="G27" s="578" t="s">
        <v>110</v>
      </c>
      <c r="H27" s="578"/>
      <c r="I27" s="578"/>
      <c r="J27" s="578"/>
      <c r="K27" s="578"/>
      <c r="L27" s="578"/>
      <c r="M27" s="578"/>
      <c r="N27" s="578"/>
      <c r="O27" s="579"/>
      <c r="P27" s="5"/>
      <c r="S27" s="153"/>
      <c r="T27" s="185" t="str">
        <f>IF(U27="","","3ヶ月目")</f>
        <v/>
      </c>
      <c r="U27" s="409" t="str">
        <f t="shared" si="5"/>
        <v/>
      </c>
      <c r="V27" s="409" t="str">
        <f t="shared" si="6"/>
        <v/>
      </c>
      <c r="W27" s="202" t="str">
        <f>IF(U27="","","③")</f>
        <v/>
      </c>
      <c r="X27" s="203"/>
    </row>
    <row r="28" spans="1:32" ht="29.25" customHeight="1" thickBot="1" x14ac:dyDescent="0.2">
      <c r="A28" s="5"/>
      <c r="B28" s="551" t="s">
        <v>48</v>
      </c>
      <c r="C28" s="539"/>
      <c r="D28" s="552"/>
      <c r="E28" s="558">
        <f>E25+E26+E27</f>
        <v>0</v>
      </c>
      <c r="F28" s="559"/>
      <c r="G28" s="592"/>
      <c r="H28" s="593"/>
      <c r="I28" s="593"/>
      <c r="J28" s="593"/>
      <c r="K28" s="593"/>
      <c r="L28" s="593"/>
      <c r="M28" s="593"/>
      <c r="N28" s="593"/>
      <c r="O28" s="594"/>
      <c r="P28" s="5"/>
      <c r="S28" s="153"/>
      <c r="T28" s="185" t="str">
        <f>IF(U28="","","4ヶ月目")</f>
        <v/>
      </c>
      <c r="U28" s="409" t="str">
        <f t="shared" si="5"/>
        <v/>
      </c>
      <c r="V28" s="409" t="str">
        <f t="shared" si="6"/>
        <v/>
      </c>
      <c r="W28" s="202" t="str">
        <f>IF(U28="","","④")</f>
        <v/>
      </c>
      <c r="X28" s="204"/>
    </row>
    <row r="29" spans="1:32" ht="28.5" customHeight="1" x14ac:dyDescent="0.15">
      <c r="A29" s="5"/>
      <c r="B29" s="51" t="str">
        <f>"※　各区分の助成対象経費の額は、様式研第11号の「第 "&amp;J4&amp;" 回の計」の各区分の額と一致する"</f>
        <v>※　各区分の助成対象経費の額は、様式研第11号の「第  回の計」の各区分の額と一致する</v>
      </c>
      <c r="C29" s="52"/>
      <c r="D29" s="52"/>
      <c r="E29" s="53"/>
      <c r="F29" s="53"/>
      <c r="G29" s="54"/>
      <c r="H29" s="54"/>
      <c r="I29" s="54"/>
      <c r="J29" s="54"/>
      <c r="K29" s="54"/>
      <c r="L29" s="54"/>
      <c r="M29" s="54"/>
      <c r="N29" s="54"/>
      <c r="O29" s="54"/>
      <c r="P29" s="5"/>
      <c r="S29" s="228"/>
      <c r="T29" s="229" t="str">
        <f>IF(U29="","","5ヶ月目")</f>
        <v/>
      </c>
      <c r="U29" s="435" t="str">
        <f t="shared" si="5"/>
        <v/>
      </c>
      <c r="V29" s="435" t="str">
        <f t="shared" si="6"/>
        <v/>
      </c>
      <c r="W29" s="230" t="str">
        <f>IF(U29="","","⑤")</f>
        <v/>
      </c>
      <c r="X29" s="203"/>
    </row>
    <row r="30" spans="1:32" ht="21" customHeight="1" x14ac:dyDescent="0.15">
      <c r="A30" s="130" t="s">
        <v>149</v>
      </c>
      <c r="B30" s="126"/>
      <c r="C30" s="139"/>
      <c r="D30" s="5"/>
      <c r="E30" s="5"/>
      <c r="F30" s="5"/>
      <c r="G30" s="5"/>
      <c r="H30" s="5"/>
      <c r="I30" s="5"/>
      <c r="J30" s="5"/>
      <c r="K30" s="5"/>
      <c r="L30" s="5"/>
      <c r="M30" s="5"/>
      <c r="N30" s="5"/>
      <c r="O30" s="5"/>
      <c r="P30" s="5"/>
      <c r="S30" s="228"/>
      <c r="T30" s="231" t="str">
        <f>IF(U30="","","6ヶ月目")</f>
        <v/>
      </c>
      <c r="U30" s="232" t="str">
        <f t="shared" si="5"/>
        <v/>
      </c>
      <c r="V30" s="232" t="str">
        <f t="shared" si="6"/>
        <v/>
      </c>
      <c r="W30" s="233" t="str">
        <f>IF(U30="","","⑥")</f>
        <v/>
      </c>
      <c r="X30" s="203"/>
      <c r="Y30" s="6"/>
    </row>
    <row r="31" spans="1:32" ht="6" customHeight="1" x14ac:dyDescent="0.15">
      <c r="A31" s="5"/>
      <c r="B31" s="135"/>
      <c r="C31" s="139"/>
      <c r="D31" s="5"/>
      <c r="E31" s="5"/>
      <c r="F31" s="5"/>
      <c r="G31" s="5"/>
      <c r="H31" s="5"/>
      <c r="I31" s="5"/>
      <c r="J31" s="5"/>
      <c r="K31" s="5"/>
      <c r="L31" s="5"/>
      <c r="M31" s="5"/>
      <c r="N31" s="5"/>
      <c r="O31" s="5"/>
      <c r="P31" s="5"/>
      <c r="S31" s="228"/>
      <c r="T31" s="231" t="str">
        <f>IF(U31="","","7ヶ月目")</f>
        <v/>
      </c>
      <c r="U31" s="232" t="str">
        <f t="shared" si="5"/>
        <v/>
      </c>
      <c r="V31" s="232" t="str">
        <f t="shared" si="6"/>
        <v/>
      </c>
      <c r="W31" s="233" t="str">
        <f>IF(U31="","","⑦")</f>
        <v/>
      </c>
      <c r="X31" s="203"/>
      <c r="Y31" s="6"/>
    </row>
    <row r="32" spans="1:32" ht="15" customHeight="1" x14ac:dyDescent="0.15">
      <c r="A32" s="5"/>
      <c r="B32" s="126"/>
      <c r="C32" s="549" t="s">
        <v>35</v>
      </c>
      <c r="D32" s="550"/>
      <c r="E32" s="555" t="str">
        <f>PHONETIC(E33)</f>
        <v/>
      </c>
      <c r="F32" s="556"/>
      <c r="G32" s="556"/>
      <c r="H32" s="556"/>
      <c r="I32" s="556"/>
      <c r="J32" s="556"/>
      <c r="K32" s="556"/>
      <c r="L32" s="556"/>
      <c r="M32" s="556"/>
      <c r="N32" s="557"/>
      <c r="O32" s="5"/>
      <c r="P32" s="5"/>
      <c r="S32" s="228"/>
      <c r="T32" s="231" t="str">
        <f>IF(U32="","","8ヶ月目")</f>
        <v/>
      </c>
      <c r="U32" s="232" t="str">
        <f t="shared" si="5"/>
        <v/>
      </c>
      <c r="V32" s="232" t="str">
        <f t="shared" si="6"/>
        <v/>
      </c>
      <c r="W32" s="233" t="str">
        <f>IF(U32="","","⑧")</f>
        <v/>
      </c>
      <c r="X32" s="203"/>
      <c r="Y32" s="6"/>
    </row>
    <row r="33" spans="1:25" ht="28.5" customHeight="1" x14ac:dyDescent="0.15">
      <c r="A33" s="5"/>
      <c r="B33" s="126"/>
      <c r="C33" s="584" t="s">
        <v>36</v>
      </c>
      <c r="D33" s="585"/>
      <c r="E33" s="581"/>
      <c r="F33" s="582"/>
      <c r="G33" s="582"/>
      <c r="H33" s="582"/>
      <c r="I33" s="582"/>
      <c r="J33" s="582"/>
      <c r="K33" s="582"/>
      <c r="L33" s="582"/>
      <c r="M33" s="582"/>
      <c r="N33" s="583"/>
      <c r="O33" s="5"/>
      <c r="P33" s="5"/>
      <c r="S33" s="228"/>
      <c r="T33" s="231" t="str">
        <f>IF(U33="","","9ヶ月目")</f>
        <v/>
      </c>
      <c r="U33" s="232" t="str">
        <f t="shared" si="5"/>
        <v/>
      </c>
      <c r="V33" s="232" t="str">
        <f t="shared" si="6"/>
        <v/>
      </c>
      <c r="W33" s="233" t="str">
        <f>IF(U33="","","⑨")</f>
        <v/>
      </c>
      <c r="X33" s="203"/>
      <c r="Y33" s="6"/>
    </row>
    <row r="34" spans="1:25" ht="15" customHeight="1" x14ac:dyDescent="0.15">
      <c r="A34" s="5"/>
      <c r="B34" s="126"/>
      <c r="C34" s="590" t="s">
        <v>37</v>
      </c>
      <c r="D34" s="591"/>
      <c r="E34" s="598"/>
      <c r="F34" s="603" t="s">
        <v>35</v>
      </c>
      <c r="G34" s="604"/>
      <c r="H34" s="605"/>
      <c r="I34" s="555" t="str">
        <f>PHONETIC(I35)</f>
        <v/>
      </c>
      <c r="J34" s="556"/>
      <c r="K34" s="556"/>
      <c r="L34" s="556"/>
      <c r="M34" s="556"/>
      <c r="N34" s="557"/>
      <c r="O34" s="5"/>
      <c r="P34" s="5"/>
      <c r="S34" s="228"/>
      <c r="T34" s="231" t="str">
        <f>IF(U34="","","10ヶ月目")</f>
        <v/>
      </c>
      <c r="U34" s="232" t="str">
        <f t="shared" si="5"/>
        <v/>
      </c>
      <c r="V34" s="232" t="str">
        <f t="shared" si="6"/>
        <v/>
      </c>
      <c r="W34" s="233" t="str">
        <f>IF(U34="","","⑩")</f>
        <v/>
      </c>
      <c r="X34" s="203"/>
      <c r="Y34" s="6"/>
    </row>
    <row r="35" spans="1:25" ht="28.5" customHeight="1" x14ac:dyDescent="0.15">
      <c r="A35" s="5"/>
      <c r="B35" s="126"/>
      <c r="C35" s="584"/>
      <c r="D35" s="585"/>
      <c r="E35" s="599"/>
      <c r="F35" s="600" t="s">
        <v>38</v>
      </c>
      <c r="G35" s="601"/>
      <c r="H35" s="602"/>
      <c r="I35" s="581"/>
      <c r="J35" s="582"/>
      <c r="K35" s="582"/>
      <c r="L35" s="582"/>
      <c r="M35" s="582"/>
      <c r="N35" s="583"/>
      <c r="O35" s="5"/>
      <c r="P35" s="5"/>
      <c r="S35" s="228"/>
      <c r="T35" s="231" t="str">
        <f>IF(U35="","","11ヶ月目")</f>
        <v/>
      </c>
      <c r="U35" s="232" t="str">
        <f t="shared" si="5"/>
        <v/>
      </c>
      <c r="V35" s="232" t="str">
        <f t="shared" si="6"/>
        <v/>
      </c>
      <c r="W35" s="233" t="str">
        <f>IF(U35="","","⑪")</f>
        <v/>
      </c>
      <c r="X35" s="203"/>
      <c r="Y35" s="6"/>
    </row>
    <row r="36" spans="1:25" ht="30.75" customHeight="1" x14ac:dyDescent="0.15">
      <c r="A36" s="5"/>
      <c r="B36" s="126"/>
      <c r="C36" s="589" t="s">
        <v>106</v>
      </c>
      <c r="D36" s="588"/>
      <c r="E36" s="200"/>
      <c r="F36" s="586" t="s">
        <v>39</v>
      </c>
      <c r="G36" s="587"/>
      <c r="H36" s="588"/>
      <c r="I36" s="560"/>
      <c r="J36" s="561"/>
      <c r="K36" s="561"/>
      <c r="L36" s="561"/>
      <c r="M36" s="561"/>
      <c r="N36" s="562"/>
      <c r="O36" s="5"/>
      <c r="P36" s="5"/>
      <c r="S36" s="228"/>
      <c r="T36" s="231" t="str">
        <f>IF(U36="","","12ヶ月目")</f>
        <v/>
      </c>
      <c r="U36" s="232" t="str">
        <f t="shared" si="5"/>
        <v/>
      </c>
      <c r="V36" s="232" t="str">
        <f t="shared" si="6"/>
        <v/>
      </c>
      <c r="W36" s="233" t="str">
        <f>IF(U36="","","⑫")</f>
        <v/>
      </c>
      <c r="X36" s="203"/>
      <c r="Y36" s="6"/>
    </row>
    <row r="37" spans="1:25" ht="15" customHeight="1" x14ac:dyDescent="0.15">
      <c r="A37" s="5"/>
      <c r="B37" s="126"/>
      <c r="C37" s="549" t="s">
        <v>35</v>
      </c>
      <c r="D37" s="550"/>
      <c r="E37" s="555" t="str">
        <f>PHONETIC(E38)</f>
        <v/>
      </c>
      <c r="F37" s="556"/>
      <c r="G37" s="556"/>
      <c r="H37" s="556"/>
      <c r="I37" s="556"/>
      <c r="J37" s="556"/>
      <c r="K37" s="556"/>
      <c r="L37" s="556"/>
      <c r="M37" s="556"/>
      <c r="N37" s="557"/>
      <c r="O37" s="5"/>
      <c r="P37" s="5"/>
    </row>
    <row r="38" spans="1:25" ht="28.5" customHeight="1" x14ac:dyDescent="0.15">
      <c r="A38" s="5"/>
      <c r="B38" s="126"/>
      <c r="C38" s="584" t="s">
        <v>40</v>
      </c>
      <c r="D38" s="585"/>
      <c r="E38" s="581"/>
      <c r="F38" s="582"/>
      <c r="G38" s="582"/>
      <c r="H38" s="582"/>
      <c r="I38" s="582"/>
      <c r="J38" s="582"/>
      <c r="K38" s="582"/>
      <c r="L38" s="582"/>
      <c r="M38" s="582"/>
      <c r="N38" s="583"/>
      <c r="O38" s="5"/>
      <c r="P38" s="5"/>
    </row>
    <row r="39" spans="1:25" ht="5.25" customHeight="1" x14ac:dyDescent="0.15">
      <c r="A39" s="5"/>
      <c r="B39" s="126"/>
      <c r="C39" s="140"/>
      <c r="D39" s="140"/>
      <c r="E39" s="5"/>
      <c r="F39" s="5"/>
      <c r="G39" s="5"/>
      <c r="H39" s="5"/>
      <c r="I39" s="5"/>
      <c r="J39" s="5"/>
      <c r="K39" s="5"/>
      <c r="L39" s="5"/>
      <c r="M39" s="5"/>
      <c r="N39" s="5"/>
      <c r="O39" s="5"/>
      <c r="P39" s="5"/>
      <c r="T39" s="146"/>
    </row>
    <row r="40" spans="1:25" ht="13.5" customHeight="1" x14ac:dyDescent="0.15">
      <c r="A40" s="5"/>
      <c r="B40" s="141" t="s">
        <v>152</v>
      </c>
      <c r="C40" s="142" t="s">
        <v>153</v>
      </c>
      <c r="D40" s="140"/>
      <c r="E40" s="5"/>
      <c r="F40" s="5"/>
      <c r="G40" s="5"/>
      <c r="H40" s="5"/>
      <c r="I40" s="5"/>
      <c r="J40" s="5"/>
      <c r="K40" s="5"/>
      <c r="L40" s="5"/>
      <c r="M40" s="5"/>
      <c r="N40" s="5"/>
      <c r="O40" s="5"/>
      <c r="P40" s="5"/>
      <c r="T40" s="146"/>
    </row>
    <row r="41" spans="1:25" ht="15.75" customHeight="1" x14ac:dyDescent="0.15">
      <c r="A41" s="5"/>
      <c r="B41" s="5"/>
      <c r="C41" s="531" t="s">
        <v>305</v>
      </c>
      <c r="D41" s="532"/>
      <c r="E41" s="532"/>
      <c r="F41" s="532"/>
      <c r="G41" s="532"/>
      <c r="H41" s="532"/>
      <c r="I41" s="532"/>
      <c r="J41" s="532"/>
      <c r="K41" s="532"/>
      <c r="L41" s="532"/>
      <c r="M41" s="532"/>
      <c r="N41" s="532"/>
      <c r="O41" s="5"/>
      <c r="P41" s="5"/>
      <c r="T41" s="146"/>
    </row>
    <row r="42" spans="1:25" ht="14.25" customHeight="1" x14ac:dyDescent="0.15">
      <c r="A42" s="5"/>
      <c r="B42" s="5"/>
      <c r="C42" s="399" t="s">
        <v>304</v>
      </c>
      <c r="D42" s="140"/>
      <c r="E42" s="5"/>
      <c r="F42" s="5"/>
      <c r="G42" s="5"/>
      <c r="H42" s="5"/>
      <c r="I42" s="5"/>
      <c r="J42" s="5"/>
      <c r="K42" s="5"/>
      <c r="L42" s="5"/>
      <c r="M42" s="5"/>
      <c r="N42" s="5"/>
      <c r="O42" s="5"/>
      <c r="P42" s="5"/>
      <c r="T42" s="146"/>
    </row>
    <row r="43" spans="1:25" ht="18.75" x14ac:dyDescent="0.15">
      <c r="A43" s="5"/>
      <c r="B43" s="5"/>
      <c r="C43" s="399" t="s">
        <v>306</v>
      </c>
      <c r="D43" s="140"/>
      <c r="E43" s="5"/>
      <c r="F43" s="5"/>
      <c r="G43" s="5"/>
      <c r="H43" s="5"/>
      <c r="I43" s="5"/>
      <c r="J43" s="5"/>
      <c r="K43" s="5"/>
      <c r="L43" s="5"/>
      <c r="M43" s="5"/>
      <c r="N43" s="5"/>
      <c r="O43" s="5"/>
      <c r="P43" s="5"/>
      <c r="T43" s="146"/>
    </row>
    <row r="44" spans="1:25" ht="18.75" x14ac:dyDescent="0.15">
      <c r="A44" s="5"/>
      <c r="B44" s="5"/>
      <c r="C44" s="399"/>
      <c r="D44" s="140"/>
      <c r="E44" s="5"/>
      <c r="F44" s="5"/>
      <c r="G44" s="5"/>
      <c r="H44" s="5"/>
      <c r="I44" s="5"/>
      <c r="J44" s="5"/>
      <c r="K44" s="5"/>
      <c r="L44" s="5"/>
      <c r="M44" s="5"/>
      <c r="N44" s="5"/>
      <c r="O44" s="5"/>
      <c r="P44" s="5"/>
      <c r="T44" s="146"/>
    </row>
    <row r="45" spans="1:25" ht="13.5" customHeight="1" x14ac:dyDescent="0.15">
      <c r="T45" s="146"/>
    </row>
    <row r="46" spans="1:25" ht="13.5" customHeight="1" x14ac:dyDescent="0.15">
      <c r="T46" s="146"/>
    </row>
  </sheetData>
  <sheetProtection algorithmName="SHA-512" hashValue="7r4UWZEJtbQ0cDM8vb6IGWaHRho0/VqpBF6deoD8jBkdskPNvWV3ekoMC8gZ4y7ud+e5tx4n8Q6KJVjBzUQymQ==" saltValue="ikfPbeqIj1ATyUbb30Ja/A==" spinCount="100000" sheet="1" selectLockedCells="1"/>
  <mergeCells count="59">
    <mergeCell ref="E25:F25"/>
    <mergeCell ref="G28:O28"/>
    <mergeCell ref="Y2:AA2"/>
    <mergeCell ref="E24:F24"/>
    <mergeCell ref="E34:E35"/>
    <mergeCell ref="F35:H35"/>
    <mergeCell ref="F34:H34"/>
    <mergeCell ref="G24:O24"/>
    <mergeCell ref="E18:O18"/>
    <mergeCell ref="S4:W6"/>
    <mergeCell ref="G12:O12"/>
    <mergeCell ref="G13:O13"/>
    <mergeCell ref="J7:K7"/>
    <mergeCell ref="E26:F26"/>
    <mergeCell ref="G26:O26"/>
    <mergeCell ref="G25:O25"/>
    <mergeCell ref="C38:D38"/>
    <mergeCell ref="F36:H36"/>
    <mergeCell ref="I34:N34"/>
    <mergeCell ref="C37:D37"/>
    <mergeCell ref="C36:D36"/>
    <mergeCell ref="I35:N35"/>
    <mergeCell ref="E38:N38"/>
    <mergeCell ref="C34:D35"/>
    <mergeCell ref="G27:O27"/>
    <mergeCell ref="B27:D27"/>
    <mergeCell ref="E33:N33"/>
    <mergeCell ref="B26:D26"/>
    <mergeCell ref="E32:N32"/>
    <mergeCell ref="C33:D33"/>
    <mergeCell ref="B1:D1"/>
    <mergeCell ref="G6:I6"/>
    <mergeCell ref="B20:D20"/>
    <mergeCell ref="B21:D21"/>
    <mergeCell ref="B22:D22"/>
    <mergeCell ref="B17:D17"/>
    <mergeCell ref="E20:F20"/>
    <mergeCell ref="G22:O22"/>
    <mergeCell ref="E17:O17"/>
    <mergeCell ref="G10:O10"/>
    <mergeCell ref="G21:O21"/>
    <mergeCell ref="E22:F22"/>
    <mergeCell ref="B15:O15"/>
    <mergeCell ref="C41:N41"/>
    <mergeCell ref="S23:W23"/>
    <mergeCell ref="B18:D18"/>
    <mergeCell ref="G20:O20"/>
    <mergeCell ref="E21:F21"/>
    <mergeCell ref="E23:F23"/>
    <mergeCell ref="B23:D23"/>
    <mergeCell ref="G23:O23"/>
    <mergeCell ref="B24:D24"/>
    <mergeCell ref="C32:D32"/>
    <mergeCell ref="B28:D28"/>
    <mergeCell ref="B25:D25"/>
    <mergeCell ref="E37:N37"/>
    <mergeCell ref="E28:F28"/>
    <mergeCell ref="I36:N36"/>
    <mergeCell ref="E27:F27"/>
  </mergeCells>
  <phoneticPr fontId="2"/>
  <conditionalFormatting sqref="S29">
    <cfRule type="expression" dxfId="10" priority="4">
      <formula>$U$29&lt;&gt;""</formula>
    </cfRule>
  </conditionalFormatting>
  <conditionalFormatting sqref="T29:W29">
    <cfRule type="expression" dxfId="9" priority="1">
      <formula>$U$29&lt;&gt;""</formula>
    </cfRule>
  </conditionalFormatting>
  <dataValidations count="5">
    <dataValidation imeMode="halfAlpha" allowBlank="1" showInputMessage="1" showErrorMessage="1" sqref="O7:P7 E34:E35 I36:N36 M7 H11" xr:uid="{00000000-0002-0000-0100-000000000000}"/>
    <dataValidation imeMode="fullKatakana" allowBlank="1" showInputMessage="1" showErrorMessage="1" sqref="I34:N34 E32:N32 E37:N37" xr:uid="{00000000-0002-0000-0100-000001000000}"/>
    <dataValidation type="list" allowBlank="1" showInputMessage="1" showErrorMessage="1" sqref="E36" xr:uid="{00000000-0002-0000-0100-000002000000}">
      <formula1>"普通預金,当座預金"</formula1>
    </dataValidation>
    <dataValidation type="list" allowBlank="1" showInputMessage="1" showErrorMessage="1" sqref="Y2" xr:uid="{00000000-0002-0000-0100-000003000000}">
      <formula1>$AA$4:$AA$6</formula1>
    </dataValidation>
    <dataValidation type="list" imeMode="halfAlpha" allowBlank="1" showInputMessage="1" showErrorMessage="1" sqref="J4" xr:uid="{00000000-0002-0000-0100-000004000000}">
      <formula1>$T$10:$T$16</formula1>
    </dataValidation>
  </dataValidations>
  <printOptions horizontalCentered="1" verticalCentered="1"/>
  <pageMargins left="0.15748031496062992" right="0.15748031496062992" top="0.27559055118110237" bottom="0.27559055118110237" header="0.15748031496062992" footer="0.15748031496062992"/>
  <pageSetup paperSize="9" scale="91" orientation="portrait" r:id="rId1"/>
  <headerFooter>
    <oddHeader xml:space="preserve">&amp;R&amp;8
. </oddHeader>
    <oddFooter>&amp;L&amp;8　.&amp;C&amp;9PC版&amp;R&amp;8.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11</xdr:col>
                    <xdr:colOff>266700</xdr:colOff>
                    <xdr:row>2</xdr:row>
                    <xdr:rowOff>9525</xdr:rowOff>
                  </from>
                  <to>
                    <xdr:col>14</xdr:col>
                    <xdr:colOff>114300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8"/>
  <sheetViews>
    <sheetView showGridLines="0" view="pageBreakPreview" zoomScale="70" zoomScaleNormal="70" zoomScaleSheetLayoutView="70" workbookViewId="0">
      <selection activeCell="H61" sqref="H61"/>
    </sheetView>
  </sheetViews>
  <sheetFormatPr defaultRowHeight="22.5" x14ac:dyDescent="0.3"/>
  <cols>
    <col min="1" max="1" width="15.125" style="180" customWidth="1"/>
    <col min="2" max="2" width="21.625" style="9" customWidth="1"/>
    <col min="3" max="3" width="8.5" style="9" customWidth="1"/>
    <col min="4" max="4" width="30.625" style="181" customWidth="1"/>
    <col min="5" max="5" width="3.625" style="182" customWidth="1"/>
    <col min="6" max="7" width="11.625" style="9" customWidth="1"/>
    <col min="8" max="8" width="6.625" style="9" customWidth="1"/>
    <col min="9" max="10" width="8.625" style="9" customWidth="1"/>
    <col min="11" max="11" width="9" style="213" customWidth="1"/>
    <col min="12" max="12" width="10.5" style="207" hidden="1" customWidth="1"/>
    <col min="13" max="13" width="12.5" style="207" hidden="1" customWidth="1"/>
    <col min="14" max="14" width="6.375" style="274" hidden="1" customWidth="1"/>
    <col min="15" max="15" width="9.25" style="275" hidden="1" customWidth="1"/>
    <col min="16" max="16" width="10.25" style="286" hidden="1" customWidth="1"/>
    <col min="17" max="17" width="9" style="287" hidden="1" customWidth="1"/>
    <col min="18" max="18" width="8.625" style="207" hidden="1" customWidth="1"/>
    <col min="19" max="19" width="6" style="207" hidden="1" customWidth="1"/>
    <col min="20" max="20" width="4.625" style="207" hidden="1" customWidth="1"/>
    <col min="21" max="22" width="9" style="208" customWidth="1"/>
    <col min="23" max="24" width="9" style="208"/>
    <col min="25" max="16384" width="9" style="9"/>
  </cols>
  <sheetData>
    <row r="1" spans="1:24" ht="56.25" customHeight="1" thickBot="1" x14ac:dyDescent="0.3">
      <c r="A1" s="115"/>
      <c r="B1" s="56"/>
      <c r="C1" s="56"/>
      <c r="D1" s="76"/>
      <c r="E1" s="123"/>
      <c r="F1" s="56"/>
      <c r="G1" s="56"/>
      <c r="H1" s="56"/>
      <c r="I1" s="56"/>
      <c r="J1" s="56"/>
      <c r="P1" s="276"/>
      <c r="Q1" s="277"/>
    </row>
    <row r="2" spans="1:24" ht="27" customHeight="1" thickTop="1" thickBot="1" x14ac:dyDescent="0.35">
      <c r="A2" s="75"/>
      <c r="B2" s="56"/>
      <c r="C2" s="56"/>
      <c r="D2" s="76"/>
      <c r="E2" s="123"/>
      <c r="F2" s="77"/>
      <c r="G2" s="77"/>
      <c r="H2" s="77"/>
      <c r="I2" s="77"/>
      <c r="J2" s="78" t="str">
        <f>'10号'!L3</f>
        <v>〈令和３年度第１回〉</v>
      </c>
      <c r="L2" s="340">
        <f>EOMONTH('10号'!$U$10,13)</f>
        <v>44773</v>
      </c>
      <c r="M2" s="278" t="s">
        <v>223</v>
      </c>
      <c r="N2" s="279"/>
      <c r="O2" s="280"/>
      <c r="P2" s="281"/>
      <c r="Q2" s="282"/>
      <c r="R2" s="244"/>
      <c r="S2" s="244"/>
      <c r="T2" s="245"/>
    </row>
    <row r="3" spans="1:24" ht="24.75" thickTop="1" x14ac:dyDescent="0.35">
      <c r="A3" s="58" t="s">
        <v>129</v>
      </c>
      <c r="B3" s="56"/>
      <c r="C3" s="56"/>
      <c r="D3" s="76"/>
      <c r="E3" s="123"/>
      <c r="F3" s="79"/>
      <c r="G3" s="79"/>
      <c r="H3" s="79"/>
      <c r="I3" s="79"/>
      <c r="J3" s="79"/>
      <c r="L3" s="283"/>
      <c r="M3" s="283"/>
      <c r="N3" s="284"/>
      <c r="O3" s="285"/>
    </row>
    <row r="4" spans="1:24" ht="24" x14ac:dyDescent="0.3">
      <c r="A4" s="80" t="str">
        <f>"農の雇用事業助成金交付申請書（内訳） （ 第 "&amp;'10号'!$J$4&amp;" 回 ）"</f>
        <v>農の雇用事業助成金交付申請書（内訳） （ 第  回 ）</v>
      </c>
      <c r="B4" s="81"/>
      <c r="C4" s="81"/>
      <c r="D4" s="205"/>
      <c r="E4" s="124"/>
      <c r="F4" s="81"/>
      <c r="G4" s="81"/>
      <c r="H4" s="81"/>
      <c r="I4" s="81"/>
      <c r="J4" s="81"/>
    </row>
    <row r="5" spans="1:24" s="11" customFormat="1" ht="24" x14ac:dyDescent="0.35">
      <c r="A5" s="82"/>
      <c r="B5" s="83" t="s">
        <v>17</v>
      </c>
      <c r="C5" s="653" t="str">
        <f>IF('10号'!$G$10="","",'10号'!$G$10)</f>
        <v/>
      </c>
      <c r="D5" s="653"/>
      <c r="E5" s="653"/>
      <c r="F5" s="653"/>
      <c r="G5" s="653"/>
      <c r="H5" s="653"/>
      <c r="I5" s="653"/>
      <c r="J5" s="653"/>
      <c r="K5" s="214"/>
      <c r="L5" s="209"/>
      <c r="M5" s="209"/>
      <c r="N5" s="288"/>
      <c r="O5" s="289"/>
      <c r="P5" s="290"/>
      <c r="Q5" s="233"/>
      <c r="R5" s="209"/>
      <c r="S5" s="209"/>
      <c r="T5" s="209"/>
      <c r="U5" s="210"/>
      <c r="V5" s="210"/>
      <c r="W5" s="210"/>
      <c r="X5" s="210"/>
    </row>
    <row r="6" spans="1:24" s="11" customFormat="1" ht="24" x14ac:dyDescent="0.35">
      <c r="A6" s="82"/>
      <c r="B6" s="83" t="s">
        <v>15</v>
      </c>
      <c r="C6" s="653" t="str">
        <f>IF('10号'!$E$18="","",'10号'!$E$18)</f>
        <v/>
      </c>
      <c r="D6" s="653"/>
      <c r="E6" s="653"/>
      <c r="F6" s="653"/>
      <c r="G6" s="653"/>
      <c r="H6" s="653"/>
      <c r="I6" s="653"/>
      <c r="J6" s="653"/>
      <c r="K6" s="214"/>
      <c r="L6" s="291"/>
      <c r="M6" s="291"/>
      <c r="N6" s="288"/>
      <c r="O6" s="289"/>
      <c r="P6" s="290"/>
      <c r="Q6" s="233"/>
      <c r="R6" s="209"/>
      <c r="S6" s="209"/>
      <c r="T6" s="209"/>
      <c r="U6" s="210"/>
      <c r="V6" s="210"/>
      <c r="W6" s="210"/>
      <c r="X6" s="210"/>
    </row>
    <row r="7" spans="1:24" ht="6" hidden="1" customHeight="1" x14ac:dyDescent="0.3">
      <c r="A7" s="75"/>
      <c r="B7" s="83"/>
      <c r="C7" s="657"/>
      <c r="D7" s="657"/>
      <c r="E7" s="125"/>
      <c r="F7" s="656"/>
      <c r="G7" s="656"/>
      <c r="H7" s="206"/>
      <c r="I7" s="206"/>
      <c r="J7" s="56"/>
      <c r="K7" s="215"/>
    </row>
    <row r="8" spans="1:24" ht="6.75" customHeight="1" thickBot="1" x14ac:dyDescent="0.35">
      <c r="A8" s="75"/>
      <c r="B8" s="84"/>
      <c r="C8" s="84"/>
      <c r="D8" s="76"/>
      <c r="E8" s="123"/>
      <c r="F8" s="56"/>
      <c r="G8" s="56"/>
      <c r="H8" s="56"/>
      <c r="I8" s="56"/>
      <c r="J8" s="107"/>
    </row>
    <row r="9" spans="1:24" ht="29.25" customHeight="1" thickBot="1" x14ac:dyDescent="0.3">
      <c r="A9" s="85"/>
      <c r="B9" s="659" t="s">
        <v>29</v>
      </c>
      <c r="C9" s="660"/>
      <c r="D9" s="654" t="s">
        <v>28</v>
      </c>
      <c r="E9" s="655"/>
      <c r="F9" s="659" t="s">
        <v>150</v>
      </c>
      <c r="G9" s="661"/>
      <c r="H9" s="661"/>
      <c r="I9" s="661"/>
      <c r="J9" s="662"/>
      <c r="L9" s="332" t="s">
        <v>225</v>
      </c>
      <c r="M9" s="333" t="s">
        <v>172</v>
      </c>
      <c r="N9" s="334" t="s">
        <v>191</v>
      </c>
      <c r="O9" s="335" t="s">
        <v>192</v>
      </c>
      <c r="P9" s="336" t="s">
        <v>198</v>
      </c>
      <c r="Q9" s="337" t="s">
        <v>199</v>
      </c>
      <c r="R9" s="337" t="s">
        <v>200</v>
      </c>
      <c r="S9" s="338"/>
      <c r="T9" s="339" t="s">
        <v>226</v>
      </c>
    </row>
    <row r="10" spans="1:24" ht="21" customHeight="1" x14ac:dyDescent="0.3">
      <c r="A10" s="85"/>
      <c r="B10" s="86" t="s">
        <v>1</v>
      </c>
      <c r="C10" s="87"/>
      <c r="D10" s="645">
        <f>IF($A$14="",0,O10)</f>
        <v>0</v>
      </c>
      <c r="E10" s="646"/>
      <c r="F10" s="86" t="s">
        <v>130</v>
      </c>
      <c r="G10" s="88"/>
      <c r="H10" s="88"/>
      <c r="I10" s="88"/>
      <c r="J10" s="89"/>
      <c r="L10" s="292"/>
      <c r="O10" s="293" t="str">
        <f>①!$M$162</f>
        <v/>
      </c>
      <c r="P10" s="341"/>
      <c r="Q10" s="342" t="s">
        <v>231</v>
      </c>
      <c r="T10" s="249"/>
    </row>
    <row r="11" spans="1:24" ht="21" customHeight="1" x14ac:dyDescent="0.3">
      <c r="A11" s="90"/>
      <c r="B11" s="91" t="s">
        <v>4</v>
      </c>
      <c r="C11" s="92"/>
      <c r="D11" s="630">
        <f>IF(OR($A$14="",D10=$L$14),0,IF(O11+SUM($D$10:D10)&gt;=$L$14,$L$14-SUM($D$10:D10),O11))</f>
        <v>0</v>
      </c>
      <c r="E11" s="631"/>
      <c r="F11" s="91" t="s">
        <v>131</v>
      </c>
      <c r="G11" s="93"/>
      <c r="H11" s="93"/>
      <c r="I11" s="93"/>
      <c r="J11" s="94"/>
      <c r="L11" s="294">
        <f>IF($D10&gt;D14,0,IF($D10+D11&lt;D14,D11,D14-$D10))</f>
        <v>0</v>
      </c>
      <c r="O11" s="275">
        <f>'11号-3'!$Q$11</f>
        <v>0</v>
      </c>
      <c r="T11" s="249"/>
    </row>
    <row r="12" spans="1:24" ht="21" customHeight="1" x14ac:dyDescent="0.3">
      <c r="A12" s="90"/>
      <c r="B12" s="91" t="s">
        <v>5</v>
      </c>
      <c r="C12" s="92"/>
      <c r="D12" s="630">
        <f>IF(OR($A$14="",SUM($D$10:D11)=$L$14),0,IF(O12+SUM($D$10:D11)&gt;=$L$14,$L$14-SUM($D$10:D11),O12))</f>
        <v>0</v>
      </c>
      <c r="E12" s="631"/>
      <c r="F12" s="91" t="s">
        <v>132</v>
      </c>
      <c r="G12" s="93"/>
      <c r="H12" s="93"/>
      <c r="I12" s="93"/>
      <c r="J12" s="94"/>
      <c r="L12" s="294">
        <f>IF($D10+$D11&gt;D14,0,IF($D10+$D11+D12&lt;D14,D12,D14-$D10-$D11))</f>
        <v>0</v>
      </c>
      <c r="O12" s="275">
        <f>'11号-4'!$O$11</f>
        <v>0</v>
      </c>
      <c r="T12" s="249"/>
    </row>
    <row r="13" spans="1:24" ht="21" customHeight="1" x14ac:dyDescent="0.3">
      <c r="A13" s="95"/>
      <c r="B13" s="91" t="s">
        <v>2</v>
      </c>
      <c r="C13" s="92"/>
      <c r="D13" s="630">
        <f>IF(OR($A$14="",SUM($D$10:D12)=$L$14),0,IF(O13+SUM($D$10:D12)&gt;=$L$14,$L$14-SUM($D$10:D12),O13))</f>
        <v>0</v>
      </c>
      <c r="E13" s="631"/>
      <c r="F13" s="91" t="s">
        <v>133</v>
      </c>
      <c r="G13" s="93"/>
      <c r="H13" s="93"/>
      <c r="I13" s="93"/>
      <c r="J13" s="94"/>
      <c r="L13" s="294">
        <f>IF($D10+$D11+$D12&gt;D14,0,IF($D10+$D11+$D12+D13&lt;D14,D13,D14-$D10-$D11-$D12))</f>
        <v>0</v>
      </c>
      <c r="O13" s="275">
        <f>'11号-5'!$I$14</f>
        <v>0</v>
      </c>
      <c r="P13" s="295"/>
      <c r="T13" s="249"/>
    </row>
    <row r="14" spans="1:24" ht="15" customHeight="1" thickBot="1" x14ac:dyDescent="0.35">
      <c r="A14" s="634" t="str">
        <f>IF(ISERROR(IF('10号'!U25="","",MONTH('10号'!U25))),"",IF('10号'!U25="","",MONTH('10号'!U25)))</f>
        <v/>
      </c>
      <c r="B14" s="637" t="s">
        <v>27</v>
      </c>
      <c r="C14" s="638"/>
      <c r="D14" s="641">
        <f>IF($A$14="",0,IF(SUM(D10:E13)&lt;=$L$14,SUM(D10:E13),$L$14))</f>
        <v>0</v>
      </c>
      <c r="E14" s="642"/>
      <c r="F14" s="613" t="str">
        <f>IF('10号'!$Q$3=TRUE,"  ←　月計の上限額122,000円","  ←　月計の上限額97,000円")</f>
        <v xml:space="preserve">  ←　月計の上限額97,000円</v>
      </c>
      <c r="G14" s="614"/>
      <c r="H14" s="614"/>
      <c r="I14" s="614"/>
      <c r="J14" s="615"/>
      <c r="L14" s="296">
        <f>IF('10号'!$Q$3=TRUE,122000,97000)</f>
        <v>97000</v>
      </c>
      <c r="T14" s="249"/>
    </row>
    <row r="15" spans="1:24" ht="30" customHeight="1" thickBot="1" x14ac:dyDescent="0.35">
      <c r="A15" s="634"/>
      <c r="B15" s="639"/>
      <c r="C15" s="640"/>
      <c r="D15" s="643"/>
      <c r="E15" s="644"/>
      <c r="F15" s="616"/>
      <c r="G15" s="617"/>
      <c r="H15" s="617"/>
      <c r="I15" s="617"/>
      <c r="J15" s="618"/>
      <c r="L15" s="297"/>
      <c r="M15" s="260" t="str">
        <f>'10号'!U25</f>
        <v/>
      </c>
      <c r="N15" s="242"/>
      <c r="T15" s="254"/>
    </row>
    <row r="16" spans="1:24" ht="21" customHeight="1" thickBot="1" x14ac:dyDescent="0.3">
      <c r="A16" s="90"/>
      <c r="B16" s="91" t="s">
        <v>30</v>
      </c>
      <c r="C16" s="218"/>
      <c r="D16" s="632">
        <f>IF($A$14="",0,P16)</f>
        <v>0</v>
      </c>
      <c r="E16" s="633"/>
      <c r="F16" s="619" t="str">
        <f>IF('10号'!$Q$3=TRUE,"  ←　年度上限　420,000円","  ←　年度上限　120,000円")</f>
        <v xml:space="preserve">  ←　年度上限　120,000円</v>
      </c>
      <c r="G16" s="620"/>
      <c r="H16" s="620"/>
      <c r="I16" s="621"/>
      <c r="J16" s="622"/>
      <c r="L16" s="298"/>
      <c r="M16" s="299"/>
      <c r="N16" s="273"/>
      <c r="O16" s="300"/>
      <c r="P16" s="301">
        <f>IF($A14="",0,Q16)</f>
        <v>0</v>
      </c>
      <c r="Q16" s="302">
        <f>MIN('11号-6'!$O11,R16)</f>
        <v>0</v>
      </c>
      <c r="R16" s="296">
        <f>IF('10号'!$Q$3=TRUE,420000,120000)</f>
        <v>120000</v>
      </c>
      <c r="S16" s="247" t="str">
        <f>A14</f>
        <v/>
      </c>
      <c r="T16" s="243" t="str">
        <f>IFERROR(DATEDIF('10号'!$U$10,M15,"M")+1,"")</f>
        <v/>
      </c>
    </row>
    <row r="17" spans="1:20" ht="21" customHeight="1" x14ac:dyDescent="0.3">
      <c r="A17" s="90"/>
      <c r="B17" s="91" t="s">
        <v>20</v>
      </c>
      <c r="C17" s="96"/>
      <c r="D17" s="632">
        <f>IF($A$14="",0,N17)</f>
        <v>0</v>
      </c>
      <c r="E17" s="633"/>
      <c r="F17" s="256" t="s">
        <v>52</v>
      </c>
      <c r="G17" s="257"/>
      <c r="H17" s="257"/>
      <c r="I17" s="257"/>
      <c r="J17" s="258"/>
      <c r="L17" s="303"/>
      <c r="M17" s="207">
        <f>COUNTIF($N$17,"&gt;1")</f>
        <v>0</v>
      </c>
      <c r="N17" s="273">
        <f>MIN(30000,'11号-7'!O11+0)</f>
        <v>0</v>
      </c>
      <c r="O17" s="300"/>
      <c r="T17" s="255"/>
    </row>
    <row r="18" spans="1:20" ht="21" customHeight="1" thickBot="1" x14ac:dyDescent="0.35">
      <c r="A18" s="97"/>
      <c r="B18" s="635" t="str">
        <f>A14&amp;"月計"</f>
        <v>月計</v>
      </c>
      <c r="C18" s="636"/>
      <c r="D18" s="647">
        <f>SUM(D14:E17)</f>
        <v>0</v>
      </c>
      <c r="E18" s="648"/>
      <c r="F18" s="623"/>
      <c r="G18" s="624"/>
      <c r="H18" s="624"/>
      <c r="I18" s="624"/>
      <c r="J18" s="625"/>
      <c r="L18" s="304"/>
      <c r="M18" s="248"/>
      <c r="N18" s="305"/>
      <c r="O18" s="306"/>
      <c r="R18" s="248"/>
      <c r="S18" s="248"/>
      <c r="T18" s="250"/>
    </row>
    <row r="19" spans="1:20" ht="21" customHeight="1" x14ac:dyDescent="0.3">
      <c r="A19" s="85"/>
      <c r="B19" s="86" t="s">
        <v>1</v>
      </c>
      <c r="C19" s="87"/>
      <c r="D19" s="645">
        <f>IF($A$23="",0,O19)</f>
        <v>0</v>
      </c>
      <c r="E19" s="646"/>
      <c r="F19" s="86" t="s">
        <v>130</v>
      </c>
      <c r="G19" s="88"/>
      <c r="H19" s="88"/>
      <c r="I19" s="88"/>
      <c r="J19" s="89"/>
      <c r="L19" s="309"/>
      <c r="M19" s="246"/>
      <c r="N19" s="310"/>
      <c r="O19" s="311" t="str">
        <f>②!$M$162</f>
        <v/>
      </c>
      <c r="P19" s="343"/>
      <c r="Q19" s="344" t="s">
        <v>232</v>
      </c>
      <c r="R19" s="246"/>
      <c r="S19" s="246"/>
      <c r="T19" s="251"/>
    </row>
    <row r="20" spans="1:20" ht="21" customHeight="1" x14ac:dyDescent="0.3">
      <c r="A20" s="90"/>
      <c r="B20" s="91" t="s">
        <v>4</v>
      </c>
      <c r="C20" s="92"/>
      <c r="D20" s="630">
        <f>IF(OR($A$23="",D19=$L$23),0,IF((O20+SUM($D$19:D19))&gt;=$L$23,$L$23-SUM($D$19:D19),O20))</f>
        <v>0</v>
      </c>
      <c r="E20" s="631"/>
      <c r="F20" s="91" t="s">
        <v>131</v>
      </c>
      <c r="G20" s="93"/>
      <c r="H20" s="93"/>
      <c r="I20" s="93"/>
      <c r="J20" s="94"/>
      <c r="L20" s="303">
        <f>IF($D19&gt;D23,0,IF($D19+D20&lt;D23,D20,D23-$D19))</f>
        <v>0</v>
      </c>
      <c r="N20" s="312"/>
      <c r="O20" s="275">
        <f>'11号-3'!$Q$12</f>
        <v>0</v>
      </c>
      <c r="T20" s="252"/>
    </row>
    <row r="21" spans="1:20" ht="21" customHeight="1" x14ac:dyDescent="0.3">
      <c r="A21" s="90"/>
      <c r="B21" s="91" t="s">
        <v>5</v>
      </c>
      <c r="C21" s="92"/>
      <c r="D21" s="630">
        <f>IF(OR($A$23="",SUM($D$19:D20)=$L$23),0,IF((O21+SUM($D$19:D20))&gt;=$L$23,$L$23-SUM($D$19:D20),O21))</f>
        <v>0</v>
      </c>
      <c r="E21" s="631"/>
      <c r="F21" s="91" t="s">
        <v>132</v>
      </c>
      <c r="G21" s="93"/>
      <c r="H21" s="93"/>
      <c r="I21" s="93"/>
      <c r="J21" s="94"/>
      <c r="L21" s="303">
        <f>IF($D19+$D20&gt;D23,0,IF($D19+$D20+D21&lt;D23,D21,D23-$D19-$D20))</f>
        <v>0</v>
      </c>
      <c r="N21" s="312"/>
      <c r="O21" s="275">
        <f>'11号-4'!$O$12</f>
        <v>0</v>
      </c>
      <c r="R21" s="348" t="s">
        <v>244</v>
      </c>
      <c r="T21" s="252"/>
    </row>
    <row r="22" spans="1:20" ht="21" customHeight="1" x14ac:dyDescent="0.3">
      <c r="A22" s="95"/>
      <c r="B22" s="91" t="s">
        <v>2</v>
      </c>
      <c r="C22" s="92"/>
      <c r="D22" s="630">
        <f>IF(OR($A$23="",SUM($D$19:D21)=$L$23),0,IF((O22+SUM($D$19:D21))&gt;=$L$23,$L$23-SUM($D$19:D21),O22))</f>
        <v>0</v>
      </c>
      <c r="E22" s="631"/>
      <c r="F22" s="91" t="s">
        <v>133</v>
      </c>
      <c r="G22" s="93"/>
      <c r="H22" s="93"/>
      <c r="I22" s="93"/>
      <c r="J22" s="94"/>
      <c r="L22" s="303">
        <f>IF($D19+$D20+$D21&gt;D23,0,IF($D19+$D20+$D21+D22&lt;D23,D22,D23-$D19-$D20-$D21))</f>
        <v>0</v>
      </c>
      <c r="N22" s="313"/>
      <c r="O22" s="275">
        <f>'11号-5'!$I$17</f>
        <v>0</v>
      </c>
      <c r="R22" s="345" t="s">
        <v>235</v>
      </c>
      <c r="T22" s="252"/>
    </row>
    <row r="23" spans="1:20" ht="15" customHeight="1" thickBot="1" x14ac:dyDescent="0.35">
      <c r="A23" s="634" t="str">
        <f>IF(ISERROR(IF('10号'!U26="","",MONTH('10号'!U26))),"",IF('10号'!U26="","",MONTH('10号'!U26)))</f>
        <v/>
      </c>
      <c r="B23" s="637" t="s">
        <v>27</v>
      </c>
      <c r="C23" s="638"/>
      <c r="D23" s="641">
        <f>IF($A$23="",0,IF(SUM(D19:E22)&lt;=$L$23,SUM(D19:E22),$L$23))</f>
        <v>0</v>
      </c>
      <c r="E23" s="642"/>
      <c r="F23" s="628" t="str">
        <f>IF('10号'!$Q$3=TRUE,"  ←　月計の上限額122,000円","  ←　月計の上限額97,000円")</f>
        <v xml:space="preserve">  ←　月計の上限額97,000円</v>
      </c>
      <c r="G23" s="629"/>
      <c r="H23" s="629"/>
      <c r="I23" s="626"/>
      <c r="J23" s="627"/>
      <c r="L23" s="296">
        <f>IF('10号'!$Q$3=TRUE,122000,97000)</f>
        <v>97000</v>
      </c>
      <c r="N23" s="313"/>
      <c r="O23" s="314"/>
      <c r="R23" s="346" t="s">
        <v>236</v>
      </c>
      <c r="T23" s="249"/>
    </row>
    <row r="24" spans="1:20" ht="30" customHeight="1" thickBot="1" x14ac:dyDescent="0.35">
      <c r="A24" s="634"/>
      <c r="B24" s="639"/>
      <c r="C24" s="640"/>
      <c r="D24" s="643"/>
      <c r="E24" s="644"/>
      <c r="F24" s="616"/>
      <c r="G24" s="617"/>
      <c r="H24" s="617"/>
      <c r="I24" s="617"/>
      <c r="J24" s="618"/>
      <c r="L24" s="297"/>
      <c r="M24" s="260" t="str">
        <f>'10号'!U26</f>
        <v/>
      </c>
      <c r="N24" s="242"/>
      <c r="O24" s="315"/>
      <c r="R24" s="347" t="s">
        <v>237</v>
      </c>
      <c r="T24" s="254"/>
    </row>
    <row r="25" spans="1:20" ht="21" customHeight="1" thickBot="1" x14ac:dyDescent="0.3">
      <c r="A25" s="90"/>
      <c r="B25" s="91" t="s">
        <v>30</v>
      </c>
      <c r="C25" s="218"/>
      <c r="D25" s="632">
        <f>IF($A23="",0,P25)</f>
        <v>0</v>
      </c>
      <c r="E25" s="633"/>
      <c r="F25" s="619" t="str">
        <f>IF('10号'!$Q$3=TRUE,"  ←　年度上限　420,000円","  ←　年度上限　120,000円")</f>
        <v xml:space="preserve">  ←　年度上限　120,000円</v>
      </c>
      <c r="G25" s="620"/>
      <c r="H25" s="620"/>
      <c r="I25" s="621"/>
      <c r="J25" s="622"/>
      <c r="L25" s="298"/>
      <c r="M25" s="299"/>
      <c r="N25" s="312"/>
      <c r="O25" s="315"/>
      <c r="P25" s="301">
        <f>IF($A23="",0,IF(T25=13,Q25,MAX(IF((P$16+Q25)&gt;=R25,R25-P$16,Q25),0)))</f>
        <v>0</v>
      </c>
      <c r="Q25" s="302">
        <f>MIN('11号-6'!$O12,R25)</f>
        <v>0</v>
      </c>
      <c r="R25" s="296">
        <f>IF('10号'!$Q$3=TRUE,420000,120000)</f>
        <v>120000</v>
      </c>
      <c r="S25" s="247" t="str">
        <f>A23</f>
        <v/>
      </c>
      <c r="T25" s="243" t="str">
        <f>IFERROR(DATEDIF('10号'!$U$10,M24,"M")+1,"")</f>
        <v/>
      </c>
    </row>
    <row r="26" spans="1:20" ht="21" customHeight="1" x14ac:dyDescent="0.25">
      <c r="A26" s="90"/>
      <c r="B26" s="91" t="s">
        <v>20</v>
      </c>
      <c r="C26" s="96"/>
      <c r="D26" s="632">
        <f>IF($A$23="",0,N26)</f>
        <v>0</v>
      </c>
      <c r="E26" s="633"/>
      <c r="F26" s="256" t="s">
        <v>52</v>
      </c>
      <c r="G26" s="257"/>
      <c r="H26" s="257"/>
      <c r="I26" s="257"/>
      <c r="J26" s="258"/>
      <c r="L26" s="303"/>
      <c r="M26" s="207">
        <f>COUNTIF($N$17:N26,"&gt;1")</f>
        <v>0</v>
      </c>
      <c r="N26" s="273">
        <f>MIN(30000,'11号-7'!O12+0)</f>
        <v>0</v>
      </c>
      <c r="O26" s="300"/>
      <c r="P26" s="316" t="s">
        <v>193</v>
      </c>
      <c r="Q26" s="317">
        <f>P16+P25</f>
        <v>0</v>
      </c>
      <c r="T26" s="255"/>
    </row>
    <row r="27" spans="1:20" ht="21" customHeight="1" thickBot="1" x14ac:dyDescent="0.35">
      <c r="A27" s="97"/>
      <c r="B27" s="635" t="str">
        <f>A23&amp;"月計"</f>
        <v>月計</v>
      </c>
      <c r="C27" s="636"/>
      <c r="D27" s="658">
        <f>SUM(D23:E26)</f>
        <v>0</v>
      </c>
      <c r="E27" s="648"/>
      <c r="F27" s="623"/>
      <c r="G27" s="624"/>
      <c r="H27" s="624"/>
      <c r="I27" s="624"/>
      <c r="J27" s="625"/>
      <c r="L27" s="304"/>
      <c r="M27" s="248"/>
      <c r="N27" s="318"/>
      <c r="O27" s="319"/>
      <c r="R27" s="248"/>
      <c r="S27" s="248"/>
      <c r="T27" s="250"/>
    </row>
    <row r="28" spans="1:20" ht="21" customHeight="1" x14ac:dyDescent="0.3">
      <c r="A28" s="85"/>
      <c r="B28" s="86" t="s">
        <v>1</v>
      </c>
      <c r="C28" s="87"/>
      <c r="D28" s="645">
        <f>IF($A$32="",0,O28)</f>
        <v>0</v>
      </c>
      <c r="E28" s="646"/>
      <c r="F28" s="86" t="s">
        <v>130</v>
      </c>
      <c r="G28" s="88"/>
      <c r="H28" s="88"/>
      <c r="I28" s="88"/>
      <c r="J28" s="89"/>
      <c r="L28" s="309"/>
      <c r="M28" s="246"/>
      <c r="N28" s="320"/>
      <c r="O28" s="311" t="str">
        <f>③!$M$162</f>
        <v/>
      </c>
      <c r="P28" s="343"/>
      <c r="Q28" s="344" t="s">
        <v>233</v>
      </c>
      <c r="R28" s="246"/>
      <c r="S28" s="246"/>
      <c r="T28" s="251"/>
    </row>
    <row r="29" spans="1:20" ht="21" customHeight="1" x14ac:dyDescent="0.3">
      <c r="A29" s="90"/>
      <c r="B29" s="91" t="s">
        <v>4</v>
      </c>
      <c r="C29" s="92"/>
      <c r="D29" s="630">
        <f>IF(OR($A$32="",D28=$L$32),0,IF(O29+SUM($D$28:D28)&gt;=$L$32,$L$32-SUM($D$28:D28),O29))</f>
        <v>0</v>
      </c>
      <c r="E29" s="633"/>
      <c r="F29" s="91" t="s">
        <v>131</v>
      </c>
      <c r="G29" s="93"/>
      <c r="H29" s="93"/>
      <c r="I29" s="93"/>
      <c r="J29" s="94"/>
      <c r="L29" s="303">
        <f>IF($D28&gt;D32,0,IF($D28+D29&lt;D32,D29,D32-$D28))</f>
        <v>0</v>
      </c>
      <c r="O29" s="275">
        <f>'11号-3'!$Q$13</f>
        <v>0</v>
      </c>
      <c r="T29" s="252"/>
    </row>
    <row r="30" spans="1:20" ht="21" customHeight="1" x14ac:dyDescent="0.3">
      <c r="A30" s="90"/>
      <c r="B30" s="91" t="s">
        <v>5</v>
      </c>
      <c r="C30" s="92"/>
      <c r="D30" s="630">
        <f>IF(OR($A$32="",SUM($D$28:D29)=$L$32),0,IF(O30+SUM($D$28:D29)&gt;=$L$32,$L$32-SUM($D$28:D29),O30))</f>
        <v>0</v>
      </c>
      <c r="E30" s="633"/>
      <c r="F30" s="91" t="s">
        <v>132</v>
      </c>
      <c r="G30" s="93"/>
      <c r="H30" s="93"/>
      <c r="I30" s="93"/>
      <c r="J30" s="94"/>
      <c r="L30" s="303">
        <f>IF($D28+$D29&gt;D32,0,IF($D28+$D29+D30&lt;D32,D30,D32-$D28-$D29))</f>
        <v>0</v>
      </c>
      <c r="O30" s="275">
        <f>'11号-4'!$O$13</f>
        <v>0</v>
      </c>
      <c r="R30" s="348" t="s">
        <v>244</v>
      </c>
      <c r="T30" s="252"/>
    </row>
    <row r="31" spans="1:20" ht="21" customHeight="1" x14ac:dyDescent="0.3">
      <c r="A31" s="95"/>
      <c r="B31" s="91" t="s">
        <v>2</v>
      </c>
      <c r="C31" s="92"/>
      <c r="D31" s="630">
        <f>IF(OR($A$32="",SUM($D$28:D30)=$L$32),0,IF(O31+SUM($D$28:D30)&gt;=$L$32,$L$32-SUM($D$28:D30),O31))</f>
        <v>0</v>
      </c>
      <c r="E31" s="631"/>
      <c r="F31" s="91" t="s">
        <v>133</v>
      </c>
      <c r="G31" s="93"/>
      <c r="H31" s="93"/>
      <c r="I31" s="93"/>
      <c r="J31" s="94"/>
      <c r="L31" s="303">
        <f>IF($D28+$D29+$D30&gt;D32,0,IF($D28+$D29+$D30+D31&lt;D32,D31,D32-$D28-$D29-$D30))</f>
        <v>0</v>
      </c>
      <c r="O31" s="275">
        <f>'11号-5'!$I$20</f>
        <v>0</v>
      </c>
      <c r="R31" s="345" t="s">
        <v>238</v>
      </c>
      <c r="T31" s="252"/>
    </row>
    <row r="32" spans="1:20" ht="15" customHeight="1" thickBot="1" x14ac:dyDescent="0.35">
      <c r="A32" s="634" t="str">
        <f>IF(ISERROR(IF('10号'!U27="","",MONTH('10号'!U27))),"",IF('10号'!U27="","",MONTH('10号'!U27)))</f>
        <v/>
      </c>
      <c r="B32" s="637" t="s">
        <v>27</v>
      </c>
      <c r="C32" s="638"/>
      <c r="D32" s="641">
        <f>IF($A$32="",0,IF(SUM(D28:E31)&lt;=$L$32,SUM(D28:E31),$L$32))</f>
        <v>0</v>
      </c>
      <c r="E32" s="642"/>
      <c r="F32" s="628" t="str">
        <f>IF('10号'!$Q$3=TRUE,"  ←　月計の上限額122,000円","  ←　月計の上限額97,000円")</f>
        <v xml:space="preserve">  ←　月計の上限額97,000円</v>
      </c>
      <c r="G32" s="629"/>
      <c r="H32" s="629"/>
      <c r="I32" s="626"/>
      <c r="J32" s="627"/>
      <c r="L32" s="296">
        <f>IF('10号'!$Q$3=TRUE,122000,97000)</f>
        <v>97000</v>
      </c>
      <c r="R32" s="346" t="s">
        <v>239</v>
      </c>
      <c r="T32" s="249"/>
    </row>
    <row r="33" spans="1:20" ht="30" customHeight="1" thickBot="1" x14ac:dyDescent="0.35">
      <c r="A33" s="634"/>
      <c r="B33" s="639"/>
      <c r="C33" s="640"/>
      <c r="D33" s="643"/>
      <c r="E33" s="644"/>
      <c r="F33" s="616"/>
      <c r="G33" s="617"/>
      <c r="H33" s="617"/>
      <c r="I33" s="617"/>
      <c r="J33" s="618"/>
      <c r="L33" s="297"/>
      <c r="M33" s="260" t="str">
        <f>'10号'!U27</f>
        <v/>
      </c>
      <c r="R33" s="347" t="s">
        <v>240</v>
      </c>
      <c r="S33" s="253"/>
      <c r="T33" s="254"/>
    </row>
    <row r="34" spans="1:20" ht="21" customHeight="1" thickBot="1" x14ac:dyDescent="0.3">
      <c r="A34" s="90"/>
      <c r="B34" s="91" t="s">
        <v>30</v>
      </c>
      <c r="C34" s="218"/>
      <c r="D34" s="632">
        <f>IF($A$32="",0,P34)</f>
        <v>0</v>
      </c>
      <c r="E34" s="633"/>
      <c r="F34" s="619" t="str">
        <f>IF('10号'!$Q$3=TRUE,"  ←　年度上限　420,000円","  ←　年度上限　120,000円")</f>
        <v xml:space="preserve">  ←　年度上限　120,000円</v>
      </c>
      <c r="G34" s="620"/>
      <c r="H34" s="620"/>
      <c r="I34" s="621"/>
      <c r="J34" s="622"/>
      <c r="L34" s="321"/>
      <c r="M34" s="322"/>
      <c r="P34" s="301">
        <f>IF($A32="",0,IF(T25=13,MIN(Q34,R34-P25),IF(T34=13,Q34,MAX(IF((P$16+P$25+Q34)&gt;=R34,R34-P$16-P$25,Q34),0))))</f>
        <v>0</v>
      </c>
      <c r="Q34" s="302">
        <f>MIN('11号-6'!$O13,R34)</f>
        <v>0</v>
      </c>
      <c r="R34" s="296">
        <f>IF('10号'!$Q$3=TRUE,420000,120000)</f>
        <v>120000</v>
      </c>
      <c r="S34" s="247" t="str">
        <f>A32</f>
        <v/>
      </c>
      <c r="T34" s="243" t="str">
        <f>IFERROR(DATEDIF('10号'!$U$10,M33,"M")+1,"")</f>
        <v/>
      </c>
    </row>
    <row r="35" spans="1:20" ht="21" customHeight="1" x14ac:dyDescent="0.25">
      <c r="A35" s="90"/>
      <c r="B35" s="91" t="s">
        <v>20</v>
      </c>
      <c r="C35" s="96"/>
      <c r="D35" s="632">
        <f>IF($A$32="",0,N35)</f>
        <v>0</v>
      </c>
      <c r="E35" s="633"/>
      <c r="F35" s="256" t="s">
        <v>52</v>
      </c>
      <c r="G35" s="257"/>
      <c r="H35" s="257"/>
      <c r="I35" s="257"/>
      <c r="J35" s="258"/>
      <c r="L35" s="303"/>
      <c r="M35" s="207">
        <f>COUNTIF($N$17:N35,"&gt;1")</f>
        <v>0</v>
      </c>
      <c r="N35" s="273">
        <f>MIN(30000,'11号-7'!O13+0)</f>
        <v>0</v>
      </c>
      <c r="O35" s="300"/>
      <c r="P35" s="316" t="s">
        <v>193</v>
      </c>
      <c r="Q35" s="317">
        <f>Q26+P34</f>
        <v>0</v>
      </c>
      <c r="T35" s="255"/>
    </row>
    <row r="36" spans="1:20" ht="21" customHeight="1" thickBot="1" x14ac:dyDescent="0.35">
      <c r="A36" s="97"/>
      <c r="B36" s="635" t="str">
        <f>A32&amp;"月計"</f>
        <v>月計</v>
      </c>
      <c r="C36" s="636"/>
      <c r="D36" s="658">
        <f>SUM(D32:E35)</f>
        <v>0</v>
      </c>
      <c r="E36" s="648"/>
      <c r="F36" s="623"/>
      <c r="G36" s="624"/>
      <c r="H36" s="624"/>
      <c r="I36" s="624"/>
      <c r="J36" s="625"/>
      <c r="L36" s="304"/>
      <c r="M36" s="248"/>
      <c r="N36" s="323"/>
      <c r="O36" s="324"/>
      <c r="R36" s="248"/>
      <c r="S36" s="248"/>
      <c r="T36" s="250"/>
    </row>
    <row r="37" spans="1:20" ht="21" customHeight="1" x14ac:dyDescent="0.3">
      <c r="A37" s="85"/>
      <c r="B37" s="86" t="s">
        <v>1</v>
      </c>
      <c r="C37" s="87"/>
      <c r="D37" s="645">
        <f>IF(A41="",0,O37)</f>
        <v>0</v>
      </c>
      <c r="E37" s="646"/>
      <c r="F37" s="86" t="s">
        <v>130</v>
      </c>
      <c r="G37" s="88"/>
      <c r="H37" s="88"/>
      <c r="I37" s="88"/>
      <c r="J37" s="89"/>
      <c r="L37" s="309"/>
      <c r="M37" s="246"/>
      <c r="N37" s="325"/>
      <c r="O37" s="311" t="str">
        <f>④!$M$162</f>
        <v/>
      </c>
      <c r="P37" s="343"/>
      <c r="Q37" s="344" t="s">
        <v>234</v>
      </c>
      <c r="R37" s="246"/>
      <c r="S37" s="246"/>
      <c r="T37" s="251"/>
    </row>
    <row r="38" spans="1:20" ht="21" customHeight="1" x14ac:dyDescent="0.3">
      <c r="A38" s="90"/>
      <c r="B38" s="91" t="s">
        <v>4</v>
      </c>
      <c r="C38" s="92"/>
      <c r="D38" s="630">
        <f>IF(OR($A$41="",D37=$L$41),0,IF(O38+SUM($D$37:D37)&gt;=$L$41,$L$41-SUM($D$37:D37),O38))</f>
        <v>0</v>
      </c>
      <c r="E38" s="631"/>
      <c r="F38" s="91" t="s">
        <v>131</v>
      </c>
      <c r="G38" s="93"/>
      <c r="H38" s="93"/>
      <c r="I38" s="93"/>
      <c r="J38" s="94"/>
      <c r="L38" s="303">
        <f>IF($D37&gt;D41,0,IF($D37+D38&lt;D41,D38,D41-$D37))</f>
        <v>0</v>
      </c>
      <c r="O38" s="275">
        <f>'11号-3'!$Q$14</f>
        <v>0</v>
      </c>
      <c r="T38" s="252"/>
    </row>
    <row r="39" spans="1:20" ht="21" customHeight="1" x14ac:dyDescent="0.3">
      <c r="A39" s="90"/>
      <c r="B39" s="91" t="s">
        <v>5</v>
      </c>
      <c r="C39" s="92"/>
      <c r="D39" s="630">
        <f>IF(OR($A$41="",SUM($D$37:D38)=$L$41),0,IF(O39+SUM($D$37:D38)&gt;=$L$41,$L$41-SUM($D$37:D38),O39))</f>
        <v>0</v>
      </c>
      <c r="E39" s="631"/>
      <c r="F39" s="91" t="s">
        <v>132</v>
      </c>
      <c r="G39" s="93"/>
      <c r="H39" s="93"/>
      <c r="I39" s="93"/>
      <c r="J39" s="94"/>
      <c r="L39" s="303">
        <f>IF($D37+$D38&gt;D41,0,IF($D37+$D38+D39&lt;D41,D39,D41-$D37-$D38))</f>
        <v>0</v>
      </c>
      <c r="O39" s="275">
        <f>'11号-4'!$O$14</f>
        <v>0</v>
      </c>
      <c r="R39" s="348" t="s">
        <v>244</v>
      </c>
      <c r="T39" s="252"/>
    </row>
    <row r="40" spans="1:20" ht="21" customHeight="1" x14ac:dyDescent="0.3">
      <c r="A40" s="433"/>
      <c r="B40" s="91" t="s">
        <v>2</v>
      </c>
      <c r="C40" s="92"/>
      <c r="D40" s="630">
        <f>IF(OR($A$41="",SUM($D$37:D39)=$L$41),0,IF(O40+SUM($D$37:D39)&gt;$L$41,$L$41-SUM($D$37:D39),O40))</f>
        <v>0</v>
      </c>
      <c r="E40" s="631"/>
      <c r="F40" s="91" t="s">
        <v>133</v>
      </c>
      <c r="G40" s="93"/>
      <c r="H40" s="93"/>
      <c r="I40" s="93"/>
      <c r="J40" s="94"/>
      <c r="L40" s="303">
        <f>IF($D37+$D38+$D39&gt;D41,0,IF($D37+$D38+$D39+D40&lt;D41,D40,D41-$D37-$D38-$D39))</f>
        <v>0</v>
      </c>
      <c r="O40" s="275">
        <f>'11号-5'!$I$23</f>
        <v>0</v>
      </c>
      <c r="R40" s="345" t="s">
        <v>241</v>
      </c>
      <c r="T40" s="252"/>
    </row>
    <row r="41" spans="1:20" ht="15" customHeight="1" thickBot="1" x14ac:dyDescent="0.35">
      <c r="A41" s="634" t="str">
        <f>IF(ISERROR(IF('10号'!U28="","",MONTH('10号'!U28))),"",IF('10号'!U28="","",MONTH('10号'!U28)))</f>
        <v/>
      </c>
      <c r="B41" s="637" t="s">
        <v>27</v>
      </c>
      <c r="C41" s="638"/>
      <c r="D41" s="641">
        <f>IF($A$41="",0,IF(SUM(D37:E40)&lt;=$L$41,SUM(D37:E40),$L$41))</f>
        <v>0</v>
      </c>
      <c r="E41" s="642"/>
      <c r="F41" s="628" t="str">
        <f>IF('10号'!$Q$3=TRUE,"  ←　月計の上限額122,000円","  ←　月計の上限額97,000円")</f>
        <v xml:space="preserve">  ←　月計の上限額97,000円</v>
      </c>
      <c r="G41" s="629"/>
      <c r="H41" s="629"/>
      <c r="I41" s="626"/>
      <c r="J41" s="666"/>
      <c r="L41" s="296">
        <f>IF('10号'!$Q$3=TRUE,122000,97000)</f>
        <v>97000</v>
      </c>
      <c r="R41" s="346" t="s">
        <v>242</v>
      </c>
      <c r="T41" s="249"/>
    </row>
    <row r="42" spans="1:20" ht="30" customHeight="1" thickBot="1" x14ac:dyDescent="0.35">
      <c r="A42" s="634"/>
      <c r="B42" s="639"/>
      <c r="C42" s="640"/>
      <c r="D42" s="643"/>
      <c r="E42" s="644"/>
      <c r="F42" s="616"/>
      <c r="G42" s="617"/>
      <c r="H42" s="617"/>
      <c r="I42" s="617"/>
      <c r="J42" s="618"/>
      <c r="L42" s="297"/>
      <c r="M42" s="260" t="str">
        <f>'10号'!U28</f>
        <v/>
      </c>
      <c r="R42" s="347" t="s">
        <v>243</v>
      </c>
      <c r="T42" s="254"/>
    </row>
    <row r="43" spans="1:20" ht="21" customHeight="1" thickBot="1" x14ac:dyDescent="0.3">
      <c r="A43" s="90"/>
      <c r="B43" s="91" t="s">
        <v>30</v>
      </c>
      <c r="C43" s="218"/>
      <c r="D43" s="632">
        <f>IF($A$41="",0,P43)</f>
        <v>0</v>
      </c>
      <c r="E43" s="633"/>
      <c r="F43" s="619" t="str">
        <f>IF('10号'!$Q$3=TRUE,"  ←　年度上限　420,000円","  ←　年度上限　120,000円")</f>
        <v xml:space="preserve">  ←　年度上限　120,000円</v>
      </c>
      <c r="G43" s="620"/>
      <c r="H43" s="620"/>
      <c r="I43" s="621"/>
      <c r="J43" s="622"/>
      <c r="L43" s="326"/>
      <c r="M43" s="322"/>
      <c r="P43" s="301">
        <f>IF($A41="",0,IF(T25=13,MAX(0,MIN(Q43,R43-P34-P25)),IF(T34=13,MIN(Q43,R43-P34),IF(T43=13,Q43,MAX(IF((P$16+P$25+P$34+Q43)&gt;=R43,R43-P$16-P$25-P$34,Q43),0)))))</f>
        <v>0</v>
      </c>
      <c r="Q43" s="302">
        <f>MIN('11号-6'!$O14,R43)</f>
        <v>0</v>
      </c>
      <c r="R43" s="296">
        <f>IF('10号'!$Q$3=TRUE,420000,120000)</f>
        <v>120000</v>
      </c>
      <c r="S43" s="247" t="str">
        <f>A41</f>
        <v/>
      </c>
      <c r="T43" s="243" t="str">
        <f>IFERROR(DATEDIF('10号'!$U$10,M42,"M")+1,"")</f>
        <v/>
      </c>
    </row>
    <row r="44" spans="1:20" ht="21" customHeight="1" x14ac:dyDescent="0.25">
      <c r="A44" s="90"/>
      <c r="B44" s="91" t="s">
        <v>20</v>
      </c>
      <c r="C44" s="96"/>
      <c r="D44" s="632">
        <f>IF($A$41="",0,N44)</f>
        <v>0</v>
      </c>
      <c r="E44" s="633"/>
      <c r="F44" s="256" t="s">
        <v>52</v>
      </c>
      <c r="G44" s="257"/>
      <c r="H44" s="257"/>
      <c r="I44" s="257"/>
      <c r="J44" s="258"/>
      <c r="L44" s="327"/>
      <c r="M44" s="207">
        <f>COUNTIF($N$17:N44,"&gt;1")</f>
        <v>0</v>
      </c>
      <c r="N44" s="273">
        <f>MIN(30000,'11号-7'!O14+0)</f>
        <v>0</v>
      </c>
      <c r="O44" s="300"/>
      <c r="P44" s="316" t="s">
        <v>193</v>
      </c>
      <c r="Q44" s="317">
        <f>Q35+P43</f>
        <v>0</v>
      </c>
      <c r="T44" s="255"/>
    </row>
    <row r="45" spans="1:20" ht="21" customHeight="1" thickBot="1" x14ac:dyDescent="0.35">
      <c r="A45" s="97"/>
      <c r="B45" s="635" t="str">
        <f>A41&amp;"月計"</f>
        <v>月計</v>
      </c>
      <c r="C45" s="636"/>
      <c r="D45" s="658">
        <f>SUM(D41:E44)</f>
        <v>0</v>
      </c>
      <c r="E45" s="648"/>
      <c r="F45" s="623"/>
      <c r="G45" s="624"/>
      <c r="H45" s="624"/>
      <c r="I45" s="624"/>
      <c r="J45" s="625"/>
      <c r="L45" s="328"/>
      <c r="M45" s="248"/>
      <c r="N45" s="323"/>
      <c r="O45" s="324"/>
      <c r="P45" s="307"/>
      <c r="Q45" s="308"/>
      <c r="R45" s="248"/>
      <c r="S45" s="248"/>
      <c r="T45" s="250"/>
    </row>
    <row r="46" spans="1:20" ht="21" hidden="1" customHeight="1" x14ac:dyDescent="0.3">
      <c r="A46" s="85"/>
      <c r="B46" s="86" t="s">
        <v>1</v>
      </c>
      <c r="C46" s="87"/>
      <c r="D46" s="645">
        <f>IF(A50="",0,O46)</f>
        <v>0</v>
      </c>
      <c r="E46" s="646"/>
      <c r="F46" s="86" t="s">
        <v>130</v>
      </c>
      <c r="G46" s="88"/>
      <c r="H46" s="88"/>
      <c r="I46" s="88"/>
      <c r="J46" s="89"/>
      <c r="L46" s="309"/>
      <c r="M46" s="246"/>
      <c r="N46" s="325"/>
      <c r="O46" s="311" t="str">
        <f>⑤!$M$162</f>
        <v/>
      </c>
      <c r="P46" s="343"/>
      <c r="Q46" s="344" t="s">
        <v>277</v>
      </c>
      <c r="R46" s="246"/>
      <c r="S46" s="246"/>
      <c r="T46" s="251"/>
    </row>
    <row r="47" spans="1:20" ht="21" hidden="1" customHeight="1" x14ac:dyDescent="0.3">
      <c r="A47" s="90"/>
      <c r="B47" s="91" t="s">
        <v>4</v>
      </c>
      <c r="C47" s="92"/>
      <c r="D47" s="630">
        <f>IF(OR($A$50="",D46=$L$50),0,IF(O47+SUM($D$46:D46)&gt;=$L$50,$L$50-SUM($D$46:D46),O47))</f>
        <v>0</v>
      </c>
      <c r="E47" s="633"/>
      <c r="F47" s="91" t="s">
        <v>131</v>
      </c>
      <c r="G47" s="93"/>
      <c r="H47" s="93"/>
      <c r="I47" s="93"/>
      <c r="J47" s="94"/>
      <c r="L47" s="303">
        <f>IF($D46&gt;D50,0,IF($D46+D47&lt;D50,D47,D50-$D46))</f>
        <v>0</v>
      </c>
      <c r="O47" s="275">
        <f>'11号-3'!$Q$15</f>
        <v>0</v>
      </c>
      <c r="T47" s="252"/>
    </row>
    <row r="48" spans="1:20" ht="21" hidden="1" customHeight="1" x14ac:dyDescent="0.3">
      <c r="A48" s="90"/>
      <c r="B48" s="91" t="s">
        <v>5</v>
      </c>
      <c r="C48" s="92"/>
      <c r="D48" s="630">
        <f>IF(OR($A$50="",SUM($D$46:D47)=$L$50),0,IF(O48+SUM($D$46:D47)&gt;=$L$50,$L$50-SUM($D$46:D47),O48))</f>
        <v>0</v>
      </c>
      <c r="E48" s="633"/>
      <c r="F48" s="91" t="s">
        <v>132</v>
      </c>
      <c r="G48" s="93"/>
      <c r="H48" s="93"/>
      <c r="I48" s="93"/>
      <c r="J48" s="94"/>
      <c r="L48" s="303">
        <f>IF($D46+$D47&gt;D50,0,IF($D46+$D47+D48&lt;D50,D48,D50-$D46-$D47))</f>
        <v>0</v>
      </c>
      <c r="O48" s="275">
        <f>'11号-4'!$O$15</f>
        <v>0</v>
      </c>
      <c r="R48" s="348" t="s">
        <v>244</v>
      </c>
      <c r="T48" s="252"/>
    </row>
    <row r="49" spans="1:20" ht="21" hidden="1" customHeight="1" x14ac:dyDescent="0.3">
      <c r="A49" s="433"/>
      <c r="B49" s="91" t="s">
        <v>2</v>
      </c>
      <c r="C49" s="92"/>
      <c r="D49" s="630">
        <f>IF(OR($A$50="",SUM($D$46:D48)=$L$50),0,IF(O49+SUM($D$46:D48)&gt;=$L$50,$L$50-SUM($D$46:D48),O49))</f>
        <v>0</v>
      </c>
      <c r="E49" s="631"/>
      <c r="F49" s="91" t="s">
        <v>133</v>
      </c>
      <c r="G49" s="93"/>
      <c r="H49" s="93"/>
      <c r="I49" s="93"/>
      <c r="J49" s="94"/>
      <c r="L49" s="303">
        <f>IF($D46+$D47+$D48&gt;D50,0,IF($D46+$D47+$D48+D49&lt;D50,D49,D50-$D46-$D47-$D48))</f>
        <v>0</v>
      </c>
      <c r="O49" s="275">
        <f>'11号-5'!$I$26</f>
        <v>0</v>
      </c>
      <c r="R49" s="345" t="s">
        <v>241</v>
      </c>
      <c r="T49" s="252"/>
    </row>
    <row r="50" spans="1:20" ht="15" hidden="1" customHeight="1" thickBot="1" x14ac:dyDescent="0.35">
      <c r="A50" s="634" t="str">
        <f>IF(ISERROR(IF('10号'!U29="","",MONTH('10号'!U29))),"",IF('10号'!U29="","",MONTH('10号'!U29)))</f>
        <v/>
      </c>
      <c r="B50" s="637" t="s">
        <v>27</v>
      </c>
      <c r="C50" s="638"/>
      <c r="D50" s="641">
        <f>IF($A$50="",0,IF(SUM($D$46:E49)&lt;=$L$50,SUM($D$46:E49),$L$50))</f>
        <v>0</v>
      </c>
      <c r="E50" s="642"/>
      <c r="F50" s="628" t="str">
        <f>IF('10号'!$Q$3=TRUE,"  ←　月計の上限額122,000円","  ←　月計の上限額97,000円")</f>
        <v xml:space="preserve">  ←　月計の上限額97,000円</v>
      </c>
      <c r="G50" s="629"/>
      <c r="H50" s="629"/>
      <c r="I50" s="626"/>
      <c r="J50" s="627"/>
      <c r="L50" s="296">
        <f>IF('10号'!$Q$3=TRUE,122000,97000)</f>
        <v>97000</v>
      </c>
      <c r="R50" s="346" t="s">
        <v>242</v>
      </c>
      <c r="T50" s="249"/>
    </row>
    <row r="51" spans="1:20" ht="30" hidden="1" customHeight="1" thickBot="1" x14ac:dyDescent="0.35">
      <c r="A51" s="634"/>
      <c r="B51" s="639"/>
      <c r="C51" s="640"/>
      <c r="D51" s="643"/>
      <c r="E51" s="644"/>
      <c r="F51" s="616"/>
      <c r="G51" s="617"/>
      <c r="H51" s="617"/>
      <c r="I51" s="617"/>
      <c r="J51" s="618"/>
      <c r="L51" s="297"/>
      <c r="M51" s="260" t="str">
        <f>'10号'!U29</f>
        <v/>
      </c>
      <c r="R51" s="347" t="s">
        <v>243</v>
      </c>
      <c r="T51" s="254"/>
    </row>
    <row r="52" spans="1:20" ht="21" hidden="1" customHeight="1" thickBot="1" x14ac:dyDescent="0.3">
      <c r="A52" s="90"/>
      <c r="B52" s="91" t="s">
        <v>30</v>
      </c>
      <c r="C52" s="218"/>
      <c r="D52" s="632">
        <f>IF($A$50="",0,P52)</f>
        <v>0</v>
      </c>
      <c r="E52" s="633"/>
      <c r="F52" s="619" t="str">
        <f>IF('10号'!$Q$3=TRUE,"  ←　年度上限　420,000円","  ←　年度上限　120,000円")</f>
        <v xml:space="preserve">  ←　年度上限　120,000円</v>
      </c>
      <c r="G52" s="620"/>
      <c r="H52" s="620"/>
      <c r="I52" s="621"/>
      <c r="J52" s="622"/>
      <c r="L52" s="326"/>
      <c r="M52" s="322"/>
      <c r="P52" s="301">
        <f>IF($A50="",0,IF(T34=13,MAX(0,MIN(Q52,R52-P43-P34)),IF(T43=13,MIN(Q52,R52-P43),IF(T52=13,Q52,MAX(IF((P$16+P$25+P$34+Q52)&gt;=R52,R52-P$16-P$25-P$34,Q52),0)))))</f>
        <v>0</v>
      </c>
      <c r="Q52" s="302">
        <f>MIN('11号-6'!$O15,R52)</f>
        <v>0</v>
      </c>
      <c r="R52" s="296">
        <f>IF('10号'!$Q$3=TRUE,420000,120000)</f>
        <v>120000</v>
      </c>
      <c r="S52" s="247" t="str">
        <f>A50</f>
        <v/>
      </c>
      <c r="T52" s="243" t="str">
        <f>IFERROR(DATEDIF('10号'!$U$10,M51,"M")+1,"")</f>
        <v/>
      </c>
    </row>
    <row r="53" spans="1:20" ht="21" hidden="1" customHeight="1" x14ac:dyDescent="0.25">
      <c r="A53" s="90"/>
      <c r="B53" s="91" t="s">
        <v>20</v>
      </c>
      <c r="C53" s="96"/>
      <c r="D53" s="632">
        <f>IF($A$50="",0,N53)</f>
        <v>0</v>
      </c>
      <c r="E53" s="633"/>
      <c r="F53" s="256" t="s">
        <v>52</v>
      </c>
      <c r="G53" s="257"/>
      <c r="H53" s="257"/>
      <c r="I53" s="257"/>
      <c r="J53" s="258"/>
      <c r="L53" s="327"/>
      <c r="M53" s="207">
        <f>COUNTIF($N$17:N53,"&gt;1")</f>
        <v>0</v>
      </c>
      <c r="N53" s="273">
        <f>MIN(30000,'11号-7'!O15+0)</f>
        <v>0</v>
      </c>
      <c r="O53" s="300"/>
      <c r="P53" s="316" t="s">
        <v>193</v>
      </c>
      <c r="Q53" s="317">
        <f>Q44+P52</f>
        <v>0</v>
      </c>
      <c r="T53" s="255"/>
    </row>
    <row r="54" spans="1:20" ht="21" hidden="1" customHeight="1" thickBot="1" x14ac:dyDescent="0.35">
      <c r="A54" s="97"/>
      <c r="B54" s="635" t="str">
        <f>A50&amp;"月計"</f>
        <v>月計</v>
      </c>
      <c r="C54" s="636"/>
      <c r="D54" s="658">
        <f>SUM(D50:E53)</f>
        <v>0</v>
      </c>
      <c r="E54" s="648"/>
      <c r="F54" s="623"/>
      <c r="G54" s="624"/>
      <c r="H54" s="624"/>
      <c r="I54" s="624"/>
      <c r="J54" s="625"/>
      <c r="L54" s="328"/>
      <c r="M54" s="248"/>
      <c r="N54" s="323"/>
      <c r="O54" s="324"/>
      <c r="P54" s="307"/>
      <c r="Q54" s="308"/>
      <c r="R54" s="248"/>
      <c r="S54" s="248"/>
      <c r="T54" s="250"/>
    </row>
    <row r="55" spans="1:20" ht="21" customHeight="1" x14ac:dyDescent="0.3">
      <c r="A55" s="677" t="s">
        <v>168</v>
      </c>
      <c r="B55" s="86" t="s">
        <v>1</v>
      </c>
      <c r="C55" s="87"/>
      <c r="D55" s="669">
        <f>SUM(D37,D28,D19,D10,D46)</f>
        <v>0</v>
      </c>
      <c r="E55" s="670"/>
      <c r="F55" s="671"/>
      <c r="G55" s="672"/>
      <c r="H55" s="672"/>
      <c r="I55" s="672"/>
      <c r="J55" s="673"/>
    </row>
    <row r="56" spans="1:20" ht="21" customHeight="1" x14ac:dyDescent="0.3">
      <c r="A56" s="678"/>
      <c r="B56" s="91" t="s">
        <v>4</v>
      </c>
      <c r="C56" s="92"/>
      <c r="D56" s="649">
        <f>L11+L20+L29+L38+L47</f>
        <v>0</v>
      </c>
      <c r="E56" s="650"/>
      <c r="F56" s="674"/>
      <c r="G56" s="675"/>
      <c r="H56" s="675"/>
      <c r="I56" s="675"/>
      <c r="J56" s="676"/>
    </row>
    <row r="57" spans="1:20" ht="21" customHeight="1" x14ac:dyDescent="0.3">
      <c r="A57" s="678"/>
      <c r="B57" s="91" t="s">
        <v>5</v>
      </c>
      <c r="C57" s="92"/>
      <c r="D57" s="649">
        <f>L12+L21+L30+L39+L48</f>
        <v>0</v>
      </c>
      <c r="E57" s="650"/>
      <c r="F57" s="674"/>
      <c r="G57" s="675"/>
      <c r="H57" s="675"/>
      <c r="I57" s="675"/>
      <c r="J57" s="676"/>
    </row>
    <row r="58" spans="1:20" ht="21" customHeight="1" x14ac:dyDescent="0.3">
      <c r="A58" s="678"/>
      <c r="B58" s="91" t="s">
        <v>2</v>
      </c>
      <c r="C58" s="92"/>
      <c r="D58" s="649">
        <f>L13+L22+L31+L40+L49</f>
        <v>0</v>
      </c>
      <c r="E58" s="650"/>
      <c r="F58" s="674"/>
      <c r="G58" s="675"/>
      <c r="H58" s="675"/>
      <c r="I58" s="675"/>
      <c r="J58" s="676"/>
      <c r="N58" s="287"/>
      <c r="O58" s="287"/>
      <c r="P58" s="329"/>
    </row>
    <row r="59" spans="1:20" ht="21" customHeight="1" x14ac:dyDescent="0.3">
      <c r="A59" s="678"/>
      <c r="B59" s="651" t="s">
        <v>27</v>
      </c>
      <c r="C59" s="652"/>
      <c r="D59" s="667">
        <f>D14+D23+D32+D41+D50</f>
        <v>0</v>
      </c>
      <c r="E59" s="668"/>
      <c r="F59" s="663" t="s">
        <v>287</v>
      </c>
      <c r="G59" s="664"/>
      <c r="H59" s="664" t="str">
        <f>IF('10号'!$Q$3=TRUE,"122,000円（※1）×月数","97,000円（※1）×月数")</f>
        <v>97,000円（※1）×月数</v>
      </c>
      <c r="I59" s="664"/>
      <c r="J59" s="665"/>
      <c r="L59" s="330"/>
      <c r="N59" s="287"/>
      <c r="O59" s="287"/>
      <c r="P59" s="329"/>
    </row>
    <row r="60" spans="1:20" ht="21" customHeight="1" x14ac:dyDescent="0.3">
      <c r="A60" s="678"/>
      <c r="B60" s="91" t="s">
        <v>30</v>
      </c>
      <c r="C60" s="96"/>
      <c r="D60" s="649">
        <f>IF(A14="",0,SUM(D16,D25,D34,D43,D52))</f>
        <v>0</v>
      </c>
      <c r="E60" s="650"/>
      <c r="F60" s="663" t="s">
        <v>288</v>
      </c>
      <c r="G60" s="664"/>
      <c r="H60" s="664" t="str">
        <f>IF('10号'!$Q$3=TRUE,"420,000円（※2）","120,000円（※2）")</f>
        <v>120,000円（※2）</v>
      </c>
      <c r="I60" s="664"/>
      <c r="J60" s="446"/>
      <c r="N60" s="287"/>
      <c r="O60" s="287"/>
      <c r="P60" s="329"/>
      <c r="S60" s="226"/>
    </row>
    <row r="61" spans="1:20" ht="21" customHeight="1" x14ac:dyDescent="0.45">
      <c r="A61" s="678"/>
      <c r="B61" s="91" t="s">
        <v>20</v>
      </c>
      <c r="C61" s="96"/>
      <c r="D61" s="649">
        <f>SUM(D44,D35,D26,D17,D53)</f>
        <v>0</v>
      </c>
      <c r="E61" s="650"/>
      <c r="F61" s="259" t="s">
        <v>227</v>
      </c>
      <c r="G61" s="220"/>
      <c r="H61" s="220"/>
      <c r="I61" s="220"/>
      <c r="J61" s="221"/>
      <c r="N61" s="287"/>
      <c r="O61" s="287"/>
      <c r="P61" s="329"/>
      <c r="R61" s="331"/>
    </row>
    <row r="62" spans="1:20" ht="21.75" customHeight="1" thickBot="1" x14ac:dyDescent="0.35">
      <c r="A62" s="679"/>
      <c r="B62" s="635" t="s">
        <v>31</v>
      </c>
      <c r="C62" s="636"/>
      <c r="D62" s="658">
        <f>SUM(D59:E61)</f>
        <v>0</v>
      </c>
      <c r="E62" s="648"/>
      <c r="F62" s="222"/>
      <c r="G62" s="223"/>
      <c r="H62" s="223"/>
      <c r="I62" s="223"/>
      <c r="J62" s="224"/>
    </row>
    <row r="63" spans="1:20" ht="6.75" customHeight="1" x14ac:dyDescent="0.3">
      <c r="A63" s="457"/>
      <c r="B63" s="75"/>
      <c r="C63" s="75"/>
      <c r="D63" s="458"/>
      <c r="E63" s="458"/>
      <c r="F63" s="459"/>
      <c r="G63" s="459"/>
      <c r="H63" s="459"/>
      <c r="I63" s="459"/>
      <c r="J63" s="460"/>
    </row>
    <row r="64" spans="1:20" ht="15.75" customHeight="1" x14ac:dyDescent="0.3">
      <c r="A64" s="461" t="str">
        <f>CONCATENATE("※1 月額上限",IF('10号'!$Q$3=TRUE,"122,000円","97,000円"))</f>
        <v>※1 月額上限97,000円</v>
      </c>
      <c r="B64" s="75"/>
      <c r="C64" s="75"/>
      <c r="D64" s="458"/>
      <c r="E64" s="458"/>
      <c r="F64" s="459"/>
      <c r="G64" s="459"/>
      <c r="H64" s="459"/>
      <c r="I64" s="459"/>
      <c r="J64" s="460"/>
    </row>
    <row r="65" spans="1:14" ht="15.75" customHeight="1" x14ac:dyDescent="0.3">
      <c r="A65" s="461" t="str">
        <f>CONCATENATE("※2 年間上限",IF('10号'!$Q$3=TRUE,"420,000円","120,000円"))</f>
        <v>※2 年間上限120,000円</v>
      </c>
      <c r="B65" s="447"/>
      <c r="C65" s="447"/>
      <c r="D65" s="447"/>
      <c r="E65" s="447"/>
      <c r="F65" s="447"/>
      <c r="G65" s="447"/>
      <c r="H65" s="447"/>
      <c r="I65" s="447"/>
      <c r="J65" s="447"/>
      <c r="N65" s="207"/>
    </row>
    <row r="66" spans="1:14" ht="15.75" customHeight="1" x14ac:dyDescent="0.3">
      <c r="A66" s="461" t="str">
        <f>CONCATENATE("（※1※2の合計は年間上限",IF('10号'!$Q$3=TRUE,"1,500,000円","1,200,000円"),"）")</f>
        <v>（※1※2の合計は年間上限1,200,000円）</v>
      </c>
      <c r="B66" s="447"/>
      <c r="C66" s="447"/>
      <c r="D66" s="447"/>
      <c r="E66" s="447"/>
      <c r="F66" s="447"/>
      <c r="G66" s="447"/>
      <c r="H66" s="447"/>
      <c r="I66" s="447"/>
      <c r="J66" s="447"/>
      <c r="K66" s="240"/>
      <c r="N66" s="207"/>
    </row>
    <row r="67" spans="1:14" ht="21.95" customHeight="1" x14ac:dyDescent="0.3">
      <c r="A67" s="447"/>
      <c r="B67" s="447"/>
      <c r="C67" s="447"/>
      <c r="D67" s="447"/>
      <c r="E67" s="447"/>
      <c r="F67" s="447"/>
      <c r="G67" s="447"/>
      <c r="H67" s="447"/>
      <c r="I67" s="447"/>
      <c r="J67" s="447"/>
      <c r="N67" s="207"/>
    </row>
    <row r="68" spans="1:14" ht="9.75" customHeight="1" x14ac:dyDescent="0.3">
      <c r="A68" s="447"/>
      <c r="B68" s="447"/>
      <c r="C68" s="447"/>
      <c r="D68" s="447"/>
      <c r="E68" s="447"/>
      <c r="F68" s="447"/>
      <c r="G68" s="447"/>
      <c r="H68" s="447"/>
      <c r="I68" s="447"/>
      <c r="J68" s="447"/>
      <c r="N68" s="207"/>
    </row>
  </sheetData>
  <sheetProtection algorithmName="SHA-512" hashValue="GW0gHkZI0CafxQV9ut8muI/Z8n3RFtG4yq0OVYri2heSAYS+07mdA6HQ+HsUt3Yl8hFhms68yBi3FbvEavgF8w==" saltValue="sRasbJ103jWrtan84xb8/g==" spinCount="100000" sheet="1" objects="1" scenarios="1" selectLockedCells="1" selectUnlockedCells="1"/>
  <mergeCells count="107">
    <mergeCell ref="A41:A42"/>
    <mergeCell ref="D37:E37"/>
    <mergeCell ref="D46:E46"/>
    <mergeCell ref="D47:E47"/>
    <mergeCell ref="D48:E48"/>
    <mergeCell ref="D49:E49"/>
    <mergeCell ref="F55:J58"/>
    <mergeCell ref="A50:A51"/>
    <mergeCell ref="B50:C51"/>
    <mergeCell ref="D50:E51"/>
    <mergeCell ref="D41:E42"/>
    <mergeCell ref="F54:J54"/>
    <mergeCell ref="A55:A62"/>
    <mergeCell ref="B41:C42"/>
    <mergeCell ref="F52:H52"/>
    <mergeCell ref="I52:J52"/>
    <mergeCell ref="D43:E43"/>
    <mergeCell ref="F50:H50"/>
    <mergeCell ref="I50:J50"/>
    <mergeCell ref="F51:J51"/>
    <mergeCell ref="B62:C62"/>
    <mergeCell ref="B45:C45"/>
    <mergeCell ref="B54:C54"/>
    <mergeCell ref="D62:E62"/>
    <mergeCell ref="D60:E60"/>
    <mergeCell ref="D45:E45"/>
    <mergeCell ref="F60:G60"/>
    <mergeCell ref="H60:I60"/>
    <mergeCell ref="H59:J59"/>
    <mergeCell ref="D29:E29"/>
    <mergeCell ref="F36:J36"/>
    <mergeCell ref="F41:H41"/>
    <mergeCell ref="I41:J41"/>
    <mergeCell ref="F43:H43"/>
    <mergeCell ref="I43:J43"/>
    <mergeCell ref="F45:J45"/>
    <mergeCell ref="D59:E59"/>
    <mergeCell ref="F59:G59"/>
    <mergeCell ref="D57:E57"/>
    <mergeCell ref="D56:E56"/>
    <mergeCell ref="D58:E58"/>
    <mergeCell ref="D44:E44"/>
    <mergeCell ref="D55:E55"/>
    <mergeCell ref="D54:E54"/>
    <mergeCell ref="D53:E53"/>
    <mergeCell ref="D61:E61"/>
    <mergeCell ref="D52:E52"/>
    <mergeCell ref="B59:C59"/>
    <mergeCell ref="C5:J5"/>
    <mergeCell ref="D9:E9"/>
    <mergeCell ref="D10:E10"/>
    <mergeCell ref="D11:E11"/>
    <mergeCell ref="F42:J42"/>
    <mergeCell ref="C6:J6"/>
    <mergeCell ref="F7:G7"/>
    <mergeCell ref="C7:D7"/>
    <mergeCell ref="D27:E27"/>
    <mergeCell ref="D35:E35"/>
    <mergeCell ref="D36:E36"/>
    <mergeCell ref="D38:E38"/>
    <mergeCell ref="D39:E39"/>
    <mergeCell ref="B18:C18"/>
    <mergeCell ref="B9:C9"/>
    <mergeCell ref="D40:E40"/>
    <mergeCell ref="F9:J9"/>
    <mergeCell ref="D30:E30"/>
    <mergeCell ref="D20:E20"/>
    <mergeCell ref="D26:E26"/>
    <mergeCell ref="F27:J27"/>
    <mergeCell ref="D12:E12"/>
    <mergeCell ref="D34:E34"/>
    <mergeCell ref="D22:E22"/>
    <mergeCell ref="A14:A15"/>
    <mergeCell ref="A23:A24"/>
    <mergeCell ref="A32:A33"/>
    <mergeCell ref="B36:C36"/>
    <mergeCell ref="B32:C33"/>
    <mergeCell ref="B23:C24"/>
    <mergeCell ref="D23:E24"/>
    <mergeCell ref="D28:E28"/>
    <mergeCell ref="B27:C27"/>
    <mergeCell ref="D17:E17"/>
    <mergeCell ref="D19:E19"/>
    <mergeCell ref="D21:E21"/>
    <mergeCell ref="D13:E13"/>
    <mergeCell ref="B14:C15"/>
    <mergeCell ref="D14:E15"/>
    <mergeCell ref="D16:E16"/>
    <mergeCell ref="D32:E33"/>
    <mergeCell ref="D18:E18"/>
    <mergeCell ref="D25:E25"/>
    <mergeCell ref="D31:E31"/>
    <mergeCell ref="F14:J14"/>
    <mergeCell ref="F15:J15"/>
    <mergeCell ref="F16:H16"/>
    <mergeCell ref="I16:J16"/>
    <mergeCell ref="F18:J18"/>
    <mergeCell ref="F34:H34"/>
    <mergeCell ref="I34:J34"/>
    <mergeCell ref="F33:J33"/>
    <mergeCell ref="I23:J23"/>
    <mergeCell ref="I25:J25"/>
    <mergeCell ref="F24:J24"/>
    <mergeCell ref="F32:H32"/>
    <mergeCell ref="I32:J32"/>
    <mergeCell ref="F23:H23"/>
    <mergeCell ref="F25:H25"/>
  </mergeCells>
  <phoneticPr fontId="2"/>
  <conditionalFormatting sqref="A28:J36">
    <cfRule type="expression" dxfId="8" priority="1">
      <formula>AND($A$32="",$A$14&lt;&gt;"")</formula>
    </cfRule>
  </conditionalFormatting>
  <conditionalFormatting sqref="A37:J45">
    <cfRule type="expression" dxfId="7" priority="3">
      <formula>AND($A$41="",$A$14&lt;&gt;"")</formula>
    </cfRule>
  </conditionalFormatting>
  <conditionalFormatting sqref="A46:J54">
    <cfRule type="expression" dxfId="6" priority="2">
      <formula>AND($A$50="",$A$14&lt;&gt;"")</formula>
    </cfRule>
  </conditionalFormatting>
  <printOptions horizontalCentered="1" verticalCentered="1"/>
  <pageMargins left="0.15748031496062992" right="0.15748031496062992" top="0.27559055118110237" bottom="0.27559055118110237" header="0.15748031496062992" footer="0.15748031496062992"/>
  <pageSetup paperSize="9" scale="76"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66" hidden="1" customWidth="1"/>
    <col min="34" max="35" width="9.25" style="167" hidden="1" customWidth="1"/>
    <col min="36" max="36" width="15.625" style="167" hidden="1" customWidth="1"/>
    <col min="37" max="37" width="9.75" style="167"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4"/>
      <c r="AV1" s="8" t="str">
        <f>IF(F1&gt;=60,INT(F1/60)&amp;"時間","")&amp;IF(MOD(F1,60)&lt;&gt;0,INT(MOD(F1,60))&amp;"分","")</f>
        <v/>
      </c>
    </row>
    <row r="2" spans="1:48" ht="97.5" customHeight="1" x14ac:dyDescent="0.15">
      <c r="AF2" s="358"/>
      <c r="AG2" s="359"/>
      <c r="AH2" s="358"/>
      <c r="AI2" s="358"/>
      <c r="AJ2" s="358"/>
      <c r="AK2" s="358"/>
      <c r="AL2" s="358"/>
    </row>
    <row r="3" spans="1:48" ht="17.25" customHeight="1" x14ac:dyDescent="0.2">
      <c r="A3" s="7"/>
      <c r="B3" s="7"/>
      <c r="C3" s="75"/>
      <c r="D3" s="56"/>
      <c r="E3" s="56"/>
      <c r="F3" s="56"/>
      <c r="G3" s="7"/>
      <c r="H3" s="102"/>
      <c r="I3" s="103"/>
      <c r="J3" s="103"/>
      <c r="K3" s="103"/>
      <c r="L3" s="103"/>
      <c r="M3" s="103"/>
      <c r="N3" s="7"/>
      <c r="O3" s="103"/>
      <c r="P3" s="7"/>
      <c r="Q3" s="103"/>
      <c r="R3" s="103"/>
      <c r="S3" s="7"/>
      <c r="T3" s="103"/>
      <c r="U3" s="7"/>
      <c r="V3" s="7"/>
      <c r="W3" s="7"/>
      <c r="X3" s="7"/>
      <c r="Y3" s="7"/>
      <c r="Z3" s="57"/>
      <c r="AA3" s="432" t="str">
        <f>'10号'!$L$3</f>
        <v>〈令和３年度第１回〉</v>
      </c>
      <c r="AG3" s="357" t="str">
        <f>IF('10号'!$J$4="","",INDEX('10号'!$U$9:'10号'!$U$20,MATCH('10号'!$J$4,'10号'!$T$9:'10号'!$T$20,0)))</f>
        <v/>
      </c>
      <c r="AH3" s="167" t="e">
        <f>YEAR(L5)</f>
        <v>#VALUE!</v>
      </c>
      <c r="AJ3" s="8" t="e">
        <f>MONTH(AG3)</f>
        <v>#VALUE!</v>
      </c>
      <c r="AK3" s="366" t="s">
        <v>261</v>
      </c>
    </row>
    <row r="4" spans="1:48" ht="21" x14ac:dyDescent="0.15">
      <c r="A4" s="7"/>
      <c r="B4" s="7"/>
      <c r="C4" s="58" t="s">
        <v>139</v>
      </c>
      <c r="D4" s="56"/>
      <c r="E4" s="56"/>
      <c r="F4" s="56"/>
      <c r="G4" s="56"/>
      <c r="H4" s="7"/>
      <c r="I4" s="7"/>
      <c r="J4" s="7"/>
      <c r="K4" s="7"/>
      <c r="L4" s="7"/>
      <c r="M4" s="7"/>
      <c r="N4" s="65"/>
      <c r="O4" s="7"/>
      <c r="P4" s="65"/>
      <c r="Q4" s="7"/>
      <c r="R4" s="7"/>
      <c r="S4" s="65"/>
      <c r="T4" s="7"/>
      <c r="U4" s="65"/>
      <c r="V4" s="65"/>
      <c r="W4" s="7"/>
      <c r="X4" s="7"/>
      <c r="Y4" s="7"/>
      <c r="Z4" s="7"/>
      <c r="AG4" s="167"/>
      <c r="AJ4" s="8"/>
      <c r="AK4" s="366" t="s">
        <v>262</v>
      </c>
    </row>
    <row r="5" spans="1:48" ht="17.25" customHeight="1" x14ac:dyDescent="0.2">
      <c r="A5" s="7"/>
      <c r="B5" s="7"/>
      <c r="C5" s="158" t="s">
        <v>263</v>
      </c>
      <c r="D5" s="159"/>
      <c r="E5" s="159"/>
      <c r="F5" s="159"/>
      <c r="G5" s="159"/>
      <c r="H5" s="7"/>
      <c r="L5" s="807" t="str">
        <f>IF(AG3="","（ 　　年　　月 ）",AG3)</f>
        <v>（ 　　年　　月 ）</v>
      </c>
      <c r="M5" s="807"/>
      <c r="N5" s="807"/>
      <c r="O5" s="807"/>
      <c r="P5" s="807"/>
      <c r="Q5" s="807"/>
      <c r="R5" s="385" t="s">
        <v>264</v>
      </c>
      <c r="S5" s="383"/>
      <c r="T5" s="383"/>
      <c r="U5" s="383"/>
      <c r="V5" s="808" t="str">
        <f>IF('10号'!E18="","",'10号'!E18)</f>
        <v/>
      </c>
      <c r="W5" s="808"/>
      <c r="X5" s="808"/>
      <c r="Y5" s="808"/>
      <c r="Z5" s="808"/>
      <c r="AA5" s="808"/>
      <c r="AF5" s="8" t="s">
        <v>274</v>
      </c>
      <c r="AG5" s="386" t="s">
        <v>265</v>
      </c>
      <c r="AH5" s="382" t="s">
        <v>266</v>
      </c>
      <c r="AI5" s="382" t="s">
        <v>267</v>
      </c>
      <c r="AJ5" s="382" t="s">
        <v>256</v>
      </c>
      <c r="AK5" s="8"/>
    </row>
    <row r="6" spans="1:48" ht="5.0999999999999996" customHeight="1" x14ac:dyDescent="0.15">
      <c r="A6" s="7"/>
      <c r="B6" s="7"/>
      <c r="C6" s="104"/>
      <c r="D6" s="105"/>
      <c r="E6" s="105"/>
      <c r="F6" s="105"/>
      <c r="G6" s="105"/>
      <c r="H6" s="105"/>
      <c r="I6" s="106"/>
      <c r="J6" s="105"/>
      <c r="K6" s="105"/>
      <c r="L6" s="105"/>
      <c r="M6" s="105"/>
      <c r="N6" s="105"/>
      <c r="O6" s="105"/>
      <c r="P6" s="105"/>
      <c r="Q6" s="105"/>
      <c r="R6" s="105"/>
      <c r="S6" s="105"/>
      <c r="T6" s="105"/>
      <c r="U6" s="105"/>
      <c r="V6" s="105"/>
      <c r="W6" s="7"/>
      <c r="X6" s="7"/>
      <c r="Y6" s="7"/>
      <c r="Z6" s="7"/>
      <c r="AH6" s="166"/>
      <c r="AI6" s="166"/>
      <c r="AJ6" s="168"/>
      <c r="AK6" s="366"/>
    </row>
    <row r="7" spans="1:48" ht="15.75" customHeight="1" x14ac:dyDescent="0.15">
      <c r="A7" s="801">
        <f>IF(AG3="",1,AG3)</f>
        <v>1</v>
      </c>
      <c r="B7" s="802"/>
      <c r="C7" s="707" t="s">
        <v>247</v>
      </c>
      <c r="D7" s="368"/>
      <c r="E7" s="692" t="s">
        <v>201</v>
      </c>
      <c r="F7" s="368"/>
      <c r="G7" s="692" t="s">
        <v>250</v>
      </c>
      <c r="H7" s="368"/>
      <c r="I7" s="692" t="s">
        <v>201</v>
      </c>
      <c r="J7" s="368"/>
      <c r="K7" s="694" t="s">
        <v>251</v>
      </c>
      <c r="L7" s="690" t="s">
        <v>202</v>
      </c>
      <c r="M7" s="369"/>
      <c r="N7" s="688" t="s">
        <v>252</v>
      </c>
      <c r="O7" s="368"/>
      <c r="P7" s="688" t="s">
        <v>251</v>
      </c>
      <c r="Q7" s="690" t="s">
        <v>253</v>
      </c>
      <c r="R7" s="380" t="str">
        <f>IF(OR(D7="",A7=""),"",HOUR(AJ7))</f>
        <v/>
      </c>
      <c r="S7" s="688" t="s">
        <v>252</v>
      </c>
      <c r="T7" s="371" t="str">
        <f>IF(OR(D7="",A7=""),"",MINUTE(AJ7))</f>
        <v/>
      </c>
      <c r="U7" s="688" t="s">
        <v>251</v>
      </c>
      <c r="V7" s="690" t="s">
        <v>268</v>
      </c>
      <c r="W7" s="372"/>
      <c r="X7" s="703" t="s">
        <v>143</v>
      </c>
      <c r="Y7" s="696" t="s">
        <v>254</v>
      </c>
      <c r="Z7" s="705"/>
      <c r="AA7" s="706"/>
      <c r="AC7" s="361"/>
      <c r="AD7" s="360"/>
      <c r="AF7" s="168" t="str">
        <f>AG3</f>
        <v/>
      </c>
      <c r="AG7" s="360">
        <f>IF(OR(D7="",F7=""),0,TIME(D7,F7,0))</f>
        <v>0</v>
      </c>
      <c r="AH7" s="360">
        <f>IF(OR(D7="",F7="",H7="",J7=""),0,TIME(H7,J7,0))</f>
        <v>0</v>
      </c>
      <c r="AI7" s="360">
        <f>IF(OR(D7="",F7=""),0,TIME(M7,O7,0))</f>
        <v>0</v>
      </c>
      <c r="AJ7" s="365">
        <f>AH7-AG7-AI7</f>
        <v>0</v>
      </c>
      <c r="AK7" s="367" t="str">
        <f>IF(A7="",IF(OR(D7&lt;&gt;"",F7&lt;&gt;"",H7&lt;&gt;"",J7&lt;&gt;""),"ERR",""),IF(A7&lt;&gt;"",IF(AND(D7="",F7="",H7="",J7=""),"",IF(OR(AND(D7&lt;&gt;"",F7=""),AND(D7="",F7&lt;&gt;""),AND(H7&lt;&gt;"",J7=""),AND(H7="",J7&lt;&gt;""),AG7&gt;=AH7,AH7-AG7-AI7&lt;0),"ERR",""))))</f>
        <v/>
      </c>
    </row>
    <row r="8" spans="1:48" ht="14.25" customHeight="1" x14ac:dyDescent="0.15">
      <c r="A8" s="803"/>
      <c r="B8" s="804"/>
      <c r="C8" s="708"/>
      <c r="D8" s="373"/>
      <c r="E8" s="693"/>
      <c r="F8" s="373"/>
      <c r="G8" s="693"/>
      <c r="H8" s="373"/>
      <c r="I8" s="693"/>
      <c r="J8" s="373"/>
      <c r="K8" s="695"/>
      <c r="L8" s="691"/>
      <c r="M8" s="374"/>
      <c r="N8" s="689"/>
      <c r="O8" s="373"/>
      <c r="P8" s="689"/>
      <c r="Q8" s="691"/>
      <c r="R8" s="379" t="str">
        <f>IF(OR(D8="",A7=""),"",HOUR(AJ8))</f>
        <v/>
      </c>
      <c r="S8" s="689"/>
      <c r="T8" s="375" t="str">
        <f>IF(OR(D8="",A7=""),"",MINUTE(AJ8))</f>
        <v/>
      </c>
      <c r="U8" s="689"/>
      <c r="V8" s="702"/>
      <c r="W8" s="413"/>
      <c r="X8" s="704"/>
      <c r="Y8" s="697"/>
      <c r="Z8" s="683"/>
      <c r="AA8" s="684"/>
      <c r="AG8" s="360">
        <f>IF(OR(D8="",F8=""),0,TIME(D8,F8,0))</f>
        <v>0</v>
      </c>
      <c r="AH8" s="360">
        <f>IF(OR(D8="",F8="",H8="",J8=""),0,TIME(H8,J8,0))</f>
        <v>0</v>
      </c>
      <c r="AI8" s="360">
        <f>IF(OR(D8="",F8=""),0,TIME(M8,O8,0))</f>
        <v>0</v>
      </c>
      <c r="AJ8" s="365">
        <f>AH8-AG8-AI8</f>
        <v>0</v>
      </c>
      <c r="AK8" s="367" t="str">
        <f>IF(A7="",IF(OR(D8&lt;&gt;"",F8&lt;&gt;"",H8&lt;&gt;"",J8&lt;&gt;""),"ERR",""),IF(A7&lt;&gt;"",IF(AND(D8="",F8="",H8="",J8=""),"",IF(OR(AND(D8&lt;&gt;"",F8=""),AND(D8="",F8&lt;&gt;""),AND(H8&lt;&gt;"",J8=""),AND(H8="",J8&lt;&gt;""),AG8&gt;=AH8,AH8-AG8-AI8&lt;0),"ERR",""))))</f>
        <v/>
      </c>
    </row>
    <row r="9" spans="1:48" ht="15" customHeight="1" x14ac:dyDescent="0.2">
      <c r="A9" s="803"/>
      <c r="B9" s="804"/>
      <c r="C9" s="700" t="s">
        <v>248</v>
      </c>
      <c r="D9" s="420"/>
      <c r="E9" s="421"/>
      <c r="F9" s="421"/>
      <c r="G9" s="421"/>
      <c r="H9" s="421"/>
      <c r="I9" s="421"/>
      <c r="J9" s="421"/>
      <c r="K9" s="421"/>
      <c r="L9" s="421"/>
      <c r="M9" s="421"/>
      <c r="N9" s="421"/>
      <c r="O9" s="421"/>
      <c r="P9" s="421"/>
      <c r="Q9" s="680" t="str">
        <f>IF(OR(AK7="ERR",AK8="ERR"),"研修時間を確認してください","")</f>
        <v/>
      </c>
      <c r="R9" s="680"/>
      <c r="S9" s="680"/>
      <c r="T9" s="680"/>
      <c r="U9" s="680"/>
      <c r="V9" s="680"/>
      <c r="W9" s="680"/>
      <c r="X9" s="681" t="str">
        <f>IF(ISERROR(OR(AG7,AJ7,AJ8)),"研修人数を入力してください",IF(AG7&lt;&gt;"",IF(OR(AND(AJ7&gt;0,W7=""),AND(AJ8&gt;0,W8="")),"研修人数を入力してください",""),""))</f>
        <v/>
      </c>
      <c r="Y9" s="681"/>
      <c r="Z9" s="681"/>
      <c r="AA9" s="682"/>
      <c r="AE9" s="164"/>
      <c r="AF9" s="170"/>
      <c r="AG9" s="172"/>
      <c r="AH9" s="172"/>
      <c r="AI9" s="172"/>
      <c r="AJ9" s="169"/>
      <c r="AK9" s="367"/>
      <c r="AM9" s="57"/>
      <c r="AO9" s="173"/>
      <c r="AP9" s="174"/>
      <c r="AQ9" s="173"/>
    </row>
    <row r="10" spans="1:48" ht="49.5" customHeight="1" x14ac:dyDescent="0.15">
      <c r="A10" s="805" t="str">
        <f>IF(AG3="","",CONCATENATE("(",TEXT(AF7,"aaa"),")"))</f>
        <v/>
      </c>
      <c r="B10" s="806"/>
      <c r="C10" s="701"/>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7"/>
      <c r="AE10" s="164"/>
      <c r="AF10" s="170"/>
      <c r="AG10" s="172"/>
      <c r="AH10" s="172"/>
      <c r="AI10" s="172"/>
      <c r="AJ10" s="169"/>
      <c r="AK10" s="367"/>
      <c r="AO10" s="173"/>
      <c r="AP10" s="174"/>
      <c r="AQ10" s="173"/>
    </row>
    <row r="11" spans="1:48" ht="15.75" customHeight="1" x14ac:dyDescent="0.15">
      <c r="A11" s="801">
        <f>IF($AG$3="",A7+1,AF11)</f>
        <v>2</v>
      </c>
      <c r="B11" s="802"/>
      <c r="C11" s="707" t="s">
        <v>247</v>
      </c>
      <c r="D11" s="368"/>
      <c r="E11" s="692" t="s">
        <v>201</v>
      </c>
      <c r="F11" s="368"/>
      <c r="G11" s="692" t="s">
        <v>250</v>
      </c>
      <c r="H11" s="368"/>
      <c r="I11" s="692" t="s">
        <v>201</v>
      </c>
      <c r="J11" s="368"/>
      <c r="K11" s="694" t="s">
        <v>251</v>
      </c>
      <c r="L11" s="690" t="s">
        <v>202</v>
      </c>
      <c r="M11" s="369"/>
      <c r="N11" s="688" t="s">
        <v>252</v>
      </c>
      <c r="O11" s="368"/>
      <c r="P11" s="688" t="s">
        <v>251</v>
      </c>
      <c r="Q11" s="690" t="s">
        <v>253</v>
      </c>
      <c r="R11" s="380" t="str">
        <f>IF(OR(D11="",A11=""),"",HOUR(AJ11))</f>
        <v/>
      </c>
      <c r="S11" s="688" t="s">
        <v>252</v>
      </c>
      <c r="T11" s="371" t="str">
        <f>IF(OR(D11="",A11=""),"",MINUTE(AJ11))</f>
        <v/>
      </c>
      <c r="U11" s="688" t="s">
        <v>251</v>
      </c>
      <c r="V11" s="690" t="s">
        <v>268</v>
      </c>
      <c r="W11" s="372"/>
      <c r="X11" s="703" t="s">
        <v>143</v>
      </c>
      <c r="Y11" s="696" t="s">
        <v>254</v>
      </c>
      <c r="Z11" s="705"/>
      <c r="AA11" s="706"/>
      <c r="AF11" s="168" t="str">
        <f>IF($AG$3="","",AF7+1)</f>
        <v/>
      </c>
      <c r="AG11" s="360">
        <f>IF(OR(D11="",F11=""),0,TIME(D11,F11,0))</f>
        <v>0</v>
      </c>
      <c r="AH11" s="360">
        <f>IF(OR(H11="",J11=""),0,TIME(H11,J11,0))</f>
        <v>0</v>
      </c>
      <c r="AI11" s="360">
        <f>IF(OR(D11="",F11=""),0,TIME(M11,O11,0))</f>
        <v>0</v>
      </c>
      <c r="AJ11" s="365">
        <f>AH11-AG11-AI11</f>
        <v>0</v>
      </c>
      <c r="AK11" s="367" t="str">
        <f>IF(A11="",IF(OR(D11&lt;&gt;"",F11&lt;&gt;"",H11&lt;&gt;"",J11&lt;&gt;""),"ERR",""),IF(A11&lt;&gt;"",IF(AND(D11="",F11="",H11="",J11=""),"",IF(OR(AND(D11&lt;&gt;"",F11=""),AND(D11="",F11&lt;&gt;""),AND(H11&lt;&gt;"",J11=""),AND(H11="",J11&lt;&gt;""),AG11&gt;=AH11,AH11-AG11-AI11&lt;0),"ERR",""))))</f>
        <v/>
      </c>
    </row>
    <row r="12" spans="1:48" ht="14.25" customHeight="1" x14ac:dyDescent="0.15">
      <c r="A12" s="803"/>
      <c r="B12" s="804"/>
      <c r="C12" s="708"/>
      <c r="D12" s="373"/>
      <c r="E12" s="693"/>
      <c r="F12" s="373"/>
      <c r="G12" s="693"/>
      <c r="H12" s="373"/>
      <c r="I12" s="693"/>
      <c r="J12" s="373"/>
      <c r="K12" s="695"/>
      <c r="L12" s="691"/>
      <c r="M12" s="374"/>
      <c r="N12" s="689"/>
      <c r="O12" s="373"/>
      <c r="P12" s="689"/>
      <c r="Q12" s="691"/>
      <c r="R12" s="379" t="str">
        <f>IF(OR(D12="",A11=""),"",HOUR(AJ12))</f>
        <v/>
      </c>
      <c r="S12" s="689"/>
      <c r="T12" s="375" t="str">
        <f>IF(OR(D12="",A11=""),"",MINUTE(AJ12))</f>
        <v/>
      </c>
      <c r="U12" s="689"/>
      <c r="V12" s="702"/>
      <c r="W12" s="413"/>
      <c r="X12" s="704"/>
      <c r="Y12" s="697"/>
      <c r="Z12" s="683"/>
      <c r="AA12" s="684"/>
      <c r="AG12" s="360">
        <f>IF(OR(D12="",F12=""),0,TIME(D12,F12,0))</f>
        <v>0</v>
      </c>
      <c r="AH12" s="360">
        <f>IF(OR(H12="",J12=""),0,TIME(H12,J12,0))</f>
        <v>0</v>
      </c>
      <c r="AI12" s="360">
        <f>IF(OR(D12="",F12=""),0,TIME(M12,O12,0))</f>
        <v>0</v>
      </c>
      <c r="AJ12" s="365">
        <f>AH12-AG12-AI12</f>
        <v>0</v>
      </c>
      <c r="AK12" s="367" t="str">
        <f>IF(A11="",IF(OR(D12&lt;&gt;"",F12&lt;&gt;"",H12&lt;&gt;"",J12&lt;&gt;""),"ERR",""),IF(A11&lt;&gt;"",IF(AND(D12="",F12="",H12="",J12=""),"",IF(OR(AND(D12&lt;&gt;"",F12=""),AND(D12="",F12&lt;&gt;""),AND(H12&lt;&gt;"",J12=""),AND(H12="",J12&lt;&gt;""),AG12&gt;=AH12,AH12-AG12-AI12&lt;0),"ERR",""))))</f>
        <v/>
      </c>
    </row>
    <row r="13" spans="1:48" ht="15" customHeight="1" x14ac:dyDescent="0.2">
      <c r="A13" s="803"/>
      <c r="B13" s="804"/>
      <c r="C13" s="700" t="s">
        <v>248</v>
      </c>
      <c r="D13" s="420"/>
      <c r="E13" s="421"/>
      <c r="F13" s="421"/>
      <c r="G13" s="421"/>
      <c r="H13" s="421"/>
      <c r="I13" s="421"/>
      <c r="J13" s="421"/>
      <c r="K13" s="421"/>
      <c r="L13" s="421"/>
      <c r="M13" s="421"/>
      <c r="N13" s="421"/>
      <c r="O13" s="421"/>
      <c r="P13" s="421"/>
      <c r="Q13" s="680" t="str">
        <f>IF(OR(AK11="ERR",AK12="ERR"),"研修時間を確認してください","")</f>
        <v/>
      </c>
      <c r="R13" s="680"/>
      <c r="S13" s="680"/>
      <c r="T13" s="680"/>
      <c r="U13" s="680"/>
      <c r="V13" s="680"/>
      <c r="W13" s="680"/>
      <c r="X13" s="681" t="str">
        <f>IF(ISERROR(OR(AG11,AJ11,AJ12)),"研修人数を入力してください",IF(AG11&lt;&gt;"",IF(OR(AND(AJ11&gt;0,W11=""),AND(AJ12&gt;0,W12="")),"研修人数を入力してください",""),""))</f>
        <v/>
      </c>
      <c r="Y13" s="681"/>
      <c r="Z13" s="681"/>
      <c r="AA13" s="682"/>
      <c r="AE13" s="164"/>
      <c r="AF13" s="170"/>
      <c r="AG13" s="172"/>
      <c r="AH13" s="172"/>
      <c r="AI13" s="172"/>
      <c r="AJ13" s="169"/>
      <c r="AK13" s="367"/>
      <c r="AM13" s="57"/>
      <c r="AO13" s="173"/>
      <c r="AP13" s="174"/>
      <c r="AQ13" s="173"/>
    </row>
    <row r="14" spans="1:48" ht="49.5" customHeight="1" x14ac:dyDescent="0.15">
      <c r="A14" s="805" t="str">
        <f>IF(AF11="","",CONCATENATE("(",TEXT(AF11,"aaa"),")"))</f>
        <v/>
      </c>
      <c r="B14" s="806"/>
      <c r="C14" s="701"/>
      <c r="D14" s="685"/>
      <c r="E14" s="686"/>
      <c r="F14" s="686"/>
      <c r="G14" s="686"/>
      <c r="H14" s="686"/>
      <c r="I14" s="686"/>
      <c r="J14" s="686"/>
      <c r="K14" s="686"/>
      <c r="L14" s="686"/>
      <c r="M14" s="686"/>
      <c r="N14" s="686"/>
      <c r="O14" s="686"/>
      <c r="P14" s="686"/>
      <c r="Q14" s="686"/>
      <c r="R14" s="686"/>
      <c r="S14" s="686"/>
      <c r="T14" s="686"/>
      <c r="U14" s="686"/>
      <c r="V14" s="686"/>
      <c r="W14" s="686"/>
      <c r="X14" s="686"/>
      <c r="Y14" s="686"/>
      <c r="Z14" s="686"/>
      <c r="AA14" s="687"/>
      <c r="AE14" s="164"/>
      <c r="AF14" s="170"/>
      <c r="AG14" s="172"/>
      <c r="AH14" s="172"/>
      <c r="AI14" s="172"/>
      <c r="AJ14" s="169"/>
      <c r="AK14" s="367"/>
      <c r="AO14" s="173"/>
      <c r="AP14" s="174"/>
      <c r="AQ14" s="173"/>
    </row>
    <row r="15" spans="1:48" ht="15.75" customHeight="1" x14ac:dyDescent="0.15">
      <c r="A15" s="801">
        <f>IF($AG$3="",A11+1,AF15)</f>
        <v>3</v>
      </c>
      <c r="B15" s="802"/>
      <c r="C15" s="707" t="s">
        <v>247</v>
      </c>
      <c r="D15" s="368"/>
      <c r="E15" s="692" t="s">
        <v>201</v>
      </c>
      <c r="F15" s="368"/>
      <c r="G15" s="692" t="s">
        <v>250</v>
      </c>
      <c r="H15" s="368"/>
      <c r="I15" s="692" t="s">
        <v>201</v>
      </c>
      <c r="J15" s="368"/>
      <c r="K15" s="694" t="s">
        <v>251</v>
      </c>
      <c r="L15" s="690" t="s">
        <v>202</v>
      </c>
      <c r="M15" s="369"/>
      <c r="N15" s="688" t="s">
        <v>252</v>
      </c>
      <c r="O15" s="368"/>
      <c r="P15" s="688" t="s">
        <v>251</v>
      </c>
      <c r="Q15" s="690" t="s">
        <v>253</v>
      </c>
      <c r="R15" s="380" t="str">
        <f>IF(OR(D15="",A15=""),"",HOUR(AJ15))</f>
        <v/>
      </c>
      <c r="S15" s="688" t="s">
        <v>252</v>
      </c>
      <c r="T15" s="371" t="str">
        <f>IF(OR(D15="",A15=""),"",MINUTE(AJ15))</f>
        <v/>
      </c>
      <c r="U15" s="688" t="s">
        <v>251</v>
      </c>
      <c r="V15" s="690" t="s">
        <v>268</v>
      </c>
      <c r="W15" s="372"/>
      <c r="X15" s="703" t="s">
        <v>143</v>
      </c>
      <c r="Y15" s="696" t="s">
        <v>254</v>
      </c>
      <c r="Z15" s="705"/>
      <c r="AA15" s="706"/>
      <c r="AF15" s="168" t="str">
        <f>IF($AG$3="","",AF11+1)</f>
        <v/>
      </c>
      <c r="AG15" s="360">
        <f>IF(OR(D15="",F15=""),0,TIME(D15,F15,0))</f>
        <v>0</v>
      </c>
      <c r="AH15" s="360">
        <f>IF(OR(D15="",F15="",H15="",J15=""),0,TIME(H15,J15,0))</f>
        <v>0</v>
      </c>
      <c r="AI15" s="360">
        <f>IF(OR(D15="",F15=""),0,TIME(M15,O15,0))</f>
        <v>0</v>
      </c>
      <c r="AJ15" s="365">
        <f>AH15-AG15-AI15</f>
        <v>0</v>
      </c>
      <c r="AK15" s="367" t="str">
        <f>IF(A15="",IF(OR(D15&lt;&gt;"",F15&lt;&gt;"",H15&lt;&gt;"",J15&lt;&gt;""),"ERR",""),IF(A15&lt;&gt;"",IF(AND(D15="",F15="",H15="",J15=""),"",IF(OR(AND(D15&lt;&gt;"",F15=""),AND(D15="",F15&lt;&gt;""),AND(H15&lt;&gt;"",J15=""),AND(H15="",J15&lt;&gt;""),AG15&gt;=AH15,AH15-AG15-AI15&lt;0),"ERR",""))))</f>
        <v/>
      </c>
    </row>
    <row r="16" spans="1:48" ht="14.25" customHeight="1" x14ac:dyDescent="0.15">
      <c r="A16" s="803"/>
      <c r="B16" s="804"/>
      <c r="C16" s="708"/>
      <c r="D16" s="373"/>
      <c r="E16" s="693"/>
      <c r="F16" s="373"/>
      <c r="G16" s="693"/>
      <c r="H16" s="373"/>
      <c r="I16" s="693"/>
      <c r="J16" s="373"/>
      <c r="K16" s="695"/>
      <c r="L16" s="691"/>
      <c r="M16" s="374"/>
      <c r="N16" s="689"/>
      <c r="O16" s="373"/>
      <c r="P16" s="689"/>
      <c r="Q16" s="691"/>
      <c r="R16" s="379" t="str">
        <f>IF(OR(D16="",A15=""),"",HOUR(AJ16))</f>
        <v/>
      </c>
      <c r="S16" s="689"/>
      <c r="T16" s="375" t="str">
        <f>IF(OR(D16="",A15=""),"",MINUTE(AJ16))</f>
        <v/>
      </c>
      <c r="U16" s="689"/>
      <c r="V16" s="702"/>
      <c r="W16" s="413"/>
      <c r="X16" s="704"/>
      <c r="Y16" s="697"/>
      <c r="Z16" s="683"/>
      <c r="AA16" s="684"/>
      <c r="AG16" s="360">
        <f>IF(OR(D16="",F16=""),0,TIME(D16,F16,0))</f>
        <v>0</v>
      </c>
      <c r="AH16" s="360">
        <f>IF(OR(D16="",F16="",H16="",J16=""),0,TIME(H16,J16,0))</f>
        <v>0</v>
      </c>
      <c r="AI16" s="360">
        <f>IF(OR(D16="",F16=""),0,TIME(M16,O16,0))</f>
        <v>0</v>
      </c>
      <c r="AJ16" s="365">
        <f>AH16-AG16-AI16</f>
        <v>0</v>
      </c>
      <c r="AK16" s="367" t="str">
        <f>IF(A15="",IF(OR(D16&lt;&gt;"",F16&lt;&gt;"",H16&lt;&gt;"",J16&lt;&gt;""),"ERR",""),IF(A15&lt;&gt;"",IF(AND(D16="",F16="",H16="",J16=""),"",IF(OR(AND(D16&lt;&gt;"",F16=""),AND(D16="",F16&lt;&gt;""),AND(H16&lt;&gt;"",J16=""),AND(H16="",J16&lt;&gt;""),AG16&gt;=AH16,AH16-AG16-AI16&lt;0),"ERR",""))))</f>
        <v/>
      </c>
    </row>
    <row r="17" spans="1:43" ht="15" customHeight="1" x14ac:dyDescent="0.2">
      <c r="A17" s="803"/>
      <c r="B17" s="804"/>
      <c r="C17" s="700" t="s">
        <v>248</v>
      </c>
      <c r="D17" s="420"/>
      <c r="E17" s="421"/>
      <c r="F17" s="421"/>
      <c r="G17" s="421"/>
      <c r="H17" s="421"/>
      <c r="I17" s="421"/>
      <c r="J17" s="421"/>
      <c r="K17" s="421"/>
      <c r="L17" s="421"/>
      <c r="M17" s="421"/>
      <c r="N17" s="421"/>
      <c r="O17" s="421"/>
      <c r="P17" s="421"/>
      <c r="Q17" s="680" t="str">
        <f>IF(OR(AK15="ERR",AK16="ERR"),"研修時間を確認してください","")</f>
        <v/>
      </c>
      <c r="R17" s="680"/>
      <c r="S17" s="680"/>
      <c r="T17" s="680"/>
      <c r="U17" s="680"/>
      <c r="V17" s="680"/>
      <c r="W17" s="680"/>
      <c r="X17" s="681" t="str">
        <f>IF(ISERROR(OR(AG15,AJ15,AJ16)),"研修人数を入力してください",IF(AG15&lt;&gt;"",IF(OR(AND(AJ15&gt;0,W15=""),AND(AJ16&gt;0,W16="")),"研修人数を入力してください",""),""))</f>
        <v/>
      </c>
      <c r="Y17" s="681"/>
      <c r="Z17" s="681"/>
      <c r="AA17" s="682"/>
      <c r="AE17" s="164"/>
      <c r="AF17" s="170"/>
      <c r="AG17" s="172"/>
      <c r="AH17" s="172"/>
      <c r="AI17" s="172"/>
      <c r="AJ17" s="169"/>
      <c r="AK17" s="367"/>
      <c r="AM17" s="57"/>
      <c r="AO17" s="173"/>
      <c r="AP17" s="174"/>
      <c r="AQ17" s="173"/>
    </row>
    <row r="18" spans="1:43" ht="49.5" customHeight="1" x14ac:dyDescent="0.15">
      <c r="A18" s="805" t="str">
        <f>IF(AF15="","",CONCATENATE("(",TEXT(AF15,"aaa"),")"))</f>
        <v/>
      </c>
      <c r="B18" s="806"/>
      <c r="C18" s="701"/>
      <c r="D18" s="685"/>
      <c r="E18" s="686"/>
      <c r="F18" s="686"/>
      <c r="G18" s="686"/>
      <c r="H18" s="686"/>
      <c r="I18" s="686"/>
      <c r="J18" s="686"/>
      <c r="K18" s="686"/>
      <c r="L18" s="686"/>
      <c r="M18" s="686"/>
      <c r="N18" s="686"/>
      <c r="O18" s="686"/>
      <c r="P18" s="686"/>
      <c r="Q18" s="686"/>
      <c r="R18" s="686"/>
      <c r="S18" s="686"/>
      <c r="T18" s="686"/>
      <c r="U18" s="686"/>
      <c r="V18" s="686"/>
      <c r="W18" s="686"/>
      <c r="X18" s="686"/>
      <c r="Y18" s="686"/>
      <c r="Z18" s="686"/>
      <c r="AA18" s="687"/>
      <c r="AE18" s="164"/>
      <c r="AF18" s="170"/>
      <c r="AG18" s="172"/>
      <c r="AH18" s="172"/>
      <c r="AI18" s="172"/>
      <c r="AJ18" s="169"/>
      <c r="AK18" s="367"/>
      <c r="AO18" s="173"/>
      <c r="AP18" s="174"/>
      <c r="AQ18" s="173"/>
    </row>
    <row r="19" spans="1:43" ht="15.75" customHeight="1" x14ac:dyDescent="0.15">
      <c r="A19" s="801">
        <f>IF($AG$3="",A15+1,AF19)</f>
        <v>4</v>
      </c>
      <c r="B19" s="802"/>
      <c r="C19" s="707" t="s">
        <v>247</v>
      </c>
      <c r="D19" s="368"/>
      <c r="E19" s="692" t="s">
        <v>201</v>
      </c>
      <c r="F19" s="368"/>
      <c r="G19" s="692" t="s">
        <v>250</v>
      </c>
      <c r="H19" s="368"/>
      <c r="I19" s="692" t="s">
        <v>201</v>
      </c>
      <c r="J19" s="368"/>
      <c r="K19" s="694" t="s">
        <v>251</v>
      </c>
      <c r="L19" s="690" t="s">
        <v>202</v>
      </c>
      <c r="M19" s="369"/>
      <c r="N19" s="688" t="s">
        <v>252</v>
      </c>
      <c r="O19" s="368"/>
      <c r="P19" s="688" t="s">
        <v>251</v>
      </c>
      <c r="Q19" s="690" t="s">
        <v>253</v>
      </c>
      <c r="R19" s="380" t="str">
        <f>IF(OR(D19="",A19=""),"",HOUR(AJ19))</f>
        <v/>
      </c>
      <c r="S19" s="688" t="s">
        <v>252</v>
      </c>
      <c r="T19" s="371" t="str">
        <f>IF(OR(D19="",A19=""),"",MINUTE(AJ19))</f>
        <v/>
      </c>
      <c r="U19" s="688" t="s">
        <v>251</v>
      </c>
      <c r="V19" s="690" t="s">
        <v>268</v>
      </c>
      <c r="W19" s="372"/>
      <c r="X19" s="703" t="s">
        <v>143</v>
      </c>
      <c r="Y19" s="696" t="s">
        <v>254</v>
      </c>
      <c r="Z19" s="705"/>
      <c r="AA19" s="706"/>
      <c r="AF19" s="168" t="str">
        <f>IF($AG$3="","",AF15+1)</f>
        <v/>
      </c>
      <c r="AG19" s="360">
        <f>IF(OR(D19="",F19=""),0,TIME(D19,F19,0))</f>
        <v>0</v>
      </c>
      <c r="AH19" s="360">
        <f>IF(OR(D19="",F19="",H19="",J19=""),0,TIME(H19,J19,0))</f>
        <v>0</v>
      </c>
      <c r="AI19" s="360">
        <f>IF(OR(D19="",F19=""),0,TIME(M19,O19,0))</f>
        <v>0</v>
      </c>
      <c r="AJ19" s="365">
        <f>AH19-AG19-AI19</f>
        <v>0</v>
      </c>
      <c r="AK19" s="367" t="str">
        <f>IF(A19="",IF(OR(D19&lt;&gt;"",F19&lt;&gt;"",H19&lt;&gt;"",J19&lt;&gt;""),"ERR",""),IF(A19&lt;&gt;"",IF(AND(D19="",F19="",H19="",J19=""),"",IF(OR(AND(D19&lt;&gt;"",F19=""),AND(D19="",F19&lt;&gt;""),AND(H19&lt;&gt;"",J19=""),AND(H19="",J19&lt;&gt;""),AG19&gt;=AH19,AH19-AG19-AI19&lt;0),"ERR",""))))</f>
        <v/>
      </c>
    </row>
    <row r="20" spans="1:43" ht="14.25" customHeight="1" x14ac:dyDescent="0.15">
      <c r="A20" s="803"/>
      <c r="B20" s="804"/>
      <c r="C20" s="708"/>
      <c r="D20" s="373"/>
      <c r="E20" s="693"/>
      <c r="F20" s="373"/>
      <c r="G20" s="693"/>
      <c r="H20" s="373"/>
      <c r="I20" s="693"/>
      <c r="J20" s="373"/>
      <c r="K20" s="695"/>
      <c r="L20" s="691"/>
      <c r="M20" s="374"/>
      <c r="N20" s="689"/>
      <c r="O20" s="373"/>
      <c r="P20" s="689"/>
      <c r="Q20" s="691"/>
      <c r="R20" s="379" t="str">
        <f>IF(OR(D20="",A19=""),"",HOUR(AJ20))</f>
        <v/>
      </c>
      <c r="S20" s="689"/>
      <c r="T20" s="375" t="str">
        <f>IF(OR(D20="",A19=""),"",MINUTE(AJ20))</f>
        <v/>
      </c>
      <c r="U20" s="689"/>
      <c r="V20" s="702"/>
      <c r="W20" s="413"/>
      <c r="X20" s="704"/>
      <c r="Y20" s="697"/>
      <c r="Z20" s="683"/>
      <c r="AA20" s="684"/>
      <c r="AG20" s="360">
        <f>IF(OR(D20="",F20=""),0,TIME(D20,F20,0))</f>
        <v>0</v>
      </c>
      <c r="AH20" s="360">
        <f>IF(OR(D20="",F20="",H20="",J20=""),0,TIME(H20,J20,0))</f>
        <v>0</v>
      </c>
      <c r="AI20" s="360">
        <f>IF(OR(D20="",F20=""),0,TIME(M20,O20,0))</f>
        <v>0</v>
      </c>
      <c r="AJ20" s="365">
        <f>AH20-AG20-AI20</f>
        <v>0</v>
      </c>
      <c r="AK20" s="367" t="str">
        <f>IF(A19="",IF(OR(D20&lt;&gt;"",F20&lt;&gt;"",H20&lt;&gt;"",J20&lt;&gt;""),"ERR",""),IF(A19&lt;&gt;"",IF(AND(D20="",F20="",H20="",J20=""),"",IF(OR(AND(D20&lt;&gt;"",F20=""),AND(D20="",F20&lt;&gt;""),AND(H20&lt;&gt;"",J20=""),AND(H20="",J20&lt;&gt;""),AG20&gt;=AH20,AH20-AG20-AI20&lt;0),"ERR",""))))</f>
        <v/>
      </c>
    </row>
    <row r="21" spans="1:43" ht="15" customHeight="1" x14ac:dyDescent="0.2">
      <c r="A21" s="803"/>
      <c r="B21" s="804"/>
      <c r="C21" s="700" t="s">
        <v>248</v>
      </c>
      <c r="D21" s="420"/>
      <c r="E21" s="421"/>
      <c r="F21" s="421"/>
      <c r="G21" s="421"/>
      <c r="H21" s="421"/>
      <c r="I21" s="421"/>
      <c r="J21" s="421"/>
      <c r="K21" s="421"/>
      <c r="L21" s="421"/>
      <c r="M21" s="421"/>
      <c r="N21" s="421"/>
      <c r="O21" s="421"/>
      <c r="P21" s="421"/>
      <c r="Q21" s="680" t="str">
        <f>IF(OR(AK19="ERR",AK20="ERR"),"研修時間を確認してください","")</f>
        <v/>
      </c>
      <c r="R21" s="680"/>
      <c r="S21" s="680"/>
      <c r="T21" s="680"/>
      <c r="U21" s="680"/>
      <c r="V21" s="680"/>
      <c r="W21" s="680"/>
      <c r="X21" s="681" t="str">
        <f>IF(ISERROR(OR(AG19,AJ19,AJ20)),"研修人数を入力してください",IF(AG19&lt;&gt;"",IF(OR(AND(AJ19&gt;0,W19=""),AND(AJ20&gt;0,W20="")),"研修人数を入力してください",""),""))</f>
        <v/>
      </c>
      <c r="Y21" s="681"/>
      <c r="Z21" s="681"/>
      <c r="AA21" s="682"/>
      <c r="AE21" s="164"/>
      <c r="AF21" s="170"/>
      <c r="AG21" s="172"/>
      <c r="AH21" s="172"/>
      <c r="AI21" s="172"/>
      <c r="AJ21" s="169"/>
      <c r="AK21" s="367"/>
      <c r="AM21" s="57"/>
      <c r="AO21" s="173"/>
      <c r="AP21" s="174"/>
      <c r="AQ21" s="173"/>
    </row>
    <row r="22" spans="1:43" ht="49.5" customHeight="1" x14ac:dyDescent="0.15">
      <c r="A22" s="805" t="str">
        <f>IF(AF19="","",CONCATENATE("(",TEXT(AF19,"aaa"),")"))</f>
        <v/>
      </c>
      <c r="B22" s="806"/>
      <c r="C22" s="701"/>
      <c r="D22" s="685"/>
      <c r="E22" s="686"/>
      <c r="F22" s="686"/>
      <c r="G22" s="686"/>
      <c r="H22" s="686"/>
      <c r="I22" s="686"/>
      <c r="J22" s="686"/>
      <c r="K22" s="686"/>
      <c r="L22" s="686"/>
      <c r="M22" s="686"/>
      <c r="N22" s="686"/>
      <c r="O22" s="686"/>
      <c r="P22" s="686"/>
      <c r="Q22" s="686"/>
      <c r="R22" s="686"/>
      <c r="S22" s="686"/>
      <c r="T22" s="686"/>
      <c r="U22" s="686"/>
      <c r="V22" s="686"/>
      <c r="W22" s="686"/>
      <c r="X22" s="686"/>
      <c r="Y22" s="686"/>
      <c r="Z22" s="686"/>
      <c r="AA22" s="687"/>
      <c r="AE22" s="164"/>
      <c r="AF22" s="170"/>
      <c r="AG22" s="172"/>
      <c r="AH22" s="172"/>
      <c r="AI22" s="172"/>
      <c r="AJ22" s="169"/>
      <c r="AK22" s="367"/>
      <c r="AO22" s="173"/>
      <c r="AP22" s="174"/>
      <c r="AQ22" s="173"/>
    </row>
    <row r="23" spans="1:43" ht="15.75" customHeight="1" x14ac:dyDescent="0.15">
      <c r="A23" s="801">
        <f>IF($AG$3="",A19+1,AF23)</f>
        <v>5</v>
      </c>
      <c r="B23" s="802"/>
      <c r="C23" s="707" t="s">
        <v>247</v>
      </c>
      <c r="D23" s="368"/>
      <c r="E23" s="692" t="s">
        <v>201</v>
      </c>
      <c r="F23" s="368"/>
      <c r="G23" s="692" t="s">
        <v>250</v>
      </c>
      <c r="H23" s="368"/>
      <c r="I23" s="692" t="s">
        <v>201</v>
      </c>
      <c r="J23" s="368"/>
      <c r="K23" s="694" t="s">
        <v>251</v>
      </c>
      <c r="L23" s="690" t="s">
        <v>202</v>
      </c>
      <c r="M23" s="369"/>
      <c r="N23" s="688" t="s">
        <v>252</v>
      </c>
      <c r="O23" s="368"/>
      <c r="P23" s="688" t="s">
        <v>251</v>
      </c>
      <c r="Q23" s="690" t="s">
        <v>253</v>
      </c>
      <c r="R23" s="380" t="str">
        <f>IF(OR(D23="",A23=""),"",HOUR(AJ23))</f>
        <v/>
      </c>
      <c r="S23" s="688" t="s">
        <v>252</v>
      </c>
      <c r="T23" s="371" t="str">
        <f>IF(OR(D23="",A23=""),"",MINUTE(AJ23))</f>
        <v/>
      </c>
      <c r="U23" s="688" t="s">
        <v>251</v>
      </c>
      <c r="V23" s="690" t="s">
        <v>268</v>
      </c>
      <c r="W23" s="372"/>
      <c r="X23" s="703" t="s">
        <v>143</v>
      </c>
      <c r="Y23" s="696" t="s">
        <v>254</v>
      </c>
      <c r="Z23" s="705"/>
      <c r="AA23" s="706"/>
      <c r="AF23" s="168" t="str">
        <f>IF($AG$3="","",AF19+1)</f>
        <v/>
      </c>
      <c r="AG23" s="360">
        <f>IF(OR(D23="",F23=""),0,TIME(D23,F23,0))</f>
        <v>0</v>
      </c>
      <c r="AH23" s="360">
        <f>IF(OR(D23="",F23="",H23="",J23=""),0,TIME(H23,J23,0))</f>
        <v>0</v>
      </c>
      <c r="AI23" s="360">
        <f>IF(OR(D23="",F23=""),0,TIME(M23,O23,0))</f>
        <v>0</v>
      </c>
      <c r="AJ23" s="365">
        <f>AH23-AG23-AI23</f>
        <v>0</v>
      </c>
      <c r="AK23" s="367" t="str">
        <f>IF(A23="",IF(OR(D23&lt;&gt;"",F23&lt;&gt;"",H23&lt;&gt;"",J23&lt;&gt;""),"ERR",""),IF(A23&lt;&gt;"",IF(AND(D23="",F23="",H23="",J23=""),"",IF(OR(AND(D23&lt;&gt;"",F23=""),AND(D23="",F23&lt;&gt;""),AND(H23&lt;&gt;"",J23=""),AND(H23="",J23&lt;&gt;""),AG23&gt;=AH23,AH23-AG23-AI23&lt;0),"ERR",""))))</f>
        <v/>
      </c>
    </row>
    <row r="24" spans="1:43" ht="14.25" customHeight="1" x14ac:dyDescent="0.15">
      <c r="A24" s="803"/>
      <c r="B24" s="804"/>
      <c r="C24" s="708"/>
      <c r="D24" s="373"/>
      <c r="E24" s="693"/>
      <c r="F24" s="373"/>
      <c r="G24" s="693"/>
      <c r="H24" s="373"/>
      <c r="I24" s="693"/>
      <c r="J24" s="373"/>
      <c r="K24" s="695"/>
      <c r="L24" s="691"/>
      <c r="M24" s="374"/>
      <c r="N24" s="689"/>
      <c r="O24" s="373"/>
      <c r="P24" s="689"/>
      <c r="Q24" s="691"/>
      <c r="R24" s="379" t="str">
        <f>IF(OR(D24="",A23=""),"",HOUR(AJ24))</f>
        <v/>
      </c>
      <c r="S24" s="689"/>
      <c r="T24" s="375" t="str">
        <f>IF(OR(D24="",A23=""),"",MINUTE(AJ24))</f>
        <v/>
      </c>
      <c r="U24" s="689"/>
      <c r="V24" s="702"/>
      <c r="W24" s="413"/>
      <c r="X24" s="704"/>
      <c r="Y24" s="697"/>
      <c r="Z24" s="683"/>
      <c r="AA24" s="684"/>
      <c r="AG24" s="360">
        <f>IF(OR(D24="",F24=""),0,TIME(D24,F24,0))</f>
        <v>0</v>
      </c>
      <c r="AH24" s="360">
        <f>IF(OR(D24="",F24="",H24="",J24=""),0,TIME(H24,J24,0))</f>
        <v>0</v>
      </c>
      <c r="AI24" s="360">
        <f>IF(OR(D24="",F24=""),0,TIME(M24,O24,0))</f>
        <v>0</v>
      </c>
      <c r="AJ24" s="365">
        <f>AH24-AG24-AI24</f>
        <v>0</v>
      </c>
      <c r="AK24" s="367" t="str">
        <f>IF(A23="",IF(OR(D24&lt;&gt;"",F24&lt;&gt;"",H24&lt;&gt;"",J24&lt;&gt;""),"ERR",""),IF(A23&lt;&gt;"",IF(AND(D24="",F24="",H24="",J24=""),"",IF(OR(AND(D24&lt;&gt;"",F24=""),AND(D24="",F24&lt;&gt;""),AND(H24&lt;&gt;"",J24=""),AND(H24="",J24&lt;&gt;""),AG24&gt;=AH24,AH24-AG24-AI24&lt;0),"ERR",""))))</f>
        <v/>
      </c>
    </row>
    <row r="25" spans="1:43" ht="15" customHeight="1" x14ac:dyDescent="0.2">
      <c r="A25" s="803"/>
      <c r="B25" s="804"/>
      <c r="C25" s="700" t="s">
        <v>248</v>
      </c>
      <c r="D25" s="420"/>
      <c r="E25" s="421"/>
      <c r="F25" s="421"/>
      <c r="G25" s="421"/>
      <c r="H25" s="421"/>
      <c r="I25" s="421"/>
      <c r="J25" s="421"/>
      <c r="K25" s="421"/>
      <c r="L25" s="421"/>
      <c r="M25" s="421"/>
      <c r="N25" s="421"/>
      <c r="O25" s="421"/>
      <c r="P25" s="421"/>
      <c r="Q25" s="680" t="str">
        <f>IF(OR(AK23="ERR",AK24="ERR"),"研修時間を確認してください","")</f>
        <v/>
      </c>
      <c r="R25" s="680"/>
      <c r="S25" s="680"/>
      <c r="T25" s="680"/>
      <c r="U25" s="680"/>
      <c r="V25" s="680"/>
      <c r="W25" s="680"/>
      <c r="X25" s="681" t="str">
        <f>IF(ISERROR(OR(AG23,AJ23,AJ24)),"研修人数を入力してください",IF(AG23&lt;&gt;"",IF(OR(AND(AJ23&gt;0,W23=""),AND(AJ24&gt;0,W24="")),"研修人数を入力してください",""),""))</f>
        <v/>
      </c>
      <c r="Y25" s="681"/>
      <c r="Z25" s="681"/>
      <c r="AA25" s="682"/>
      <c r="AE25" s="164"/>
      <c r="AF25" s="170"/>
      <c r="AG25" s="172"/>
      <c r="AH25" s="172"/>
      <c r="AI25" s="172"/>
      <c r="AJ25" s="169"/>
      <c r="AK25" s="367"/>
      <c r="AM25" s="57"/>
      <c r="AO25" s="173"/>
      <c r="AP25" s="174"/>
      <c r="AQ25" s="173"/>
    </row>
    <row r="26" spans="1:43" ht="49.5" customHeight="1" x14ac:dyDescent="0.15">
      <c r="A26" s="805" t="str">
        <f>IF(AF23="","",CONCATENATE("(",TEXT(AF23,"aaa"),")"))</f>
        <v/>
      </c>
      <c r="B26" s="806"/>
      <c r="C26" s="701"/>
      <c r="D26" s="685"/>
      <c r="E26" s="686"/>
      <c r="F26" s="686"/>
      <c r="G26" s="686"/>
      <c r="H26" s="686"/>
      <c r="I26" s="686"/>
      <c r="J26" s="686"/>
      <c r="K26" s="686"/>
      <c r="L26" s="686"/>
      <c r="M26" s="686"/>
      <c r="N26" s="686"/>
      <c r="O26" s="686"/>
      <c r="P26" s="686"/>
      <c r="Q26" s="686"/>
      <c r="R26" s="686"/>
      <c r="S26" s="686"/>
      <c r="T26" s="686"/>
      <c r="U26" s="686"/>
      <c r="V26" s="686"/>
      <c r="W26" s="686"/>
      <c r="X26" s="686"/>
      <c r="Y26" s="686"/>
      <c r="Z26" s="686"/>
      <c r="AA26" s="687"/>
      <c r="AE26" s="164"/>
      <c r="AF26" s="170"/>
      <c r="AG26" s="172"/>
      <c r="AH26" s="172"/>
      <c r="AI26" s="172"/>
      <c r="AJ26" s="169"/>
      <c r="AK26" s="367"/>
      <c r="AO26" s="173"/>
      <c r="AP26" s="174"/>
      <c r="AQ26" s="173"/>
    </row>
    <row r="27" spans="1:43" ht="15.75" customHeight="1" x14ac:dyDescent="0.15">
      <c r="A27" s="801">
        <f>IF($AG$3="",A23+1,AF27)</f>
        <v>6</v>
      </c>
      <c r="B27" s="802"/>
      <c r="C27" s="707" t="s">
        <v>247</v>
      </c>
      <c r="D27" s="368"/>
      <c r="E27" s="692" t="s">
        <v>201</v>
      </c>
      <c r="F27" s="368"/>
      <c r="G27" s="692" t="s">
        <v>250</v>
      </c>
      <c r="H27" s="368"/>
      <c r="I27" s="692" t="s">
        <v>201</v>
      </c>
      <c r="J27" s="368"/>
      <c r="K27" s="694" t="s">
        <v>251</v>
      </c>
      <c r="L27" s="690" t="s">
        <v>202</v>
      </c>
      <c r="M27" s="369"/>
      <c r="N27" s="688" t="s">
        <v>252</v>
      </c>
      <c r="O27" s="368"/>
      <c r="P27" s="688" t="s">
        <v>251</v>
      </c>
      <c r="Q27" s="690" t="s">
        <v>253</v>
      </c>
      <c r="R27" s="380" t="str">
        <f>IF(OR(D27="",A27=""),"",HOUR(AJ27))</f>
        <v/>
      </c>
      <c r="S27" s="688" t="s">
        <v>252</v>
      </c>
      <c r="T27" s="371" t="str">
        <f>IF(OR(D27="",A27=""),"",MINUTE(AJ27))</f>
        <v/>
      </c>
      <c r="U27" s="688" t="s">
        <v>251</v>
      </c>
      <c r="V27" s="690" t="s">
        <v>268</v>
      </c>
      <c r="W27" s="372"/>
      <c r="X27" s="703" t="s">
        <v>143</v>
      </c>
      <c r="Y27" s="696" t="s">
        <v>254</v>
      </c>
      <c r="Z27" s="705"/>
      <c r="AA27" s="706"/>
      <c r="AF27" s="168" t="str">
        <f>IF($AG$3="","",AF23+1)</f>
        <v/>
      </c>
      <c r="AG27" s="360">
        <f>IF(OR(D27="",F27=""),0,TIME(D27,F27,0))</f>
        <v>0</v>
      </c>
      <c r="AH27" s="360">
        <f>IF(OR(D27="",F27="",H27="",J27=""),0,TIME(H27,J27,0))</f>
        <v>0</v>
      </c>
      <c r="AI27" s="360">
        <f>IF(OR(D27="",F27=""),0,TIME(M27,O27,0))</f>
        <v>0</v>
      </c>
      <c r="AJ27" s="365">
        <f>AH27-AG27-AI27</f>
        <v>0</v>
      </c>
      <c r="AK27" s="367" t="str">
        <f>IF(A27="",IF(OR(D27&lt;&gt;"",F27&lt;&gt;"",H27&lt;&gt;"",J27&lt;&gt;""),"ERR",""),IF(A27&lt;&gt;"",IF(AND(D27="",F27="",H27="",J27=""),"",IF(OR(AND(D27&lt;&gt;"",F27=""),AND(D27="",F27&lt;&gt;""),AND(H27&lt;&gt;"",J27=""),AND(H27="",J27&lt;&gt;""),AG27&gt;=AH27,AH27-AG27-AI27&lt;0),"ERR",""))))</f>
        <v/>
      </c>
    </row>
    <row r="28" spans="1:43" ht="14.25" customHeight="1" x14ac:dyDescent="0.15">
      <c r="A28" s="803"/>
      <c r="B28" s="804"/>
      <c r="C28" s="708"/>
      <c r="D28" s="373"/>
      <c r="E28" s="693"/>
      <c r="F28" s="373"/>
      <c r="G28" s="693"/>
      <c r="H28" s="373"/>
      <c r="I28" s="693"/>
      <c r="J28" s="373"/>
      <c r="K28" s="695"/>
      <c r="L28" s="691"/>
      <c r="M28" s="374"/>
      <c r="N28" s="689"/>
      <c r="O28" s="373"/>
      <c r="P28" s="689"/>
      <c r="Q28" s="691"/>
      <c r="R28" s="379" t="str">
        <f>IF(OR(D28="",A27=""),"",HOUR(AJ28))</f>
        <v/>
      </c>
      <c r="S28" s="689"/>
      <c r="T28" s="375" t="str">
        <f>IF(OR(D28="",A27=""),"",MINUTE(AJ28))</f>
        <v/>
      </c>
      <c r="U28" s="689"/>
      <c r="V28" s="702"/>
      <c r="W28" s="413"/>
      <c r="X28" s="704"/>
      <c r="Y28" s="697"/>
      <c r="Z28" s="683"/>
      <c r="AA28" s="684"/>
      <c r="AG28" s="360">
        <f>IF(OR(D28="",F28=""),0,TIME(D28,F28,0))</f>
        <v>0</v>
      </c>
      <c r="AH28" s="360">
        <f>IF(OR(D28="",F28="",H28="",J28=""),0,TIME(H28,J28,0))</f>
        <v>0</v>
      </c>
      <c r="AI28" s="360">
        <f>IF(OR(D28="",F28=""),0,TIME(M28,O28,0))</f>
        <v>0</v>
      </c>
      <c r="AJ28" s="365">
        <f>AH28-AG28-AI28</f>
        <v>0</v>
      </c>
      <c r="AK28" s="367" t="str">
        <f>IF(A27="",IF(OR(D28&lt;&gt;"",F28&lt;&gt;"",H28&lt;&gt;"",J28&lt;&gt;""),"ERR",""),IF(A27&lt;&gt;"",IF(AND(D28="",F28="",H28="",J28=""),"",IF(OR(AND(D28&lt;&gt;"",F28=""),AND(D28="",F28&lt;&gt;""),AND(H28&lt;&gt;"",J28=""),AND(H28="",J28&lt;&gt;""),AG28&gt;=AH28,AH28-AG28-AI28&lt;0),"ERR",""))))</f>
        <v/>
      </c>
    </row>
    <row r="29" spans="1:43" ht="15" customHeight="1" x14ac:dyDescent="0.2">
      <c r="A29" s="803"/>
      <c r="B29" s="804"/>
      <c r="C29" s="700" t="s">
        <v>248</v>
      </c>
      <c r="D29" s="420"/>
      <c r="E29" s="421"/>
      <c r="F29" s="421"/>
      <c r="G29" s="421"/>
      <c r="H29" s="421"/>
      <c r="I29" s="421"/>
      <c r="J29" s="421"/>
      <c r="K29" s="421"/>
      <c r="L29" s="421"/>
      <c r="M29" s="421"/>
      <c r="N29" s="421"/>
      <c r="O29" s="421"/>
      <c r="P29" s="421"/>
      <c r="Q29" s="680" t="str">
        <f>IF(OR(AK27="ERR",AK28="ERR"),"研修時間を確認してください","")</f>
        <v/>
      </c>
      <c r="R29" s="680"/>
      <c r="S29" s="680"/>
      <c r="T29" s="680"/>
      <c r="U29" s="680"/>
      <c r="V29" s="680"/>
      <c r="W29" s="680"/>
      <c r="X29" s="681" t="str">
        <f>IF(ISERROR(OR(AG27,AJ27,AJ28)),"研修人数を入力してください",IF(AG27&lt;&gt;"",IF(OR(AND(AJ27&gt;0,W27=""),AND(AJ28&gt;0,W28="")),"研修人数を入力してください",""),""))</f>
        <v/>
      </c>
      <c r="Y29" s="681"/>
      <c r="Z29" s="681"/>
      <c r="AA29" s="682"/>
      <c r="AE29" s="164"/>
      <c r="AF29" s="170"/>
      <c r="AG29" s="172"/>
      <c r="AH29" s="172"/>
      <c r="AI29" s="172"/>
      <c r="AJ29" s="169"/>
      <c r="AK29" s="367"/>
      <c r="AM29" s="57"/>
      <c r="AO29" s="173"/>
      <c r="AP29" s="174"/>
      <c r="AQ29" s="173"/>
    </row>
    <row r="30" spans="1:43" ht="49.5" customHeight="1" x14ac:dyDescent="0.15">
      <c r="A30" s="805" t="str">
        <f>IF(AF27="","",CONCATENATE("(",TEXT(AF27,"aaa"),")"))</f>
        <v/>
      </c>
      <c r="B30" s="806"/>
      <c r="C30" s="701"/>
      <c r="D30" s="685"/>
      <c r="E30" s="686"/>
      <c r="F30" s="686"/>
      <c r="G30" s="686"/>
      <c r="H30" s="686"/>
      <c r="I30" s="686"/>
      <c r="J30" s="686"/>
      <c r="K30" s="686"/>
      <c r="L30" s="686"/>
      <c r="M30" s="686"/>
      <c r="N30" s="686"/>
      <c r="O30" s="686"/>
      <c r="P30" s="686"/>
      <c r="Q30" s="686"/>
      <c r="R30" s="686"/>
      <c r="S30" s="686"/>
      <c r="T30" s="686"/>
      <c r="U30" s="686"/>
      <c r="V30" s="686"/>
      <c r="W30" s="686"/>
      <c r="X30" s="686"/>
      <c r="Y30" s="686"/>
      <c r="Z30" s="686"/>
      <c r="AA30" s="687"/>
      <c r="AE30" s="164"/>
      <c r="AF30" s="170"/>
      <c r="AG30" s="172"/>
      <c r="AH30" s="172"/>
      <c r="AI30" s="172"/>
      <c r="AJ30" s="169"/>
      <c r="AK30" s="367"/>
      <c r="AO30" s="173"/>
      <c r="AP30" s="174"/>
      <c r="AQ30" s="173"/>
    </row>
    <row r="31" spans="1:43" ht="15.75" customHeight="1" x14ac:dyDescent="0.15">
      <c r="A31" s="801">
        <f>IF($AG$3="",A27+1,AF31)</f>
        <v>7</v>
      </c>
      <c r="B31" s="802"/>
      <c r="C31" s="707" t="s">
        <v>247</v>
      </c>
      <c r="D31" s="368"/>
      <c r="E31" s="692" t="s">
        <v>201</v>
      </c>
      <c r="F31" s="368"/>
      <c r="G31" s="692" t="s">
        <v>250</v>
      </c>
      <c r="H31" s="368"/>
      <c r="I31" s="692" t="s">
        <v>201</v>
      </c>
      <c r="J31" s="368"/>
      <c r="K31" s="694" t="s">
        <v>251</v>
      </c>
      <c r="L31" s="690" t="s">
        <v>202</v>
      </c>
      <c r="M31" s="369"/>
      <c r="N31" s="688" t="s">
        <v>252</v>
      </c>
      <c r="O31" s="368"/>
      <c r="P31" s="688" t="s">
        <v>251</v>
      </c>
      <c r="Q31" s="690" t="s">
        <v>253</v>
      </c>
      <c r="R31" s="380" t="str">
        <f>IF(OR(D31="",A31=""),"",HOUR(AJ31))</f>
        <v/>
      </c>
      <c r="S31" s="688" t="s">
        <v>252</v>
      </c>
      <c r="T31" s="371" t="str">
        <f>IF(OR(D31="",A31=""),"",MINUTE(AJ31))</f>
        <v/>
      </c>
      <c r="U31" s="688" t="s">
        <v>251</v>
      </c>
      <c r="V31" s="690" t="s">
        <v>268</v>
      </c>
      <c r="W31" s="372"/>
      <c r="X31" s="703" t="s">
        <v>143</v>
      </c>
      <c r="Y31" s="696" t="s">
        <v>254</v>
      </c>
      <c r="Z31" s="705"/>
      <c r="AA31" s="706"/>
      <c r="AF31" s="168" t="str">
        <f>IF($AG$3="","",AF27+1)</f>
        <v/>
      </c>
      <c r="AG31" s="360">
        <f>IF(OR(D31="",F31=""),0,TIME(D31,F31,0))</f>
        <v>0</v>
      </c>
      <c r="AH31" s="360">
        <f>IF(OR(D31="",F31="",H31="",J31=""),0,TIME(H31,J31,0))</f>
        <v>0</v>
      </c>
      <c r="AI31" s="360">
        <f>IF(OR(D31="",F31=""),0,TIME(M31,O31,0))</f>
        <v>0</v>
      </c>
      <c r="AJ31" s="365">
        <f>AH31-AG31-AI31</f>
        <v>0</v>
      </c>
      <c r="AK31" s="367" t="str">
        <f>IF(A31="",IF(OR(D31&lt;&gt;"",F31&lt;&gt;"",H31&lt;&gt;"",J31&lt;&gt;""),"ERR",""),IF(A31&lt;&gt;"",IF(AND(D31="",F31="",H31="",J31=""),"",IF(OR(AND(D31&lt;&gt;"",F31=""),AND(D31="",F31&lt;&gt;""),AND(H31&lt;&gt;"",J31=""),AND(H31="",J31&lt;&gt;""),AG31&gt;=AH31,AH31-AG31-AI31&lt;0),"ERR",""))))</f>
        <v/>
      </c>
    </row>
    <row r="32" spans="1:43" ht="14.25" customHeight="1" x14ac:dyDescent="0.15">
      <c r="A32" s="803"/>
      <c r="B32" s="804"/>
      <c r="C32" s="708"/>
      <c r="D32" s="373"/>
      <c r="E32" s="693"/>
      <c r="F32" s="373"/>
      <c r="G32" s="693"/>
      <c r="H32" s="373"/>
      <c r="I32" s="693"/>
      <c r="J32" s="373"/>
      <c r="K32" s="695"/>
      <c r="L32" s="691"/>
      <c r="M32" s="374"/>
      <c r="N32" s="689"/>
      <c r="O32" s="373"/>
      <c r="P32" s="689"/>
      <c r="Q32" s="691"/>
      <c r="R32" s="379" t="str">
        <f>IF(OR(D32="",A31=""),"",HOUR(AJ32))</f>
        <v/>
      </c>
      <c r="S32" s="689"/>
      <c r="T32" s="375" t="str">
        <f>IF(OR(D32="",A31=""),"",MINUTE(AJ32))</f>
        <v/>
      </c>
      <c r="U32" s="689"/>
      <c r="V32" s="702"/>
      <c r="W32" s="413"/>
      <c r="X32" s="704"/>
      <c r="Y32" s="697"/>
      <c r="Z32" s="683"/>
      <c r="AA32" s="684"/>
      <c r="AG32" s="360">
        <f>IF(OR(D32="",F32=""),0,TIME(D32,F32,0))</f>
        <v>0</v>
      </c>
      <c r="AH32" s="360">
        <f>IF(OR(D32="",F32="",H32="",J32=""),0,TIME(H32,J32,0))</f>
        <v>0</v>
      </c>
      <c r="AI32" s="360">
        <f>IF(OR(D32="",F32=""),0,TIME(M32,O32,0))</f>
        <v>0</v>
      </c>
      <c r="AJ32" s="365">
        <f>AH32-AG32-AI32</f>
        <v>0</v>
      </c>
      <c r="AK32" s="367" t="str">
        <f>IF(A31="",IF(OR(D32&lt;&gt;"",F32&lt;&gt;"",H32&lt;&gt;"",J32&lt;&gt;""),"ERR",""),IF(A31&lt;&gt;"",IF(AND(D32="",F32="",H32="",J32=""),"",IF(OR(AND(D32&lt;&gt;"",F32=""),AND(D32="",F32&lt;&gt;""),AND(H32&lt;&gt;"",J32=""),AND(H32="",J32&lt;&gt;""),AG32&gt;=AH32,AH32-AG32-AI32&lt;0),"ERR",""))))</f>
        <v/>
      </c>
    </row>
    <row r="33" spans="1:43" ht="15.75" customHeight="1" x14ac:dyDescent="0.2">
      <c r="A33" s="803"/>
      <c r="B33" s="804"/>
      <c r="C33" s="700" t="s">
        <v>248</v>
      </c>
      <c r="D33" s="420"/>
      <c r="E33" s="421"/>
      <c r="F33" s="421"/>
      <c r="G33" s="421"/>
      <c r="H33" s="421"/>
      <c r="I33" s="421"/>
      <c r="J33" s="421"/>
      <c r="K33" s="421"/>
      <c r="L33" s="421"/>
      <c r="M33" s="421"/>
      <c r="N33" s="421"/>
      <c r="O33" s="421"/>
      <c r="P33" s="421"/>
      <c r="Q33" s="680" t="str">
        <f>IF(OR(AK31="ERR",AK32="ERR"),"研修時間を確認してください","")</f>
        <v/>
      </c>
      <c r="R33" s="680"/>
      <c r="S33" s="680"/>
      <c r="T33" s="680"/>
      <c r="U33" s="680"/>
      <c r="V33" s="680"/>
      <c r="W33" s="680"/>
      <c r="X33" s="681" t="str">
        <f>IF(ISERROR(OR(AG31,AJ31,AJ32)),"研修人数を入力してください",IF(AG31&lt;&gt;"",IF(OR(AND(AJ31&gt;0,W31=""),AND(AJ32&gt;0,W32="")),"研修人数を入力してください",""),""))</f>
        <v/>
      </c>
      <c r="Y33" s="681"/>
      <c r="Z33" s="681"/>
      <c r="AA33" s="682"/>
      <c r="AE33" s="164"/>
      <c r="AF33" s="170"/>
      <c r="AG33" s="172"/>
      <c r="AH33" s="172"/>
      <c r="AI33" s="172"/>
      <c r="AJ33" s="169"/>
      <c r="AK33" s="367"/>
      <c r="AM33" s="57"/>
      <c r="AO33" s="173"/>
      <c r="AP33" s="174"/>
      <c r="AQ33" s="173"/>
    </row>
    <row r="34" spans="1:43" ht="49.5" customHeight="1" x14ac:dyDescent="0.15">
      <c r="A34" s="805" t="str">
        <f>IF(AF31="","",CONCATENATE("(",TEXT(AF31,"aaa"),")"))</f>
        <v/>
      </c>
      <c r="B34" s="806"/>
      <c r="C34" s="701"/>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7"/>
      <c r="AE34" s="164"/>
      <c r="AF34" s="170"/>
      <c r="AG34" s="172"/>
      <c r="AH34" s="172"/>
      <c r="AI34" s="172"/>
      <c r="AJ34" s="169"/>
      <c r="AK34" s="367"/>
      <c r="AO34" s="173"/>
      <c r="AP34" s="174"/>
      <c r="AQ34" s="173"/>
    </row>
    <row r="35" spans="1:43" ht="15.75" customHeight="1" x14ac:dyDescent="0.15">
      <c r="A35" s="801">
        <f>IF($AG$3="",A31+1,AF35)</f>
        <v>8</v>
      </c>
      <c r="B35" s="802"/>
      <c r="C35" s="707" t="s">
        <v>247</v>
      </c>
      <c r="D35" s="368"/>
      <c r="E35" s="692" t="s">
        <v>201</v>
      </c>
      <c r="F35" s="368"/>
      <c r="G35" s="692" t="s">
        <v>250</v>
      </c>
      <c r="H35" s="368"/>
      <c r="I35" s="692" t="s">
        <v>201</v>
      </c>
      <c r="J35" s="368"/>
      <c r="K35" s="694" t="s">
        <v>251</v>
      </c>
      <c r="L35" s="690" t="s">
        <v>202</v>
      </c>
      <c r="M35" s="369"/>
      <c r="N35" s="688" t="s">
        <v>252</v>
      </c>
      <c r="O35" s="368"/>
      <c r="P35" s="688" t="s">
        <v>251</v>
      </c>
      <c r="Q35" s="690" t="s">
        <v>253</v>
      </c>
      <c r="R35" s="380" t="str">
        <f>IF(OR(D35="",A35=""),"",HOUR(AJ35))</f>
        <v/>
      </c>
      <c r="S35" s="688" t="s">
        <v>252</v>
      </c>
      <c r="T35" s="371" t="str">
        <f>IF(OR(D35="",A35=""),"",MINUTE(AJ35))</f>
        <v/>
      </c>
      <c r="U35" s="688" t="s">
        <v>251</v>
      </c>
      <c r="V35" s="690" t="s">
        <v>268</v>
      </c>
      <c r="W35" s="372"/>
      <c r="X35" s="703" t="s">
        <v>143</v>
      </c>
      <c r="Y35" s="696" t="s">
        <v>254</v>
      </c>
      <c r="Z35" s="705"/>
      <c r="AA35" s="706"/>
      <c r="AF35" s="168" t="str">
        <f>IF($AG$3="","",AF31+1)</f>
        <v/>
      </c>
      <c r="AG35" s="360">
        <f>IF(OR(D35="",F35=""),0,TIME(D35,F35,0))</f>
        <v>0</v>
      </c>
      <c r="AH35" s="360">
        <f>IF(OR(D35="",F35="",H35="",J35=""),0,TIME(H35,J35,0))</f>
        <v>0</v>
      </c>
      <c r="AI35" s="360">
        <f>IF(OR(D35="",F35=""),0,TIME(M35,O35,0))</f>
        <v>0</v>
      </c>
      <c r="AJ35" s="365">
        <f>AH35-AG35-AI35</f>
        <v>0</v>
      </c>
      <c r="AK35" s="367" t="str">
        <f>IF(A35="",IF(OR(D35&lt;&gt;"",F35&lt;&gt;"",H35&lt;&gt;"",J35&lt;&gt;""),"ERR",""),IF(A35&lt;&gt;"",IF(AND(D35="",F35="",H35="",J35=""),"",IF(OR(AND(D35&lt;&gt;"",F35=""),AND(D35="",F35&lt;&gt;""),AND(H35&lt;&gt;"",J35=""),AND(H35="",J35&lt;&gt;""),AG35&gt;=AH35,AH35-AG35-AI35&lt;0),"ERR",""))))</f>
        <v/>
      </c>
    </row>
    <row r="36" spans="1:43" ht="14.25" customHeight="1" x14ac:dyDescent="0.15">
      <c r="A36" s="803"/>
      <c r="B36" s="804"/>
      <c r="C36" s="708"/>
      <c r="D36" s="373"/>
      <c r="E36" s="693"/>
      <c r="F36" s="373"/>
      <c r="G36" s="693"/>
      <c r="H36" s="373"/>
      <c r="I36" s="693"/>
      <c r="J36" s="373"/>
      <c r="K36" s="695"/>
      <c r="L36" s="691"/>
      <c r="M36" s="374"/>
      <c r="N36" s="689"/>
      <c r="O36" s="373"/>
      <c r="P36" s="689"/>
      <c r="Q36" s="691"/>
      <c r="R36" s="379" t="str">
        <f>IF(OR(D36="",A35=""),"",HOUR(AJ36))</f>
        <v/>
      </c>
      <c r="S36" s="689"/>
      <c r="T36" s="375" t="str">
        <f>IF(OR(D36="",A35=""),"",MINUTE(AJ36))</f>
        <v/>
      </c>
      <c r="U36" s="689"/>
      <c r="V36" s="702"/>
      <c r="W36" s="413"/>
      <c r="X36" s="704"/>
      <c r="Y36" s="697"/>
      <c r="Z36" s="683"/>
      <c r="AA36" s="684"/>
      <c r="AG36" s="360">
        <f>IF(OR(D36="",F36=""),0,TIME(D36,F36,0))</f>
        <v>0</v>
      </c>
      <c r="AH36" s="360">
        <f>IF(OR(D36="",F36="",H36="",J36=""),0,TIME(H36,J36,0))</f>
        <v>0</v>
      </c>
      <c r="AI36" s="360">
        <f>IF(OR(D36="",F36=""),0,TIME(M36,O36,0))</f>
        <v>0</v>
      </c>
      <c r="AJ36" s="365">
        <f>AH36-AG36-AI36</f>
        <v>0</v>
      </c>
      <c r="AK36" s="367" t="str">
        <f>IF(A35="",IF(OR(D36&lt;&gt;"",F36&lt;&gt;"",H36&lt;&gt;"",J36&lt;&gt;""),"ERR",""),IF(A35&lt;&gt;"",IF(AND(D36="",F36="",H36="",J36=""),"",IF(OR(AND(D36&lt;&gt;"",F36=""),AND(D36="",F36&lt;&gt;""),AND(H36&lt;&gt;"",J36=""),AND(H36="",J36&lt;&gt;""),AG36&gt;=AH36,AH36-AG36-AI36&lt;0),"ERR",""))))</f>
        <v/>
      </c>
    </row>
    <row r="37" spans="1:43" ht="15" customHeight="1" x14ac:dyDescent="0.2">
      <c r="A37" s="803"/>
      <c r="B37" s="804"/>
      <c r="C37" s="700" t="s">
        <v>248</v>
      </c>
      <c r="D37" s="420"/>
      <c r="E37" s="421"/>
      <c r="F37" s="421"/>
      <c r="G37" s="421"/>
      <c r="H37" s="421"/>
      <c r="I37" s="421"/>
      <c r="J37" s="421"/>
      <c r="K37" s="421"/>
      <c r="L37" s="421"/>
      <c r="M37" s="421"/>
      <c r="N37" s="421"/>
      <c r="O37" s="421"/>
      <c r="P37" s="421"/>
      <c r="Q37" s="680" t="str">
        <f>IF(OR(AK35="ERR",AK36="ERR"),"研修時間を確認してください","")</f>
        <v/>
      </c>
      <c r="R37" s="680"/>
      <c r="S37" s="680"/>
      <c r="T37" s="680"/>
      <c r="U37" s="680"/>
      <c r="V37" s="680"/>
      <c r="W37" s="680"/>
      <c r="X37" s="681" t="str">
        <f>IF(ISERROR(OR(AG35,AJ35,AJ36)),"研修人数を入力してください",IF(AG35&lt;&gt;"",IF(OR(AND(AJ35&gt;0,W35=""),AND(AJ36&gt;0,W36="")),"研修人数を入力してください",""),""))</f>
        <v/>
      </c>
      <c r="Y37" s="681"/>
      <c r="Z37" s="681"/>
      <c r="AA37" s="682"/>
      <c r="AE37" s="164"/>
      <c r="AF37" s="170"/>
      <c r="AG37" s="172"/>
      <c r="AH37" s="172"/>
      <c r="AI37" s="172"/>
      <c r="AJ37" s="169"/>
      <c r="AK37" s="367"/>
      <c r="AM37" s="57"/>
      <c r="AO37" s="173"/>
      <c r="AP37" s="174"/>
      <c r="AQ37" s="173"/>
    </row>
    <row r="38" spans="1:43" ht="49.5" customHeight="1" x14ac:dyDescent="0.15">
      <c r="A38" s="805" t="str">
        <f>IF(AF35="","",CONCATENATE("(",TEXT(AF35,"aaa"),")"))</f>
        <v/>
      </c>
      <c r="B38" s="806"/>
      <c r="C38" s="701"/>
      <c r="D38" s="685"/>
      <c r="E38" s="686"/>
      <c r="F38" s="686"/>
      <c r="G38" s="686"/>
      <c r="H38" s="686"/>
      <c r="I38" s="686"/>
      <c r="J38" s="686"/>
      <c r="K38" s="686"/>
      <c r="L38" s="686"/>
      <c r="M38" s="686"/>
      <c r="N38" s="686"/>
      <c r="O38" s="686"/>
      <c r="P38" s="686"/>
      <c r="Q38" s="686"/>
      <c r="R38" s="686"/>
      <c r="S38" s="686"/>
      <c r="T38" s="686"/>
      <c r="U38" s="686"/>
      <c r="V38" s="686"/>
      <c r="W38" s="686"/>
      <c r="X38" s="686"/>
      <c r="Y38" s="686"/>
      <c r="Z38" s="686"/>
      <c r="AA38" s="687"/>
      <c r="AE38" s="164"/>
      <c r="AF38" s="170"/>
      <c r="AG38" s="172"/>
      <c r="AH38" s="172"/>
      <c r="AI38" s="172"/>
      <c r="AJ38" s="169"/>
      <c r="AK38" s="367"/>
      <c r="AO38" s="173"/>
      <c r="AP38" s="174"/>
      <c r="AQ38" s="173"/>
    </row>
    <row r="39" spans="1:43" ht="15.75" customHeight="1" x14ac:dyDescent="0.15">
      <c r="A39" s="801">
        <f>IF($AG$3="",A35+1,AF39)</f>
        <v>9</v>
      </c>
      <c r="B39" s="802"/>
      <c r="C39" s="707" t="s">
        <v>247</v>
      </c>
      <c r="D39" s="368"/>
      <c r="E39" s="692" t="s">
        <v>201</v>
      </c>
      <c r="F39" s="368"/>
      <c r="G39" s="692" t="s">
        <v>250</v>
      </c>
      <c r="H39" s="368"/>
      <c r="I39" s="692" t="s">
        <v>201</v>
      </c>
      <c r="J39" s="368"/>
      <c r="K39" s="694" t="s">
        <v>251</v>
      </c>
      <c r="L39" s="690" t="s">
        <v>202</v>
      </c>
      <c r="M39" s="369"/>
      <c r="N39" s="688" t="s">
        <v>252</v>
      </c>
      <c r="O39" s="368"/>
      <c r="P39" s="688" t="s">
        <v>251</v>
      </c>
      <c r="Q39" s="690" t="s">
        <v>253</v>
      </c>
      <c r="R39" s="380" t="str">
        <f>IF(OR(D39="",A39=""),"",HOUR(AJ39))</f>
        <v/>
      </c>
      <c r="S39" s="688" t="s">
        <v>252</v>
      </c>
      <c r="T39" s="371" t="str">
        <f>IF(OR(D39="",A39=""),"",MINUTE(AJ39))</f>
        <v/>
      </c>
      <c r="U39" s="688" t="s">
        <v>251</v>
      </c>
      <c r="V39" s="690" t="s">
        <v>268</v>
      </c>
      <c r="W39" s="372"/>
      <c r="X39" s="703" t="s">
        <v>143</v>
      </c>
      <c r="Y39" s="696" t="s">
        <v>254</v>
      </c>
      <c r="Z39" s="705"/>
      <c r="AA39" s="706"/>
      <c r="AF39" s="168" t="str">
        <f>IF($AG$3="","",AF35+1)</f>
        <v/>
      </c>
      <c r="AG39" s="360">
        <f>IF(OR(D39="",F39=""),0,TIME(D39,F39,0))</f>
        <v>0</v>
      </c>
      <c r="AH39" s="360">
        <f>IF(OR(D39="",F39="",H39="",J39=""),0,TIME(H39,J39,0))</f>
        <v>0</v>
      </c>
      <c r="AI39" s="360">
        <f>IF(OR(D39="",F39=""),0,TIME(M39,O39,0))</f>
        <v>0</v>
      </c>
      <c r="AJ39" s="365">
        <f>AH39-AG39-AI39</f>
        <v>0</v>
      </c>
      <c r="AK39" s="367" t="str">
        <f>IF(A39="",IF(OR(D39&lt;&gt;"",F39&lt;&gt;"",H39&lt;&gt;"",J39&lt;&gt;""),"ERR",""),IF(A39&lt;&gt;"",IF(AND(D39="",F39="",H39="",J39=""),"",IF(OR(AND(D39&lt;&gt;"",F39=""),AND(D39="",F39&lt;&gt;""),AND(H39&lt;&gt;"",J39=""),AND(H39="",J39&lt;&gt;""),AG39&gt;=AH39,AH39-AG39-AI39&lt;0),"ERR",""))))</f>
        <v/>
      </c>
    </row>
    <row r="40" spans="1:43" ht="14.25" customHeight="1" x14ac:dyDescent="0.15">
      <c r="A40" s="803"/>
      <c r="B40" s="804"/>
      <c r="C40" s="708"/>
      <c r="D40" s="373"/>
      <c r="E40" s="693"/>
      <c r="F40" s="373"/>
      <c r="G40" s="693"/>
      <c r="H40" s="373"/>
      <c r="I40" s="693"/>
      <c r="J40" s="373"/>
      <c r="K40" s="695"/>
      <c r="L40" s="691"/>
      <c r="M40" s="374"/>
      <c r="N40" s="689"/>
      <c r="O40" s="373"/>
      <c r="P40" s="689"/>
      <c r="Q40" s="691"/>
      <c r="R40" s="379" t="str">
        <f>IF(OR(D40="",A39=""),"",HOUR(AJ40))</f>
        <v/>
      </c>
      <c r="S40" s="689"/>
      <c r="T40" s="375" t="str">
        <f>IF(OR(D40="",A39=""),"",MINUTE(AJ40))</f>
        <v/>
      </c>
      <c r="U40" s="689"/>
      <c r="V40" s="702"/>
      <c r="W40" s="413"/>
      <c r="X40" s="704"/>
      <c r="Y40" s="697"/>
      <c r="Z40" s="683"/>
      <c r="AA40" s="684"/>
      <c r="AG40" s="360">
        <f>IF(OR(D40="",F40=""),0,TIME(D40,F40,0))</f>
        <v>0</v>
      </c>
      <c r="AH40" s="360">
        <f>IF(OR(D40="",F40="",H40="",J40=""),0,TIME(H40,J40,0))</f>
        <v>0</v>
      </c>
      <c r="AI40" s="360">
        <f>IF(OR(D40="",F40=""),0,TIME(M40,O40,0))</f>
        <v>0</v>
      </c>
      <c r="AJ40" s="365">
        <f>AH40-AG40-AI40</f>
        <v>0</v>
      </c>
      <c r="AK40" s="367" t="str">
        <f>IF(A39="",IF(OR(D40&lt;&gt;"",F40&lt;&gt;"",H40&lt;&gt;"",J40&lt;&gt;""),"ERR",""),IF(A39&lt;&gt;"",IF(AND(D40="",F40="",H40="",J40=""),"",IF(OR(AND(D40&lt;&gt;"",F40=""),AND(D40="",F40&lt;&gt;""),AND(H40&lt;&gt;"",J40=""),AND(H40="",J40&lt;&gt;""),AG40&gt;=AH40,AH40-AG40-AI40&lt;0),"ERR",""))))</f>
        <v/>
      </c>
    </row>
    <row r="41" spans="1:43" ht="15" customHeight="1" x14ac:dyDescent="0.2">
      <c r="A41" s="803"/>
      <c r="B41" s="804"/>
      <c r="C41" s="700" t="s">
        <v>248</v>
      </c>
      <c r="D41" s="420"/>
      <c r="E41" s="421"/>
      <c r="F41" s="421"/>
      <c r="G41" s="421"/>
      <c r="H41" s="421"/>
      <c r="I41" s="421"/>
      <c r="J41" s="421"/>
      <c r="K41" s="421"/>
      <c r="L41" s="421"/>
      <c r="M41" s="421"/>
      <c r="N41" s="421"/>
      <c r="O41" s="421"/>
      <c r="P41" s="421"/>
      <c r="Q41" s="680" t="str">
        <f>IF(OR(AK39="ERR",AK40="ERR"),"研修時間を確認してください","")</f>
        <v/>
      </c>
      <c r="R41" s="680"/>
      <c r="S41" s="680"/>
      <c r="T41" s="680"/>
      <c r="U41" s="680"/>
      <c r="V41" s="680"/>
      <c r="W41" s="680"/>
      <c r="X41" s="681" t="str">
        <f>IF(ISERROR(OR(AG39,AJ39,AJ40)),"研修人数を入力してください",IF(AG39&lt;&gt;"",IF(OR(AND(AJ39&gt;0,W39=""),AND(AJ40&gt;0,W40="")),"研修人数を入力してください",""),""))</f>
        <v/>
      </c>
      <c r="Y41" s="681"/>
      <c r="Z41" s="681"/>
      <c r="AA41" s="682"/>
      <c r="AE41" s="164"/>
      <c r="AF41" s="170"/>
      <c r="AG41" s="172"/>
      <c r="AH41" s="172"/>
      <c r="AI41" s="172"/>
      <c r="AJ41" s="169"/>
      <c r="AK41" s="367"/>
      <c r="AM41" s="57"/>
      <c r="AO41" s="173"/>
      <c r="AP41" s="174"/>
      <c r="AQ41" s="173"/>
    </row>
    <row r="42" spans="1:43" ht="49.5" customHeight="1" x14ac:dyDescent="0.15">
      <c r="A42" s="805" t="str">
        <f>IF(AF39="","",CONCATENATE("(",TEXT(AF39,"aaa"),")"))</f>
        <v/>
      </c>
      <c r="B42" s="806"/>
      <c r="C42" s="701"/>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7"/>
      <c r="AE42" s="164"/>
      <c r="AF42" s="170"/>
      <c r="AG42" s="172"/>
      <c r="AH42" s="172"/>
      <c r="AI42" s="172"/>
      <c r="AJ42" s="169"/>
      <c r="AK42" s="367"/>
      <c r="AO42" s="173"/>
      <c r="AP42" s="174"/>
      <c r="AQ42" s="173"/>
    </row>
    <row r="43" spans="1:43" ht="15.75" customHeight="1" x14ac:dyDescent="0.15">
      <c r="A43" s="801">
        <f>IF($AG$3="",A39+1,AF43)</f>
        <v>10</v>
      </c>
      <c r="B43" s="802"/>
      <c r="C43" s="707" t="s">
        <v>247</v>
      </c>
      <c r="D43" s="368"/>
      <c r="E43" s="692" t="s">
        <v>201</v>
      </c>
      <c r="F43" s="368"/>
      <c r="G43" s="692" t="s">
        <v>250</v>
      </c>
      <c r="H43" s="368"/>
      <c r="I43" s="692" t="s">
        <v>201</v>
      </c>
      <c r="J43" s="368"/>
      <c r="K43" s="694" t="s">
        <v>251</v>
      </c>
      <c r="L43" s="690" t="s">
        <v>202</v>
      </c>
      <c r="M43" s="369"/>
      <c r="N43" s="688" t="s">
        <v>252</v>
      </c>
      <c r="O43" s="368"/>
      <c r="P43" s="688" t="s">
        <v>251</v>
      </c>
      <c r="Q43" s="690" t="s">
        <v>253</v>
      </c>
      <c r="R43" s="380" t="str">
        <f>IF(OR(D43="",A43=""),"",HOUR(AJ43))</f>
        <v/>
      </c>
      <c r="S43" s="688" t="s">
        <v>252</v>
      </c>
      <c r="T43" s="371" t="str">
        <f>IF(OR(D43="",A43=""),"",MINUTE(AJ43))</f>
        <v/>
      </c>
      <c r="U43" s="688" t="s">
        <v>251</v>
      </c>
      <c r="V43" s="690" t="s">
        <v>268</v>
      </c>
      <c r="W43" s="372"/>
      <c r="X43" s="703" t="s">
        <v>143</v>
      </c>
      <c r="Y43" s="696" t="s">
        <v>254</v>
      </c>
      <c r="Z43" s="705"/>
      <c r="AA43" s="706"/>
      <c r="AF43" s="168" t="str">
        <f>IF($AG$3="","",AF39+1)</f>
        <v/>
      </c>
      <c r="AG43" s="360">
        <f>IF(OR(D43="",F43=""),0,TIME(D43,F43,0))</f>
        <v>0</v>
      </c>
      <c r="AH43" s="360">
        <f>IF(OR(D43="",F43="",H43="",J43=""),0,TIME(H43,J43,0))</f>
        <v>0</v>
      </c>
      <c r="AI43" s="360">
        <f>IF(OR(D43="",F43=""),0,TIME(M43,O43,0))</f>
        <v>0</v>
      </c>
      <c r="AJ43" s="365">
        <f>AH43-AG43-AI43</f>
        <v>0</v>
      </c>
      <c r="AK43" s="367" t="str">
        <f>IF(A43="",IF(OR(D43&lt;&gt;"",F43&lt;&gt;"",H43&lt;&gt;"",J43&lt;&gt;""),"ERR",""),IF(A43&lt;&gt;"",IF(AND(D43="",F43="",H43="",J43=""),"",IF(OR(AND(D43&lt;&gt;"",F43=""),AND(D43="",F43&lt;&gt;""),AND(H43&lt;&gt;"",J43=""),AND(H43="",J43&lt;&gt;""),AG43&gt;=AH43,AH43-AG43-AI43&lt;0),"ERR",""))))</f>
        <v/>
      </c>
    </row>
    <row r="44" spans="1:43" ht="14.25" customHeight="1" x14ac:dyDescent="0.15">
      <c r="A44" s="803"/>
      <c r="B44" s="804"/>
      <c r="C44" s="708"/>
      <c r="D44" s="373"/>
      <c r="E44" s="693"/>
      <c r="F44" s="373"/>
      <c r="G44" s="693"/>
      <c r="H44" s="373"/>
      <c r="I44" s="693"/>
      <c r="J44" s="373"/>
      <c r="K44" s="695"/>
      <c r="L44" s="691"/>
      <c r="M44" s="374"/>
      <c r="N44" s="689"/>
      <c r="O44" s="373"/>
      <c r="P44" s="689"/>
      <c r="Q44" s="691"/>
      <c r="R44" s="379" t="str">
        <f>IF(OR(D44="",A43=""),"",HOUR(AJ44))</f>
        <v/>
      </c>
      <c r="S44" s="689"/>
      <c r="T44" s="375" t="str">
        <f>IF(OR(D44="",A43=""),"",MINUTE(AJ44))</f>
        <v/>
      </c>
      <c r="U44" s="689"/>
      <c r="V44" s="702"/>
      <c r="W44" s="413"/>
      <c r="X44" s="704"/>
      <c r="Y44" s="697"/>
      <c r="Z44" s="683"/>
      <c r="AA44" s="684"/>
      <c r="AG44" s="360">
        <f>IF(OR(D44="",F44=""),0,TIME(D44,F44,0))</f>
        <v>0</v>
      </c>
      <c r="AH44" s="360">
        <f>IF(OR(D44="",F44="",H44="",J44=""),0,TIME(H44,J44,0))</f>
        <v>0</v>
      </c>
      <c r="AI44" s="360">
        <f>IF(OR(D44="",F44=""),0,TIME(M44,O44,0))</f>
        <v>0</v>
      </c>
      <c r="AJ44" s="365">
        <f>AH44-AG44-AI44</f>
        <v>0</v>
      </c>
      <c r="AK44" s="367" t="str">
        <f>IF(A43="",IF(OR(D44&lt;&gt;"",F44&lt;&gt;"",H44&lt;&gt;"",J44&lt;&gt;""),"ERR",""),IF(A43&lt;&gt;"",IF(AND(D44="",F44="",H44="",J44=""),"",IF(OR(AND(D44&lt;&gt;"",F44=""),AND(D44="",F44&lt;&gt;""),AND(H44&lt;&gt;"",J44=""),AND(H44="",J44&lt;&gt;""),AG44&gt;=AH44,AH44-AG44-AI44&lt;0),"ERR",""))))</f>
        <v/>
      </c>
    </row>
    <row r="45" spans="1:43" ht="15" customHeight="1" x14ac:dyDescent="0.2">
      <c r="A45" s="803"/>
      <c r="B45" s="804"/>
      <c r="C45" s="700" t="s">
        <v>248</v>
      </c>
      <c r="D45" s="420"/>
      <c r="E45" s="421"/>
      <c r="F45" s="421"/>
      <c r="G45" s="421"/>
      <c r="H45" s="421"/>
      <c r="I45" s="421"/>
      <c r="J45" s="421"/>
      <c r="K45" s="421"/>
      <c r="L45" s="421"/>
      <c r="M45" s="421"/>
      <c r="N45" s="421"/>
      <c r="O45" s="421"/>
      <c r="P45" s="421"/>
      <c r="Q45" s="680" t="str">
        <f>IF(OR(AK43="ERR",AK44="ERR"),"研修時間を確認してください","")</f>
        <v/>
      </c>
      <c r="R45" s="680"/>
      <c r="S45" s="680"/>
      <c r="T45" s="680"/>
      <c r="U45" s="680"/>
      <c r="V45" s="680"/>
      <c r="W45" s="680"/>
      <c r="X45" s="681" t="str">
        <f>IF(ISERROR(OR(AG43,AJ43,AJ44)),"研修人数を入力してください",IF(AG43&lt;&gt;"",IF(OR(AND(AJ43&gt;0,W43=""),AND(AJ44&gt;0,W44="")),"研修人数を入力してください",""),""))</f>
        <v/>
      </c>
      <c r="Y45" s="681"/>
      <c r="Z45" s="681"/>
      <c r="AA45" s="682"/>
      <c r="AE45" s="164"/>
      <c r="AF45" s="170"/>
      <c r="AG45" s="172"/>
      <c r="AH45" s="172"/>
      <c r="AI45" s="172"/>
      <c r="AJ45" s="169"/>
      <c r="AK45" s="367"/>
      <c r="AM45" s="57"/>
      <c r="AO45" s="173"/>
      <c r="AP45" s="174"/>
      <c r="AQ45" s="173"/>
    </row>
    <row r="46" spans="1:43" ht="49.5" customHeight="1" x14ac:dyDescent="0.15">
      <c r="A46" s="805" t="str">
        <f>IF(AF43="","",CONCATENATE("(",TEXT(AF43,"aaa"),")"))</f>
        <v/>
      </c>
      <c r="B46" s="806"/>
      <c r="C46" s="701"/>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7"/>
      <c r="AE46" s="164"/>
      <c r="AF46" s="170"/>
      <c r="AG46" s="172"/>
      <c r="AH46" s="172"/>
      <c r="AI46" s="172"/>
      <c r="AJ46" s="169"/>
      <c r="AK46" s="367"/>
      <c r="AO46" s="173"/>
      <c r="AP46" s="174"/>
      <c r="AQ46" s="173"/>
    </row>
    <row r="47" spans="1:43" ht="14.25" customHeight="1" x14ac:dyDescent="0.15">
      <c r="A47" s="699" t="s">
        <v>273</v>
      </c>
      <c r="B47" s="699"/>
      <c r="C47" s="698">
        <f>IF(SUMIF($W$7:$W$44,1,$AJ$7:$AJ$44)=0,0,SUMIF($W$7:$W$44,1,$AJ$7:$AJ$44))</f>
        <v>0</v>
      </c>
      <c r="D47" s="698"/>
      <c r="E47" s="699" t="s">
        <v>259</v>
      </c>
      <c r="F47" s="699"/>
      <c r="G47" s="698">
        <f>IF(SUMIF($W$7:$W$44,2,$AJ$7:$AJ$44)=0,0,SUMIF($W$7:$W$44,2,$AJ$7:$AJ$44))</f>
        <v>0</v>
      </c>
      <c r="H47" s="698"/>
      <c r="I47" s="699" t="s">
        <v>260</v>
      </c>
      <c r="J47" s="699"/>
      <c r="K47" s="698">
        <f>IF(SUMIF($W$7:$W$44,3,$AJ$7:$AJ$44)=0,0,SUMIF($W$7:$W$44,3,$AJ$7:$AJ$44))</f>
        <v>0</v>
      </c>
      <c r="L47" s="698"/>
      <c r="M47" s="391" t="s">
        <v>31</v>
      </c>
      <c r="N47" s="698">
        <f>SUM($C$47,$G$47,$K$47)</f>
        <v>0</v>
      </c>
      <c r="O47" s="698"/>
      <c r="P47" s="381"/>
      <c r="Q47" s="381"/>
      <c r="R47" s="381"/>
      <c r="S47" s="381"/>
      <c r="T47" s="381"/>
      <c r="U47" s="381"/>
      <c r="V47" s="381"/>
      <c r="W47" s="381"/>
      <c r="X47" s="381"/>
      <c r="Y47" s="381"/>
      <c r="Z47" s="381"/>
      <c r="AA47" s="381"/>
      <c r="AE47" s="164"/>
      <c r="AF47" s="170"/>
      <c r="AG47" s="172"/>
      <c r="AH47" s="172"/>
      <c r="AI47" s="172"/>
      <c r="AJ47" s="169"/>
      <c r="AK47" s="367"/>
      <c r="AO47" s="173"/>
      <c r="AP47" s="174"/>
      <c r="AQ47" s="173"/>
    </row>
    <row r="48" spans="1:43" ht="13.5" customHeight="1" x14ac:dyDescent="0.15">
      <c r="A48" s="350"/>
      <c r="B48" s="350"/>
      <c r="C48" s="376"/>
      <c r="D48" s="376"/>
      <c r="E48" s="376"/>
      <c r="F48" s="376"/>
      <c r="G48" s="376"/>
      <c r="H48" s="376"/>
      <c r="I48" s="377"/>
      <c r="J48" s="377"/>
      <c r="K48" s="377"/>
      <c r="L48" s="807" t="str">
        <f>$L$5</f>
        <v>（ 　　年　　月 ）</v>
      </c>
      <c r="M48" s="807"/>
      <c r="N48" s="807"/>
      <c r="O48" s="807"/>
      <c r="P48" s="807"/>
      <c r="Q48" s="807"/>
      <c r="R48" s="385" t="s">
        <v>264</v>
      </c>
      <c r="S48" s="383"/>
      <c r="T48" s="383"/>
      <c r="U48" s="383"/>
      <c r="V48" s="808" t="str">
        <f>$V$5</f>
        <v/>
      </c>
      <c r="W48" s="808"/>
      <c r="X48" s="808"/>
      <c r="Y48" s="808"/>
      <c r="Z48" s="808"/>
      <c r="AA48" s="808"/>
      <c r="AE48" s="164"/>
      <c r="AF48" s="170"/>
      <c r="AG48" s="172"/>
      <c r="AH48" s="172"/>
      <c r="AI48" s="172"/>
      <c r="AJ48" s="365"/>
      <c r="AK48" s="367"/>
      <c r="AO48" s="173"/>
      <c r="AP48" s="174"/>
      <c r="AQ48" s="173"/>
    </row>
    <row r="49" spans="1:43" ht="15.75" customHeight="1" x14ac:dyDescent="0.15">
      <c r="A49" s="801">
        <f>IF($AG$3="",A43+1,AF49)</f>
        <v>11</v>
      </c>
      <c r="B49" s="802"/>
      <c r="C49" s="707" t="s">
        <v>247</v>
      </c>
      <c r="D49" s="368"/>
      <c r="E49" s="692" t="s">
        <v>201</v>
      </c>
      <c r="F49" s="368"/>
      <c r="G49" s="692" t="s">
        <v>250</v>
      </c>
      <c r="H49" s="368"/>
      <c r="I49" s="692" t="s">
        <v>201</v>
      </c>
      <c r="J49" s="368"/>
      <c r="K49" s="694" t="s">
        <v>251</v>
      </c>
      <c r="L49" s="690" t="s">
        <v>202</v>
      </c>
      <c r="M49" s="369"/>
      <c r="N49" s="688" t="s">
        <v>252</v>
      </c>
      <c r="O49" s="368"/>
      <c r="P49" s="688" t="s">
        <v>251</v>
      </c>
      <c r="Q49" s="690" t="s">
        <v>253</v>
      </c>
      <c r="R49" s="380" t="str">
        <f>IF(OR(D49="",A49=""),"",HOUR(AJ49))</f>
        <v/>
      </c>
      <c r="S49" s="688" t="s">
        <v>252</v>
      </c>
      <c r="T49" s="371" t="str">
        <f>IF(OR(D49="",A49=""),"",MINUTE(AJ49))</f>
        <v/>
      </c>
      <c r="U49" s="688" t="s">
        <v>251</v>
      </c>
      <c r="V49" s="690" t="s">
        <v>268</v>
      </c>
      <c r="W49" s="372"/>
      <c r="X49" s="703" t="s">
        <v>143</v>
      </c>
      <c r="Y49" s="696" t="s">
        <v>254</v>
      </c>
      <c r="Z49" s="705"/>
      <c r="AA49" s="706"/>
      <c r="AF49" s="168" t="str">
        <f>IF($AG$3="","",AF43+1)</f>
        <v/>
      </c>
      <c r="AG49" s="360">
        <f>IF(OR(D49="",F49=""),0,TIME(D49,F49,0))</f>
        <v>0</v>
      </c>
      <c r="AH49" s="360">
        <f>IF(OR(D49="",F49="",H49="",J49=""),0,TIME(H49,J49,0))</f>
        <v>0</v>
      </c>
      <c r="AI49" s="360">
        <f>IF(OR(D49="",F49=""),0,TIME(M49,O49,0))</f>
        <v>0</v>
      </c>
      <c r="AJ49" s="365">
        <f>AH49-AG49-AI49</f>
        <v>0</v>
      </c>
      <c r="AK49" s="367" t="str">
        <f>IF(A49="",IF(OR(D49&lt;&gt;"",F49&lt;&gt;"",H49&lt;&gt;"",J49&lt;&gt;""),"ERR",""),IF(A49&lt;&gt;"",IF(AND(D49="",F49="",H49="",J49=""),"",IF(OR(AND(D49&lt;&gt;"",F49=""),AND(D49="",F49&lt;&gt;""),AND(H49&lt;&gt;"",J49=""),AND(H49="",J49&lt;&gt;""),AG49&gt;=AH49,AH49-AG49-AI49&lt;0),"ERR",""))))</f>
        <v/>
      </c>
      <c r="AO49" s="188"/>
    </row>
    <row r="50" spans="1:43" ht="14.25" customHeight="1" x14ac:dyDescent="0.15">
      <c r="A50" s="803"/>
      <c r="B50" s="804"/>
      <c r="C50" s="708"/>
      <c r="D50" s="373"/>
      <c r="E50" s="693"/>
      <c r="F50" s="373"/>
      <c r="G50" s="693"/>
      <c r="H50" s="373"/>
      <c r="I50" s="693"/>
      <c r="J50" s="373"/>
      <c r="K50" s="695"/>
      <c r="L50" s="691"/>
      <c r="M50" s="374"/>
      <c r="N50" s="689"/>
      <c r="O50" s="373"/>
      <c r="P50" s="689"/>
      <c r="Q50" s="691"/>
      <c r="R50" s="379" t="str">
        <f>IF(OR(D50="",A49=""),"",HOUR(AJ50))</f>
        <v/>
      </c>
      <c r="S50" s="689"/>
      <c r="T50" s="375" t="str">
        <f>IF(OR(D50="",A49=""),"",MINUTE(AJ50))</f>
        <v/>
      </c>
      <c r="U50" s="689"/>
      <c r="V50" s="702"/>
      <c r="W50" s="413"/>
      <c r="X50" s="704"/>
      <c r="Y50" s="697"/>
      <c r="Z50" s="683"/>
      <c r="AA50" s="684"/>
      <c r="AG50" s="360">
        <f>IF(OR(D50="",F50=""),0,TIME(D50,F50,0))</f>
        <v>0</v>
      </c>
      <c r="AH50" s="360">
        <f>IF(OR(D50="",F50="",H50="",J50=""),0,TIME(H50,J50,0))</f>
        <v>0</v>
      </c>
      <c r="AI50" s="360">
        <f>IF(OR(D50="",F50=""),0,TIME(M50,O50,0))</f>
        <v>0</v>
      </c>
      <c r="AJ50" s="365">
        <f>AH50-AG50-AI50</f>
        <v>0</v>
      </c>
      <c r="AK50" s="367" t="str">
        <f>IF(A49="",IF(OR(D50&lt;&gt;"",F50&lt;&gt;"",H50&lt;&gt;"",J50&lt;&gt;""),"ERR",""),IF(A49&lt;&gt;"",IF(AND(D50="",F50="",H50="",J50=""),"",IF(OR(AND(D50&lt;&gt;"",F50=""),AND(D50="",F50&lt;&gt;""),AND(H50&lt;&gt;"",J50=""),AND(H50="",J50&lt;&gt;""),AG50&gt;=AH50,AH50-AG50-AI50&lt;0),"ERR",""))))</f>
        <v/>
      </c>
    </row>
    <row r="51" spans="1:43" ht="15" customHeight="1" x14ac:dyDescent="0.2">
      <c r="A51" s="803"/>
      <c r="B51" s="804"/>
      <c r="C51" s="700" t="s">
        <v>248</v>
      </c>
      <c r="D51" s="420"/>
      <c r="E51" s="421"/>
      <c r="F51" s="421"/>
      <c r="G51" s="421"/>
      <c r="H51" s="421"/>
      <c r="I51" s="421"/>
      <c r="J51" s="421"/>
      <c r="K51" s="421"/>
      <c r="L51" s="421"/>
      <c r="M51" s="421"/>
      <c r="N51" s="421"/>
      <c r="O51" s="421"/>
      <c r="P51" s="421"/>
      <c r="Q51" s="680" t="str">
        <f>IF(OR(AK49="ERR",AK50="ERR"),"研修時間を確認してください","")</f>
        <v/>
      </c>
      <c r="R51" s="680"/>
      <c r="S51" s="680"/>
      <c r="T51" s="680"/>
      <c r="U51" s="680"/>
      <c r="V51" s="680"/>
      <c r="W51" s="680"/>
      <c r="X51" s="681" t="str">
        <f>IF(ISERROR(OR(AG49,AJ49,AJ50)),"研修人数を入力してください",IF(AG49&lt;&gt;"",IF(OR(AND(AJ49&gt;0,W49=""),AND(AJ50&gt;0,W50="")),"研修人数を入力してください",""),""))</f>
        <v/>
      </c>
      <c r="Y51" s="681"/>
      <c r="Z51" s="681"/>
      <c r="AA51" s="682"/>
      <c r="AE51" s="164"/>
      <c r="AF51" s="170"/>
      <c r="AG51" s="172"/>
      <c r="AH51" s="172"/>
      <c r="AI51" s="172"/>
      <c r="AJ51" s="169"/>
      <c r="AK51" s="367"/>
      <c r="AM51" s="57"/>
      <c r="AO51" s="362"/>
      <c r="AP51" s="174"/>
      <c r="AQ51" s="173"/>
    </row>
    <row r="52" spans="1:43" ht="49.5" customHeight="1" x14ac:dyDescent="0.15">
      <c r="A52" s="805" t="str">
        <f>IF(AF49="","",CONCATENATE("(",TEXT(AF49,"aaa"),")"))</f>
        <v/>
      </c>
      <c r="B52" s="806"/>
      <c r="C52" s="701"/>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7"/>
      <c r="AE52" s="164"/>
      <c r="AF52" s="170"/>
      <c r="AG52" s="172"/>
      <c r="AH52" s="172"/>
      <c r="AI52" s="172"/>
      <c r="AJ52" s="169"/>
      <c r="AK52" s="367"/>
      <c r="AO52" s="173"/>
      <c r="AP52" s="174"/>
      <c r="AQ52" s="173"/>
    </row>
    <row r="53" spans="1:43" ht="15.75" customHeight="1" x14ac:dyDescent="0.15">
      <c r="A53" s="801">
        <f>IF($AG$3="",A49+1,AF53)</f>
        <v>12</v>
      </c>
      <c r="B53" s="802"/>
      <c r="C53" s="707" t="s">
        <v>247</v>
      </c>
      <c r="D53" s="368"/>
      <c r="E53" s="692" t="s">
        <v>201</v>
      </c>
      <c r="F53" s="368"/>
      <c r="G53" s="692" t="s">
        <v>250</v>
      </c>
      <c r="H53" s="368"/>
      <c r="I53" s="692" t="s">
        <v>201</v>
      </c>
      <c r="J53" s="368"/>
      <c r="K53" s="694" t="s">
        <v>251</v>
      </c>
      <c r="L53" s="690" t="s">
        <v>202</v>
      </c>
      <c r="M53" s="369"/>
      <c r="N53" s="688" t="s">
        <v>252</v>
      </c>
      <c r="O53" s="368"/>
      <c r="P53" s="688" t="s">
        <v>251</v>
      </c>
      <c r="Q53" s="690" t="s">
        <v>253</v>
      </c>
      <c r="R53" s="380" t="str">
        <f>IF(OR(D53="",A53=""),"",HOUR(AJ53))</f>
        <v/>
      </c>
      <c r="S53" s="688" t="s">
        <v>252</v>
      </c>
      <c r="T53" s="371" t="str">
        <f>IF(OR(D53="",A53=""),"",MINUTE(AJ53))</f>
        <v/>
      </c>
      <c r="U53" s="688" t="s">
        <v>251</v>
      </c>
      <c r="V53" s="690" t="s">
        <v>268</v>
      </c>
      <c r="W53" s="372"/>
      <c r="X53" s="703" t="s">
        <v>143</v>
      </c>
      <c r="Y53" s="696" t="s">
        <v>254</v>
      </c>
      <c r="Z53" s="705"/>
      <c r="AA53" s="706"/>
      <c r="AF53" s="168" t="str">
        <f>IF($AG$3="","",AF49+1)</f>
        <v/>
      </c>
      <c r="AG53" s="360">
        <f>IF(OR(D53="",F53=""),0,TIME(D53,F53,0))</f>
        <v>0</v>
      </c>
      <c r="AH53" s="360">
        <f>IF(OR(D53="",F53="",H53="",J53=""),0,TIME(H53,J53,0))</f>
        <v>0</v>
      </c>
      <c r="AI53" s="360">
        <f>IF(OR(D53="",F53=""),0,TIME(M53,O53,0))</f>
        <v>0</v>
      </c>
      <c r="AJ53" s="365">
        <f>AH53-AG53-AI53</f>
        <v>0</v>
      </c>
      <c r="AK53" s="367" t="str">
        <f>IF(A53="",IF(OR(D53&lt;&gt;"",F53&lt;&gt;"",H53&lt;&gt;"",J53&lt;&gt;""),"ERR",""),IF(A53&lt;&gt;"",IF(AND(D53="",F53="",H53="",J53=""),"",IF(OR(AND(D53&lt;&gt;"",F53=""),AND(D53="",F53&lt;&gt;""),AND(H53&lt;&gt;"",J53=""),AND(H53="",J53&lt;&gt;""),AG53&gt;=AH53,AH53-AG53-AI53&lt;0),"ERR",""))))</f>
        <v/>
      </c>
    </row>
    <row r="54" spans="1:43" ht="14.25" customHeight="1" x14ac:dyDescent="0.15">
      <c r="A54" s="803"/>
      <c r="B54" s="804"/>
      <c r="C54" s="708"/>
      <c r="D54" s="373"/>
      <c r="E54" s="693"/>
      <c r="F54" s="373"/>
      <c r="G54" s="693"/>
      <c r="H54" s="373"/>
      <c r="I54" s="693"/>
      <c r="J54" s="373"/>
      <c r="K54" s="695"/>
      <c r="L54" s="691"/>
      <c r="M54" s="374"/>
      <c r="N54" s="689"/>
      <c r="O54" s="373"/>
      <c r="P54" s="689"/>
      <c r="Q54" s="691"/>
      <c r="R54" s="379" t="str">
        <f>IF(OR(D54="",A53=""),"",HOUR(AJ54))</f>
        <v/>
      </c>
      <c r="S54" s="689"/>
      <c r="T54" s="375" t="str">
        <f>IF(OR(D54="",A53=""),"",MINUTE(AJ54))</f>
        <v/>
      </c>
      <c r="U54" s="689"/>
      <c r="V54" s="702"/>
      <c r="W54" s="413"/>
      <c r="X54" s="704"/>
      <c r="Y54" s="697"/>
      <c r="Z54" s="683"/>
      <c r="AA54" s="684"/>
      <c r="AG54" s="360">
        <f>IF(OR(D54="",F54=""),0,TIME(D54,F54,0))</f>
        <v>0</v>
      </c>
      <c r="AH54" s="360">
        <f>IF(OR(D54="",F54="",H54="",J54=""),0,TIME(H54,J54,0))</f>
        <v>0</v>
      </c>
      <c r="AI54" s="360">
        <f>IF(OR(D54="",F54=""),0,TIME(M54,O54,0))</f>
        <v>0</v>
      </c>
      <c r="AJ54" s="365">
        <f>AH54-AG54-AI54</f>
        <v>0</v>
      </c>
      <c r="AK54" s="367" t="str">
        <f>IF(A53="",IF(OR(D54&lt;&gt;"",F54&lt;&gt;"",H54&lt;&gt;"",J54&lt;&gt;""),"ERR",""),IF(A53&lt;&gt;"",IF(AND(D54="",F54="",H54="",J54=""),"",IF(OR(AND(D54&lt;&gt;"",F54=""),AND(D54="",F54&lt;&gt;""),AND(H54&lt;&gt;"",J54=""),AND(H54="",J54&lt;&gt;""),AG54&gt;=AH54,AH54-AG54-AI54&lt;0),"ERR",""))))</f>
        <v/>
      </c>
    </row>
    <row r="55" spans="1:43" ht="15" customHeight="1" x14ac:dyDescent="0.2">
      <c r="A55" s="803"/>
      <c r="B55" s="804"/>
      <c r="C55" s="700" t="s">
        <v>248</v>
      </c>
      <c r="D55" s="420"/>
      <c r="E55" s="421"/>
      <c r="F55" s="421"/>
      <c r="G55" s="421"/>
      <c r="H55" s="421"/>
      <c r="I55" s="421"/>
      <c r="J55" s="421"/>
      <c r="K55" s="421"/>
      <c r="L55" s="421"/>
      <c r="M55" s="421"/>
      <c r="N55" s="421"/>
      <c r="O55" s="421"/>
      <c r="P55" s="421"/>
      <c r="Q55" s="680" t="str">
        <f>IF(OR(AK53="ERR",AK54="ERR"),"研修時間を確認してください","")</f>
        <v/>
      </c>
      <c r="R55" s="680"/>
      <c r="S55" s="680"/>
      <c r="T55" s="680"/>
      <c r="U55" s="680"/>
      <c r="V55" s="680"/>
      <c r="W55" s="680"/>
      <c r="X55" s="681" t="str">
        <f>IF(ISERROR(OR(AG53,AJ53,AJ54)),"研修人数を入力してください",IF(AG53&lt;&gt;"",IF(OR(AND(AJ53&gt;0,W53=""),AND(AJ54&gt;0,W54="")),"研修人数を入力してください",""),""))</f>
        <v/>
      </c>
      <c r="Y55" s="681"/>
      <c r="Z55" s="681"/>
      <c r="AA55" s="682"/>
      <c r="AE55" s="164"/>
      <c r="AF55" s="170"/>
      <c r="AG55" s="172"/>
      <c r="AH55" s="172"/>
      <c r="AI55" s="172"/>
      <c r="AJ55" s="169"/>
      <c r="AK55" s="367"/>
      <c r="AM55" s="57"/>
      <c r="AO55" s="173"/>
      <c r="AP55" s="174"/>
      <c r="AQ55" s="173"/>
    </row>
    <row r="56" spans="1:43" ht="49.5" customHeight="1" x14ac:dyDescent="0.15">
      <c r="A56" s="805" t="str">
        <f>IF(AF53="","",CONCATENATE("(",TEXT(AF53,"aaa"),")"))</f>
        <v/>
      </c>
      <c r="B56" s="806"/>
      <c r="C56" s="701"/>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7"/>
      <c r="AE56" s="164"/>
      <c r="AF56" s="170"/>
      <c r="AG56" s="172"/>
      <c r="AH56" s="172"/>
      <c r="AI56" s="172"/>
      <c r="AJ56" s="169"/>
      <c r="AK56" s="367"/>
      <c r="AO56" s="173"/>
      <c r="AP56" s="174"/>
      <c r="AQ56" s="173"/>
    </row>
    <row r="57" spans="1:43" ht="15.75" customHeight="1" x14ac:dyDescent="0.15">
      <c r="A57" s="801">
        <f>IF($AG$3="",A53+1,AF57)</f>
        <v>13</v>
      </c>
      <c r="B57" s="802"/>
      <c r="C57" s="707" t="s">
        <v>247</v>
      </c>
      <c r="D57" s="368"/>
      <c r="E57" s="692" t="s">
        <v>201</v>
      </c>
      <c r="F57" s="368"/>
      <c r="G57" s="692" t="s">
        <v>250</v>
      </c>
      <c r="H57" s="368"/>
      <c r="I57" s="692" t="s">
        <v>201</v>
      </c>
      <c r="J57" s="368"/>
      <c r="K57" s="694" t="s">
        <v>251</v>
      </c>
      <c r="L57" s="690" t="s">
        <v>202</v>
      </c>
      <c r="M57" s="369"/>
      <c r="N57" s="688" t="s">
        <v>252</v>
      </c>
      <c r="O57" s="368"/>
      <c r="P57" s="688" t="s">
        <v>251</v>
      </c>
      <c r="Q57" s="690" t="s">
        <v>253</v>
      </c>
      <c r="R57" s="380" t="str">
        <f>IF(OR(D57="",A57=""),"",HOUR(AJ57))</f>
        <v/>
      </c>
      <c r="S57" s="688" t="s">
        <v>252</v>
      </c>
      <c r="T57" s="371" t="str">
        <f>IF(OR(D57="",A57=""),"",MINUTE(AJ57))</f>
        <v/>
      </c>
      <c r="U57" s="688" t="s">
        <v>251</v>
      </c>
      <c r="V57" s="690" t="s">
        <v>268</v>
      </c>
      <c r="W57" s="372"/>
      <c r="X57" s="703" t="s">
        <v>143</v>
      </c>
      <c r="Y57" s="696" t="s">
        <v>254</v>
      </c>
      <c r="Z57" s="705"/>
      <c r="AA57" s="706"/>
      <c r="AF57" s="168" t="str">
        <f>IF($AG$3="","",AF53+1)</f>
        <v/>
      </c>
      <c r="AG57" s="360">
        <f>IF(OR(D57="",F57=""),0,TIME(D57,F57,0))</f>
        <v>0</v>
      </c>
      <c r="AH57" s="360">
        <f>IF(OR(D57="",F57="",H57="",J57=""),0,TIME(H57,J57,0))</f>
        <v>0</v>
      </c>
      <c r="AI57" s="360">
        <f>IF(OR(D57="",F57=""),0,TIME(M57,O57,0))</f>
        <v>0</v>
      </c>
      <c r="AJ57" s="365">
        <f>AH57-AG57-AI57</f>
        <v>0</v>
      </c>
      <c r="AK57" s="367" t="str">
        <f>IF(A57="",IF(OR(D57&lt;&gt;"",F57&lt;&gt;"",H57&lt;&gt;"",J57&lt;&gt;""),"ERR",""),IF(A57&lt;&gt;"",IF(AND(D57="",F57="",H57="",J57=""),"",IF(OR(AND(D57&lt;&gt;"",F57=""),AND(D57="",F57&lt;&gt;""),AND(H57&lt;&gt;"",J57=""),AND(H57="",J57&lt;&gt;""),AG57&gt;=AH57,AH57-AG57-AI57&lt;0),"ERR",""))))</f>
        <v/>
      </c>
    </row>
    <row r="58" spans="1:43" ht="14.25" customHeight="1" x14ac:dyDescent="0.15">
      <c r="A58" s="803"/>
      <c r="B58" s="804"/>
      <c r="C58" s="708"/>
      <c r="D58" s="373"/>
      <c r="E58" s="693"/>
      <c r="F58" s="373"/>
      <c r="G58" s="693"/>
      <c r="H58" s="373"/>
      <c r="I58" s="693"/>
      <c r="J58" s="373"/>
      <c r="K58" s="695"/>
      <c r="L58" s="691"/>
      <c r="M58" s="374"/>
      <c r="N58" s="689"/>
      <c r="O58" s="373"/>
      <c r="P58" s="689"/>
      <c r="Q58" s="691"/>
      <c r="R58" s="379" t="str">
        <f>IF(OR(D58="",A57=""),"",HOUR(AJ58))</f>
        <v/>
      </c>
      <c r="S58" s="689"/>
      <c r="T58" s="375" t="str">
        <f>IF(OR(D58="",A57=""),"",MINUTE(AJ58))</f>
        <v/>
      </c>
      <c r="U58" s="689"/>
      <c r="V58" s="702"/>
      <c r="W58" s="413"/>
      <c r="X58" s="704"/>
      <c r="Y58" s="697"/>
      <c r="Z58" s="683"/>
      <c r="AA58" s="684"/>
      <c r="AG58" s="360">
        <f>IF(OR(D58="",F58=""),0,TIME(D58,F58,0))</f>
        <v>0</v>
      </c>
      <c r="AH58" s="360">
        <f>IF(OR(D58="",F58="",H58="",J58=""),0,TIME(H58,J58,0))</f>
        <v>0</v>
      </c>
      <c r="AI58" s="360">
        <f>IF(OR(D58="",F58=""),0,TIME(M58,O58,0))</f>
        <v>0</v>
      </c>
      <c r="AJ58" s="365">
        <f>AH58-AG58-AI58</f>
        <v>0</v>
      </c>
      <c r="AK58" s="367" t="str">
        <f>IF(A57="",IF(OR(D58&lt;&gt;"",F58&lt;&gt;"",H58&lt;&gt;"",J58&lt;&gt;""),"ERR",""),IF(A57&lt;&gt;"",IF(AND(D58="",F58="",H58="",J58=""),"",IF(OR(AND(D58&lt;&gt;"",F58=""),AND(D58="",F58&lt;&gt;""),AND(H58&lt;&gt;"",J58=""),AND(H58="",J58&lt;&gt;""),AG58&gt;=AH58,AH58-AG58-AI58&lt;0),"ERR",""))))</f>
        <v/>
      </c>
    </row>
    <row r="59" spans="1:43" ht="15" customHeight="1" x14ac:dyDescent="0.2">
      <c r="A59" s="803"/>
      <c r="B59" s="804"/>
      <c r="C59" s="700" t="s">
        <v>248</v>
      </c>
      <c r="D59" s="420"/>
      <c r="E59" s="421"/>
      <c r="F59" s="421"/>
      <c r="G59" s="421"/>
      <c r="H59" s="421"/>
      <c r="I59" s="421"/>
      <c r="J59" s="421"/>
      <c r="K59" s="421"/>
      <c r="L59" s="421"/>
      <c r="M59" s="421"/>
      <c r="N59" s="421"/>
      <c r="O59" s="421"/>
      <c r="P59" s="421"/>
      <c r="Q59" s="680" t="str">
        <f>IF(OR(AK57="ERR",AK58="ERR"),"研修時間を確認してください","")</f>
        <v/>
      </c>
      <c r="R59" s="680"/>
      <c r="S59" s="680"/>
      <c r="T59" s="680"/>
      <c r="U59" s="680"/>
      <c r="V59" s="680"/>
      <c r="W59" s="680"/>
      <c r="X59" s="681" t="str">
        <f>IF(ISERROR(OR(AG57,AJ57,AJ58)),"研修人数を入力してください",IF(AG57&lt;&gt;"",IF(OR(AND(AJ57&gt;0,W57=""),AND(AJ58&gt;0,W58="")),"研修人数を入力してください",""),""))</f>
        <v/>
      </c>
      <c r="Y59" s="681"/>
      <c r="Z59" s="681"/>
      <c r="AA59" s="682"/>
      <c r="AE59" s="164"/>
      <c r="AF59" s="170"/>
      <c r="AG59" s="172"/>
      <c r="AH59" s="172"/>
      <c r="AI59" s="172"/>
      <c r="AJ59" s="169"/>
      <c r="AK59" s="367"/>
      <c r="AM59" s="57"/>
      <c r="AO59" s="173"/>
      <c r="AP59" s="174"/>
      <c r="AQ59" s="173"/>
    </row>
    <row r="60" spans="1:43" ht="49.5" customHeight="1" x14ac:dyDescent="0.15">
      <c r="A60" s="805" t="str">
        <f>IF(AF57="","",CONCATENATE("(",TEXT(AF57,"aaa"),")"))</f>
        <v/>
      </c>
      <c r="B60" s="806"/>
      <c r="C60" s="701"/>
      <c r="D60" s="685"/>
      <c r="E60" s="686"/>
      <c r="F60" s="686"/>
      <c r="G60" s="686"/>
      <c r="H60" s="686"/>
      <c r="I60" s="686"/>
      <c r="J60" s="686"/>
      <c r="K60" s="686"/>
      <c r="L60" s="686"/>
      <c r="M60" s="686"/>
      <c r="N60" s="686"/>
      <c r="O60" s="686"/>
      <c r="P60" s="686"/>
      <c r="Q60" s="686"/>
      <c r="R60" s="686"/>
      <c r="S60" s="686"/>
      <c r="T60" s="686"/>
      <c r="U60" s="686"/>
      <c r="V60" s="686"/>
      <c r="W60" s="686"/>
      <c r="X60" s="686"/>
      <c r="Y60" s="686"/>
      <c r="Z60" s="686"/>
      <c r="AA60" s="687"/>
      <c r="AE60" s="164"/>
      <c r="AF60" s="170"/>
      <c r="AG60" s="172"/>
      <c r="AH60" s="172"/>
      <c r="AI60" s="172"/>
      <c r="AJ60" s="169"/>
      <c r="AK60" s="367"/>
      <c r="AO60" s="173"/>
      <c r="AP60" s="174"/>
      <c r="AQ60" s="173"/>
    </row>
    <row r="61" spans="1:43" ht="15.75" customHeight="1" x14ac:dyDescent="0.15">
      <c r="A61" s="801">
        <f>IF($AG$3="",A57+1,AF61)</f>
        <v>14</v>
      </c>
      <c r="B61" s="802"/>
      <c r="C61" s="707" t="s">
        <v>247</v>
      </c>
      <c r="D61" s="368"/>
      <c r="E61" s="692" t="s">
        <v>201</v>
      </c>
      <c r="F61" s="368"/>
      <c r="G61" s="692" t="s">
        <v>250</v>
      </c>
      <c r="H61" s="368"/>
      <c r="I61" s="692" t="s">
        <v>201</v>
      </c>
      <c r="J61" s="368"/>
      <c r="K61" s="694" t="s">
        <v>251</v>
      </c>
      <c r="L61" s="690" t="s">
        <v>202</v>
      </c>
      <c r="M61" s="369"/>
      <c r="N61" s="688" t="s">
        <v>252</v>
      </c>
      <c r="O61" s="368"/>
      <c r="P61" s="688" t="s">
        <v>251</v>
      </c>
      <c r="Q61" s="690" t="s">
        <v>253</v>
      </c>
      <c r="R61" s="380" t="str">
        <f>IF(OR(D61="",A61=""),"",HOUR(AJ61))</f>
        <v/>
      </c>
      <c r="S61" s="688" t="s">
        <v>252</v>
      </c>
      <c r="T61" s="371" t="str">
        <f>IF(OR(D61="",A61=""),"",MINUTE(AJ61))</f>
        <v/>
      </c>
      <c r="U61" s="688" t="s">
        <v>251</v>
      </c>
      <c r="V61" s="690" t="s">
        <v>268</v>
      </c>
      <c r="W61" s="372"/>
      <c r="X61" s="703" t="s">
        <v>143</v>
      </c>
      <c r="Y61" s="696" t="s">
        <v>254</v>
      </c>
      <c r="Z61" s="705"/>
      <c r="AA61" s="706"/>
      <c r="AF61" s="168" t="str">
        <f>IF($AG$3="","",AF57+1)</f>
        <v/>
      </c>
      <c r="AG61" s="360">
        <f>IF(OR(D61="",F61=""),0,TIME(D61,F61,0))</f>
        <v>0</v>
      </c>
      <c r="AH61" s="360">
        <f>IF(OR(D61="",F61="",H61="",J61=""),0,TIME(H61,J61,0))</f>
        <v>0</v>
      </c>
      <c r="AI61" s="360">
        <f>IF(OR(D61="",F61=""),0,TIME(M61,O61,0))</f>
        <v>0</v>
      </c>
      <c r="AJ61" s="365">
        <f>AH61-AG61-AI61</f>
        <v>0</v>
      </c>
      <c r="AK61" s="367" t="str">
        <f>IF(A61="",IF(OR(D61&lt;&gt;"",F61&lt;&gt;"",H61&lt;&gt;"",J61&lt;&gt;""),"ERR",""),IF(A61&lt;&gt;"",IF(AND(D61="",F61="",H61="",J61=""),"",IF(OR(AND(D61&lt;&gt;"",F61=""),AND(D61="",F61&lt;&gt;""),AND(H61&lt;&gt;"",J61=""),AND(H61="",J61&lt;&gt;""),AG61&gt;=AH61,AH61-AG61-AI61&lt;0),"ERR",""))))</f>
        <v/>
      </c>
    </row>
    <row r="62" spans="1:43" ht="14.25" customHeight="1" x14ac:dyDescent="0.15">
      <c r="A62" s="803"/>
      <c r="B62" s="804"/>
      <c r="C62" s="708"/>
      <c r="D62" s="373"/>
      <c r="E62" s="693"/>
      <c r="F62" s="373"/>
      <c r="G62" s="693"/>
      <c r="H62" s="373"/>
      <c r="I62" s="693"/>
      <c r="J62" s="373"/>
      <c r="K62" s="695"/>
      <c r="L62" s="691"/>
      <c r="M62" s="374"/>
      <c r="N62" s="689"/>
      <c r="O62" s="373"/>
      <c r="P62" s="689"/>
      <c r="Q62" s="691"/>
      <c r="R62" s="379" t="str">
        <f>IF(OR(D62="",A61=""),"",HOUR(AJ62))</f>
        <v/>
      </c>
      <c r="S62" s="689"/>
      <c r="T62" s="375" t="str">
        <f>IF(OR(D62="",A61=""),"",MINUTE(AJ62))</f>
        <v/>
      </c>
      <c r="U62" s="689"/>
      <c r="V62" s="702"/>
      <c r="W62" s="413"/>
      <c r="X62" s="704"/>
      <c r="Y62" s="697"/>
      <c r="Z62" s="683"/>
      <c r="AA62" s="684"/>
      <c r="AG62" s="360">
        <f>IF(OR(D62="",F62=""),0,TIME(D62,F62,0))</f>
        <v>0</v>
      </c>
      <c r="AH62" s="360">
        <f>IF(OR(D62="",F62="",H62="",J62=""),0,TIME(H62,J62,0))</f>
        <v>0</v>
      </c>
      <c r="AI62" s="360">
        <f>IF(OR(D62="",F62=""),0,TIME(M62,O62,0))</f>
        <v>0</v>
      </c>
      <c r="AJ62" s="365">
        <f>AH62-AG62-AI62</f>
        <v>0</v>
      </c>
      <c r="AK62" s="367" t="str">
        <f>IF(A61="",IF(OR(D62&lt;&gt;"",F62&lt;&gt;"",H62&lt;&gt;"",J62&lt;&gt;""),"ERR",""),IF(A61&lt;&gt;"",IF(AND(D62="",F62="",H62="",J62=""),"",IF(OR(AND(D62&lt;&gt;"",F62=""),AND(D62="",F62&lt;&gt;""),AND(H62&lt;&gt;"",J62=""),AND(H62="",J62&lt;&gt;""),AG62&gt;=AH62,AH62-AG62-AI62&lt;0),"ERR",""))))</f>
        <v/>
      </c>
    </row>
    <row r="63" spans="1:43" ht="15" customHeight="1" x14ac:dyDescent="0.2">
      <c r="A63" s="803"/>
      <c r="B63" s="804"/>
      <c r="C63" s="700" t="s">
        <v>248</v>
      </c>
      <c r="D63" s="420"/>
      <c r="E63" s="421"/>
      <c r="F63" s="421"/>
      <c r="G63" s="421"/>
      <c r="H63" s="421"/>
      <c r="I63" s="421"/>
      <c r="J63" s="421"/>
      <c r="K63" s="421"/>
      <c r="L63" s="421"/>
      <c r="M63" s="421"/>
      <c r="N63" s="421"/>
      <c r="O63" s="421"/>
      <c r="P63" s="421"/>
      <c r="Q63" s="680" t="str">
        <f>IF(OR(AK61="ERR",AK62="ERR"),"研修時間を確認してください","")</f>
        <v/>
      </c>
      <c r="R63" s="680"/>
      <c r="S63" s="680"/>
      <c r="T63" s="680"/>
      <c r="U63" s="680"/>
      <c r="V63" s="680"/>
      <c r="W63" s="680"/>
      <c r="X63" s="681" t="str">
        <f>IF(ISERROR(OR(AG61,AJ61,AJ62)),"研修人数を入力してください",IF(AG61&lt;&gt;"",IF(OR(AND(AJ61&gt;0,W61=""),AND(AJ62&gt;0,W62="")),"研修人数を入力してください",""),""))</f>
        <v/>
      </c>
      <c r="Y63" s="681"/>
      <c r="Z63" s="681"/>
      <c r="AA63" s="682"/>
      <c r="AE63" s="164"/>
      <c r="AF63" s="170"/>
      <c r="AG63" s="172"/>
      <c r="AH63" s="172"/>
      <c r="AI63" s="172"/>
      <c r="AJ63" s="169"/>
      <c r="AK63" s="367"/>
      <c r="AM63" s="57"/>
      <c r="AO63" s="173"/>
      <c r="AP63" s="174"/>
      <c r="AQ63" s="173"/>
    </row>
    <row r="64" spans="1:43" ht="49.5" customHeight="1" x14ac:dyDescent="0.15">
      <c r="A64" s="805" t="str">
        <f>IF(AF61="","",CONCATENATE("(",TEXT(AF61,"aaa"),")"))</f>
        <v/>
      </c>
      <c r="B64" s="806"/>
      <c r="C64" s="701"/>
      <c r="D64" s="685"/>
      <c r="E64" s="686"/>
      <c r="F64" s="686"/>
      <c r="G64" s="686"/>
      <c r="H64" s="686"/>
      <c r="I64" s="686"/>
      <c r="J64" s="686"/>
      <c r="K64" s="686"/>
      <c r="L64" s="686"/>
      <c r="M64" s="686"/>
      <c r="N64" s="686"/>
      <c r="O64" s="686"/>
      <c r="P64" s="686"/>
      <c r="Q64" s="686"/>
      <c r="R64" s="686"/>
      <c r="S64" s="686"/>
      <c r="T64" s="686"/>
      <c r="U64" s="686"/>
      <c r="V64" s="686"/>
      <c r="W64" s="686"/>
      <c r="X64" s="686"/>
      <c r="Y64" s="686"/>
      <c r="Z64" s="686"/>
      <c r="AA64" s="687"/>
      <c r="AE64" s="164"/>
      <c r="AF64" s="170"/>
      <c r="AG64" s="172"/>
      <c r="AH64" s="172"/>
      <c r="AI64" s="172"/>
      <c r="AJ64" s="169"/>
      <c r="AK64" s="367"/>
      <c r="AO64" s="173"/>
      <c r="AP64" s="174"/>
      <c r="AQ64" s="173"/>
    </row>
    <row r="65" spans="1:43" ht="15.75" customHeight="1" x14ac:dyDescent="0.15">
      <c r="A65" s="801">
        <f>IF($AG$3="",A61+1,AF65)</f>
        <v>15</v>
      </c>
      <c r="B65" s="802"/>
      <c r="C65" s="707" t="s">
        <v>247</v>
      </c>
      <c r="D65" s="368"/>
      <c r="E65" s="692" t="s">
        <v>201</v>
      </c>
      <c r="F65" s="368"/>
      <c r="G65" s="692" t="s">
        <v>250</v>
      </c>
      <c r="H65" s="368"/>
      <c r="I65" s="692" t="s">
        <v>201</v>
      </c>
      <c r="J65" s="368"/>
      <c r="K65" s="694" t="s">
        <v>251</v>
      </c>
      <c r="L65" s="690" t="s">
        <v>202</v>
      </c>
      <c r="M65" s="369"/>
      <c r="N65" s="688" t="s">
        <v>252</v>
      </c>
      <c r="O65" s="368"/>
      <c r="P65" s="688" t="s">
        <v>251</v>
      </c>
      <c r="Q65" s="690" t="s">
        <v>253</v>
      </c>
      <c r="R65" s="380" t="str">
        <f>IF(OR(D65="",A65=""),"",HOUR(AJ65))</f>
        <v/>
      </c>
      <c r="S65" s="688" t="s">
        <v>252</v>
      </c>
      <c r="T65" s="371" t="str">
        <f>IF(OR(D65="",A65=""),"",MINUTE(AJ65))</f>
        <v/>
      </c>
      <c r="U65" s="688" t="s">
        <v>251</v>
      </c>
      <c r="V65" s="690" t="s">
        <v>268</v>
      </c>
      <c r="W65" s="372"/>
      <c r="X65" s="703" t="s">
        <v>143</v>
      </c>
      <c r="Y65" s="696" t="s">
        <v>254</v>
      </c>
      <c r="Z65" s="705"/>
      <c r="AA65" s="706"/>
      <c r="AF65" s="168" t="str">
        <f>IF($AG$3="","",AF61+1)</f>
        <v/>
      </c>
      <c r="AG65" s="360">
        <f>IF(OR(D65="",F65=""),0,TIME(D65,F65,0))</f>
        <v>0</v>
      </c>
      <c r="AH65" s="360">
        <f>IF(OR(D65="",F65="",H65="",J65=""),0,TIME(H65,J65,0))</f>
        <v>0</v>
      </c>
      <c r="AI65" s="360">
        <f>IF(OR(D65="",F65=""),0,TIME(M65,O65,0))</f>
        <v>0</v>
      </c>
      <c r="AJ65" s="365">
        <f>AH65-AG65-AI65</f>
        <v>0</v>
      </c>
      <c r="AK65" s="367" t="str">
        <f>IF(A65="",IF(OR(D65&lt;&gt;"",F65&lt;&gt;"",H65&lt;&gt;"",J65&lt;&gt;""),"ERR",""),IF(A65&lt;&gt;"",IF(AND(D65="",F65="",H65="",J65=""),"",IF(OR(AND(D65&lt;&gt;"",F65=""),AND(D65="",F65&lt;&gt;""),AND(H65&lt;&gt;"",J65=""),AND(H65="",J65&lt;&gt;""),AG65&gt;=AH65,AH65-AG65-AI65&lt;0),"ERR",""))))</f>
        <v/>
      </c>
    </row>
    <row r="66" spans="1:43" ht="14.25" customHeight="1" x14ac:dyDescent="0.15">
      <c r="A66" s="803"/>
      <c r="B66" s="804"/>
      <c r="C66" s="708"/>
      <c r="D66" s="373"/>
      <c r="E66" s="693"/>
      <c r="F66" s="373"/>
      <c r="G66" s="693"/>
      <c r="H66" s="373"/>
      <c r="I66" s="693"/>
      <c r="J66" s="373"/>
      <c r="K66" s="695"/>
      <c r="L66" s="691"/>
      <c r="M66" s="374"/>
      <c r="N66" s="689"/>
      <c r="O66" s="373"/>
      <c r="P66" s="689"/>
      <c r="Q66" s="691"/>
      <c r="R66" s="379" t="str">
        <f>IF(OR(D66="",A65=""),"",HOUR(AJ66))</f>
        <v/>
      </c>
      <c r="S66" s="689"/>
      <c r="T66" s="375" t="str">
        <f>IF(OR(D66="",A65=""),"",MINUTE(AJ66))</f>
        <v/>
      </c>
      <c r="U66" s="689"/>
      <c r="V66" s="702"/>
      <c r="W66" s="413"/>
      <c r="X66" s="704"/>
      <c r="Y66" s="697"/>
      <c r="Z66" s="683"/>
      <c r="AA66" s="684"/>
      <c r="AG66" s="360">
        <f>IF(OR(D66="",F66=""),0,TIME(D66,F66,0))</f>
        <v>0</v>
      </c>
      <c r="AH66" s="360">
        <f>IF(OR(D66="",F66="",H66="",J66=""),0,TIME(H66,J66,0))</f>
        <v>0</v>
      </c>
      <c r="AI66" s="360">
        <f>IF(OR(D66="",F66=""),0,TIME(M66,O66,0))</f>
        <v>0</v>
      </c>
      <c r="AJ66" s="365">
        <f>AH66-AG66-AI66</f>
        <v>0</v>
      </c>
      <c r="AK66" s="367" t="str">
        <f>IF(A65="",IF(OR(D66&lt;&gt;"",F66&lt;&gt;"",H66&lt;&gt;"",J66&lt;&gt;""),"ERR",""),IF(A65&lt;&gt;"",IF(AND(D66="",F66="",H66="",J66=""),"",IF(OR(AND(D66&lt;&gt;"",F66=""),AND(D66="",F66&lt;&gt;""),AND(H66&lt;&gt;"",J66=""),AND(H66="",J66&lt;&gt;""),AG66&gt;=AH66,AH66-AG66-AI66&lt;0),"ERR",""))))</f>
        <v/>
      </c>
    </row>
    <row r="67" spans="1:43" ht="15" customHeight="1" x14ac:dyDescent="0.2">
      <c r="A67" s="803"/>
      <c r="B67" s="804"/>
      <c r="C67" s="700" t="s">
        <v>248</v>
      </c>
      <c r="D67" s="420"/>
      <c r="E67" s="421"/>
      <c r="F67" s="421"/>
      <c r="G67" s="421"/>
      <c r="H67" s="421"/>
      <c r="I67" s="421"/>
      <c r="J67" s="421"/>
      <c r="K67" s="421"/>
      <c r="L67" s="421"/>
      <c r="M67" s="421"/>
      <c r="N67" s="421"/>
      <c r="O67" s="421"/>
      <c r="P67" s="421"/>
      <c r="Q67" s="680" t="str">
        <f>IF(OR(AK65="ERR",AK66="ERR"),"研修時間を確認してください","")</f>
        <v/>
      </c>
      <c r="R67" s="680"/>
      <c r="S67" s="680"/>
      <c r="T67" s="680"/>
      <c r="U67" s="680"/>
      <c r="V67" s="680"/>
      <c r="W67" s="680"/>
      <c r="X67" s="681" t="str">
        <f>IF(ISERROR(OR(AG65,AJ65,AJ66)),"研修人数を入力してください",IF(AG65&lt;&gt;"",IF(OR(AND(AJ65&gt;0,W65=""),AND(AJ66&gt;0,W66="")),"研修人数を入力してください",""),""))</f>
        <v/>
      </c>
      <c r="Y67" s="681"/>
      <c r="Z67" s="681"/>
      <c r="AA67" s="682"/>
      <c r="AE67" s="164"/>
      <c r="AF67" s="170"/>
      <c r="AG67" s="172"/>
      <c r="AH67" s="172"/>
      <c r="AI67" s="172"/>
      <c r="AJ67" s="169"/>
      <c r="AK67" s="367"/>
      <c r="AM67" s="57"/>
      <c r="AO67" s="173"/>
      <c r="AP67" s="174"/>
      <c r="AQ67" s="173"/>
    </row>
    <row r="68" spans="1:43" ht="49.5" customHeight="1" x14ac:dyDescent="0.15">
      <c r="A68" s="805" t="str">
        <f>IF(AF65="","",CONCATENATE("(",TEXT(AF65,"aaa"),")"))</f>
        <v/>
      </c>
      <c r="B68" s="806"/>
      <c r="C68" s="701"/>
      <c r="D68" s="685"/>
      <c r="E68" s="686"/>
      <c r="F68" s="686"/>
      <c r="G68" s="686"/>
      <c r="H68" s="686"/>
      <c r="I68" s="686"/>
      <c r="J68" s="686"/>
      <c r="K68" s="686"/>
      <c r="L68" s="686"/>
      <c r="M68" s="686"/>
      <c r="N68" s="686"/>
      <c r="O68" s="686"/>
      <c r="P68" s="686"/>
      <c r="Q68" s="686"/>
      <c r="R68" s="686"/>
      <c r="S68" s="686"/>
      <c r="T68" s="686"/>
      <c r="U68" s="686"/>
      <c r="V68" s="686"/>
      <c r="W68" s="686"/>
      <c r="X68" s="686"/>
      <c r="Y68" s="686"/>
      <c r="Z68" s="686"/>
      <c r="AA68" s="687"/>
      <c r="AE68" s="164"/>
      <c r="AF68" s="170"/>
      <c r="AG68" s="172"/>
      <c r="AH68" s="172"/>
      <c r="AI68" s="172"/>
      <c r="AJ68" s="169"/>
      <c r="AK68" s="367"/>
      <c r="AO68" s="173"/>
      <c r="AP68" s="174"/>
      <c r="AQ68" s="173"/>
    </row>
    <row r="69" spans="1:43" ht="15.75" customHeight="1" x14ac:dyDescent="0.15">
      <c r="A69" s="801">
        <f>IF($AG$3="",A65+1,AF69)</f>
        <v>16</v>
      </c>
      <c r="B69" s="802"/>
      <c r="C69" s="707" t="s">
        <v>247</v>
      </c>
      <c r="D69" s="368"/>
      <c r="E69" s="692" t="s">
        <v>201</v>
      </c>
      <c r="F69" s="368"/>
      <c r="G69" s="692" t="s">
        <v>250</v>
      </c>
      <c r="H69" s="368"/>
      <c r="I69" s="692" t="s">
        <v>201</v>
      </c>
      <c r="J69" s="368"/>
      <c r="K69" s="694" t="s">
        <v>251</v>
      </c>
      <c r="L69" s="690" t="s">
        <v>202</v>
      </c>
      <c r="M69" s="369"/>
      <c r="N69" s="688" t="s">
        <v>252</v>
      </c>
      <c r="O69" s="368"/>
      <c r="P69" s="688" t="s">
        <v>251</v>
      </c>
      <c r="Q69" s="690" t="s">
        <v>253</v>
      </c>
      <c r="R69" s="380" t="str">
        <f>IF(OR(D69="",A69=""),"",HOUR(AJ69))</f>
        <v/>
      </c>
      <c r="S69" s="688" t="s">
        <v>252</v>
      </c>
      <c r="T69" s="371" t="str">
        <f>IF(OR(D69="",A69=""),"",MINUTE(AJ69))</f>
        <v/>
      </c>
      <c r="U69" s="688" t="s">
        <v>251</v>
      </c>
      <c r="V69" s="690" t="s">
        <v>268</v>
      </c>
      <c r="W69" s="372"/>
      <c r="X69" s="703" t="s">
        <v>143</v>
      </c>
      <c r="Y69" s="696" t="s">
        <v>254</v>
      </c>
      <c r="Z69" s="705"/>
      <c r="AA69" s="706"/>
      <c r="AF69" s="168" t="str">
        <f>IF($AG$3="","",AF65+1)</f>
        <v/>
      </c>
      <c r="AG69" s="360">
        <f>IF(OR(D69="",F69=""),0,TIME(D69,F69,0))</f>
        <v>0</v>
      </c>
      <c r="AH69" s="360">
        <f>IF(OR(D69="",F69="",H69="",J69=""),0,TIME(H69,J69,0))</f>
        <v>0</v>
      </c>
      <c r="AI69" s="360">
        <f>IF(OR(D69="",F69=""),0,TIME(M69,O69,0))</f>
        <v>0</v>
      </c>
      <c r="AJ69" s="365">
        <f>AH69-AG69-AI69</f>
        <v>0</v>
      </c>
      <c r="AK69" s="367" t="str">
        <f>IF(A69="",IF(OR(D69&lt;&gt;"",F69&lt;&gt;"",H69&lt;&gt;"",J69&lt;&gt;""),"ERR",""),IF(A69&lt;&gt;"",IF(AND(D69="",F69="",H69="",J69=""),"",IF(OR(AND(D69&lt;&gt;"",F69=""),AND(D69="",F69&lt;&gt;""),AND(H69&lt;&gt;"",J69=""),AND(H69="",J69&lt;&gt;""),AG69&gt;=AH69,AH69-AG69-AI69&lt;0),"ERR",""))))</f>
        <v/>
      </c>
    </row>
    <row r="70" spans="1:43" ht="14.25" customHeight="1" x14ac:dyDescent="0.15">
      <c r="A70" s="803"/>
      <c r="B70" s="804"/>
      <c r="C70" s="708"/>
      <c r="D70" s="373"/>
      <c r="E70" s="693"/>
      <c r="F70" s="373"/>
      <c r="G70" s="693"/>
      <c r="H70" s="373"/>
      <c r="I70" s="693"/>
      <c r="J70" s="373"/>
      <c r="K70" s="695"/>
      <c r="L70" s="691"/>
      <c r="M70" s="374"/>
      <c r="N70" s="689"/>
      <c r="O70" s="373"/>
      <c r="P70" s="689"/>
      <c r="Q70" s="691"/>
      <c r="R70" s="379" t="str">
        <f>IF(OR(D70="",A69=""),"",HOUR(AJ70))</f>
        <v/>
      </c>
      <c r="S70" s="689"/>
      <c r="T70" s="375" t="str">
        <f>IF(OR(D70="",A69=""),"",MINUTE(AJ70))</f>
        <v/>
      </c>
      <c r="U70" s="689"/>
      <c r="V70" s="702"/>
      <c r="W70" s="413"/>
      <c r="X70" s="704"/>
      <c r="Y70" s="697"/>
      <c r="Z70" s="683"/>
      <c r="AA70" s="684"/>
      <c r="AG70" s="360">
        <f>IF(OR(D70="",F70=""),0,TIME(D70,F70,0))</f>
        <v>0</v>
      </c>
      <c r="AH70" s="360">
        <f>IF(OR(D70="",F70="",H70="",J70=""),0,TIME(H70,J70,0))</f>
        <v>0</v>
      </c>
      <c r="AI70" s="360">
        <f>IF(OR(D70="",F70=""),0,TIME(M70,O70,0))</f>
        <v>0</v>
      </c>
      <c r="AJ70" s="365">
        <f>AH70-AG70-AI70</f>
        <v>0</v>
      </c>
      <c r="AK70" s="367" t="str">
        <f>IF(A69="",IF(OR(D70&lt;&gt;"",F70&lt;&gt;"",H70&lt;&gt;"",J70&lt;&gt;""),"ERR",""),IF(A69&lt;&gt;"",IF(AND(D70="",F70="",H70="",J70=""),"",IF(OR(AND(D70&lt;&gt;"",F70=""),AND(D70="",F70&lt;&gt;""),AND(H70&lt;&gt;"",J70=""),AND(H70="",J70&lt;&gt;""),AG70&gt;=AH70,AH70-AG70-AI70&lt;0),"ERR",""))))</f>
        <v/>
      </c>
    </row>
    <row r="71" spans="1:43" ht="14.25" customHeight="1" x14ac:dyDescent="0.2">
      <c r="A71" s="803"/>
      <c r="B71" s="804"/>
      <c r="C71" s="700" t="s">
        <v>248</v>
      </c>
      <c r="D71" s="420"/>
      <c r="E71" s="421"/>
      <c r="F71" s="421"/>
      <c r="G71" s="421"/>
      <c r="H71" s="421"/>
      <c r="I71" s="421"/>
      <c r="J71" s="421"/>
      <c r="K71" s="421"/>
      <c r="L71" s="421"/>
      <c r="M71" s="421"/>
      <c r="N71" s="421"/>
      <c r="O71" s="421"/>
      <c r="P71" s="421"/>
      <c r="Q71" s="680" t="str">
        <f>IF(OR(AK69="ERR",AK70="ERR"),"研修時間を確認してください","")</f>
        <v/>
      </c>
      <c r="R71" s="680"/>
      <c r="S71" s="680"/>
      <c r="T71" s="680"/>
      <c r="U71" s="680"/>
      <c r="V71" s="680"/>
      <c r="W71" s="680"/>
      <c r="X71" s="681" t="str">
        <f>IF(ISERROR(OR(AG69,AJ69,AJ70)),"研修人数を入力してください",IF(AG69&lt;&gt;"",IF(OR(AND(AJ69&gt;0,W69=""),AND(AJ70&gt;0,W70="")),"研修人数を入力してください",""),""))</f>
        <v/>
      </c>
      <c r="Y71" s="681"/>
      <c r="Z71" s="681"/>
      <c r="AA71" s="682"/>
      <c r="AE71" s="164"/>
      <c r="AF71" s="170"/>
      <c r="AG71" s="172"/>
      <c r="AH71" s="172"/>
      <c r="AI71" s="172"/>
      <c r="AJ71" s="169"/>
      <c r="AK71" s="367"/>
      <c r="AM71" s="57"/>
      <c r="AO71" s="173"/>
      <c r="AP71" s="174"/>
      <c r="AQ71" s="173"/>
    </row>
    <row r="72" spans="1:43" ht="49.5" customHeight="1" x14ac:dyDescent="0.15">
      <c r="A72" s="805" t="str">
        <f>IF(AF69="","",CONCATENATE("(",TEXT(AF69,"aaa"),")"))</f>
        <v/>
      </c>
      <c r="B72" s="806"/>
      <c r="C72" s="701"/>
      <c r="D72" s="685"/>
      <c r="E72" s="686"/>
      <c r="F72" s="686"/>
      <c r="G72" s="686"/>
      <c r="H72" s="686"/>
      <c r="I72" s="686"/>
      <c r="J72" s="686"/>
      <c r="K72" s="686"/>
      <c r="L72" s="686"/>
      <c r="M72" s="686"/>
      <c r="N72" s="686"/>
      <c r="O72" s="686"/>
      <c r="P72" s="686"/>
      <c r="Q72" s="686"/>
      <c r="R72" s="686"/>
      <c r="S72" s="686"/>
      <c r="T72" s="686"/>
      <c r="U72" s="686"/>
      <c r="V72" s="686"/>
      <c r="W72" s="686"/>
      <c r="X72" s="686"/>
      <c r="Y72" s="686"/>
      <c r="Z72" s="686"/>
      <c r="AA72" s="687"/>
      <c r="AE72" s="164"/>
      <c r="AF72" s="170"/>
      <c r="AG72" s="172"/>
      <c r="AH72" s="172"/>
      <c r="AI72" s="172"/>
      <c r="AJ72" s="169"/>
      <c r="AK72" s="367"/>
      <c r="AO72" s="173"/>
      <c r="AP72" s="174"/>
      <c r="AQ72" s="173"/>
    </row>
    <row r="73" spans="1:43" ht="15.75" customHeight="1" x14ac:dyDescent="0.15">
      <c r="A73" s="801">
        <f>IF($AG$3="",A69+1,AF73)</f>
        <v>17</v>
      </c>
      <c r="B73" s="802"/>
      <c r="C73" s="707" t="s">
        <v>247</v>
      </c>
      <c r="D73" s="368"/>
      <c r="E73" s="692" t="s">
        <v>201</v>
      </c>
      <c r="F73" s="368"/>
      <c r="G73" s="692" t="s">
        <v>250</v>
      </c>
      <c r="H73" s="368"/>
      <c r="I73" s="692" t="s">
        <v>201</v>
      </c>
      <c r="J73" s="368"/>
      <c r="K73" s="694" t="s">
        <v>251</v>
      </c>
      <c r="L73" s="690" t="s">
        <v>202</v>
      </c>
      <c r="M73" s="369"/>
      <c r="N73" s="688" t="s">
        <v>252</v>
      </c>
      <c r="O73" s="368"/>
      <c r="P73" s="688" t="s">
        <v>251</v>
      </c>
      <c r="Q73" s="690" t="s">
        <v>253</v>
      </c>
      <c r="R73" s="380" t="str">
        <f>IF(OR(D73="",A73=""),"",HOUR(AJ73))</f>
        <v/>
      </c>
      <c r="S73" s="688" t="s">
        <v>252</v>
      </c>
      <c r="T73" s="371" t="str">
        <f>IF(OR(D73="",A73=""),"",MINUTE(AJ73))</f>
        <v/>
      </c>
      <c r="U73" s="688" t="s">
        <v>251</v>
      </c>
      <c r="V73" s="690" t="s">
        <v>268</v>
      </c>
      <c r="W73" s="372"/>
      <c r="X73" s="703" t="s">
        <v>143</v>
      </c>
      <c r="Y73" s="696" t="s">
        <v>254</v>
      </c>
      <c r="Z73" s="705"/>
      <c r="AA73" s="706"/>
      <c r="AF73" s="168" t="str">
        <f>IF($AG$3="","",AF69+1)</f>
        <v/>
      </c>
      <c r="AG73" s="360">
        <f>IF(OR(D73="",F73=""),0,TIME(D73,F73,0))</f>
        <v>0</v>
      </c>
      <c r="AH73" s="360">
        <f>IF(OR(D73="",F73="",H73="",J73=""),0,TIME(H73,J73,0))</f>
        <v>0</v>
      </c>
      <c r="AI73" s="360">
        <f>IF(OR(D73="",F73=""),0,TIME(M73,O73,0))</f>
        <v>0</v>
      </c>
      <c r="AJ73" s="365">
        <f>AH73-AG73-AI73</f>
        <v>0</v>
      </c>
      <c r="AK73" s="367" t="str">
        <f>IF(A73="",IF(OR(D73&lt;&gt;"",F73&lt;&gt;"",H73&lt;&gt;"",J73&lt;&gt;""),"ERR",""),IF(A73&lt;&gt;"",IF(AND(D73="",F73="",H73="",J73=""),"",IF(OR(AND(D73&lt;&gt;"",F73=""),AND(D73="",F73&lt;&gt;""),AND(H73&lt;&gt;"",J73=""),AND(H73="",J73&lt;&gt;""),AG73&gt;=AH73,AH73-AG73-AI73&lt;0),"ERR",""))))</f>
        <v/>
      </c>
    </row>
    <row r="74" spans="1:43" ht="14.25" customHeight="1" x14ac:dyDescent="0.15">
      <c r="A74" s="803"/>
      <c r="B74" s="804"/>
      <c r="C74" s="708"/>
      <c r="D74" s="373"/>
      <c r="E74" s="693"/>
      <c r="F74" s="373"/>
      <c r="G74" s="693"/>
      <c r="H74" s="373"/>
      <c r="I74" s="693"/>
      <c r="J74" s="373"/>
      <c r="K74" s="695"/>
      <c r="L74" s="691"/>
      <c r="M74" s="374"/>
      <c r="N74" s="689"/>
      <c r="O74" s="373"/>
      <c r="P74" s="689"/>
      <c r="Q74" s="691"/>
      <c r="R74" s="379" t="str">
        <f>IF(OR(D74="",A73=""),"",HOUR(AJ74))</f>
        <v/>
      </c>
      <c r="S74" s="689"/>
      <c r="T74" s="375" t="str">
        <f>IF(OR(D74="",A73=""),"",MINUTE(AJ74))</f>
        <v/>
      </c>
      <c r="U74" s="689"/>
      <c r="V74" s="702"/>
      <c r="W74" s="413"/>
      <c r="X74" s="704"/>
      <c r="Y74" s="697"/>
      <c r="Z74" s="683"/>
      <c r="AA74" s="684"/>
      <c r="AG74" s="360">
        <f>IF(OR(D74="",F74=""),0,TIME(D74,F74,0))</f>
        <v>0</v>
      </c>
      <c r="AH74" s="360">
        <f>IF(OR(D74="",F74="",H74="",J74=""),0,TIME(H74,J74,0))</f>
        <v>0</v>
      </c>
      <c r="AI74" s="360">
        <f>IF(OR(D74="",F74=""),0,TIME(M74,O74,0))</f>
        <v>0</v>
      </c>
      <c r="AJ74" s="365">
        <f>AH74-AG74-AI74</f>
        <v>0</v>
      </c>
      <c r="AK74" s="367" t="str">
        <f>IF(A73="",IF(OR(D74&lt;&gt;"",F74&lt;&gt;"",H74&lt;&gt;"",J74&lt;&gt;""),"ERR",""),IF(A73&lt;&gt;"",IF(AND(D74="",F74="",H74="",J74=""),"",IF(OR(AND(D74&lt;&gt;"",F74=""),AND(D74="",F74&lt;&gt;""),AND(H74&lt;&gt;"",J74=""),AND(H74="",J74&lt;&gt;""),AG74&gt;=AH74,AH74-AG74-AI74&lt;0),"ERR",""))))</f>
        <v/>
      </c>
    </row>
    <row r="75" spans="1:43" ht="14.25" customHeight="1" x14ac:dyDescent="0.2">
      <c r="A75" s="803"/>
      <c r="B75" s="804"/>
      <c r="C75" s="700" t="s">
        <v>248</v>
      </c>
      <c r="D75" s="420"/>
      <c r="E75" s="421"/>
      <c r="F75" s="421"/>
      <c r="G75" s="421"/>
      <c r="H75" s="421"/>
      <c r="I75" s="421"/>
      <c r="J75" s="421"/>
      <c r="K75" s="421"/>
      <c r="L75" s="421"/>
      <c r="M75" s="421"/>
      <c r="N75" s="421"/>
      <c r="O75" s="421"/>
      <c r="P75" s="421"/>
      <c r="Q75" s="680" t="str">
        <f>IF(OR(AK73="ERR",AK74="ERR"),"研修時間を確認してください","")</f>
        <v/>
      </c>
      <c r="R75" s="680"/>
      <c r="S75" s="680"/>
      <c r="T75" s="680"/>
      <c r="U75" s="680"/>
      <c r="V75" s="680"/>
      <c r="W75" s="680"/>
      <c r="X75" s="681" t="str">
        <f>IF(ISERROR(OR(AG73,AJ73,AJ74)),"研修人数を入力してください",IF(AG73&lt;&gt;"",IF(OR(AND(AJ73&gt;0,W73=""),AND(AJ74&gt;0,W74="")),"研修人数を入力してください",""),""))</f>
        <v/>
      </c>
      <c r="Y75" s="681"/>
      <c r="Z75" s="681"/>
      <c r="AA75" s="682"/>
      <c r="AE75" s="164"/>
      <c r="AF75" s="170"/>
      <c r="AG75" s="172"/>
      <c r="AH75" s="172"/>
      <c r="AI75" s="172"/>
      <c r="AJ75" s="169"/>
      <c r="AK75" s="367"/>
      <c r="AM75" s="57"/>
      <c r="AO75" s="173"/>
      <c r="AP75" s="174"/>
      <c r="AQ75" s="173"/>
    </row>
    <row r="76" spans="1:43" ht="49.5" customHeight="1" x14ac:dyDescent="0.15">
      <c r="A76" s="805" t="str">
        <f>IF(AF73="","",CONCATENATE("(",TEXT(AF73,"aaa"),")"))</f>
        <v/>
      </c>
      <c r="B76" s="806"/>
      <c r="C76" s="701"/>
      <c r="D76" s="685"/>
      <c r="E76" s="686"/>
      <c r="F76" s="686"/>
      <c r="G76" s="686"/>
      <c r="H76" s="686"/>
      <c r="I76" s="686"/>
      <c r="J76" s="686"/>
      <c r="K76" s="686"/>
      <c r="L76" s="686"/>
      <c r="M76" s="686"/>
      <c r="N76" s="686"/>
      <c r="O76" s="686"/>
      <c r="P76" s="686"/>
      <c r="Q76" s="686"/>
      <c r="R76" s="686"/>
      <c r="S76" s="686"/>
      <c r="T76" s="686"/>
      <c r="U76" s="686"/>
      <c r="V76" s="686"/>
      <c r="W76" s="686"/>
      <c r="X76" s="686"/>
      <c r="Y76" s="686"/>
      <c r="Z76" s="686"/>
      <c r="AA76" s="687"/>
      <c r="AE76" s="164"/>
      <c r="AF76" s="170"/>
      <c r="AG76" s="172"/>
      <c r="AH76" s="172"/>
      <c r="AI76" s="172"/>
      <c r="AJ76" s="169"/>
      <c r="AK76" s="367"/>
      <c r="AO76" s="173"/>
      <c r="AP76" s="174"/>
      <c r="AQ76" s="173"/>
    </row>
    <row r="77" spans="1:43" ht="15.75" customHeight="1" x14ac:dyDescent="0.15">
      <c r="A77" s="801">
        <f>IF($AG$3="",A73+1,AF77)</f>
        <v>18</v>
      </c>
      <c r="B77" s="802"/>
      <c r="C77" s="707" t="s">
        <v>247</v>
      </c>
      <c r="D77" s="368"/>
      <c r="E77" s="692" t="s">
        <v>201</v>
      </c>
      <c r="F77" s="368"/>
      <c r="G77" s="692" t="s">
        <v>250</v>
      </c>
      <c r="H77" s="368"/>
      <c r="I77" s="692" t="s">
        <v>201</v>
      </c>
      <c r="J77" s="368"/>
      <c r="K77" s="694" t="s">
        <v>251</v>
      </c>
      <c r="L77" s="690" t="s">
        <v>202</v>
      </c>
      <c r="M77" s="369"/>
      <c r="N77" s="688" t="s">
        <v>252</v>
      </c>
      <c r="O77" s="368"/>
      <c r="P77" s="688" t="s">
        <v>251</v>
      </c>
      <c r="Q77" s="690" t="s">
        <v>253</v>
      </c>
      <c r="R77" s="380" t="str">
        <f>IF(OR(D77="",A77=""),"",HOUR(AJ77))</f>
        <v/>
      </c>
      <c r="S77" s="688" t="s">
        <v>252</v>
      </c>
      <c r="T77" s="371" t="str">
        <f>IF(OR(D77="",A77=""),"",MINUTE(AJ77))</f>
        <v/>
      </c>
      <c r="U77" s="688" t="s">
        <v>251</v>
      </c>
      <c r="V77" s="690" t="s">
        <v>268</v>
      </c>
      <c r="W77" s="372"/>
      <c r="X77" s="703" t="s">
        <v>143</v>
      </c>
      <c r="Y77" s="696" t="s">
        <v>254</v>
      </c>
      <c r="Z77" s="705"/>
      <c r="AA77" s="706"/>
      <c r="AF77" s="168" t="str">
        <f>IF($AG$3="","",AF73+1)</f>
        <v/>
      </c>
      <c r="AG77" s="360">
        <f>IF(OR(D77="",F77=""),0,TIME(D77,F77,0))</f>
        <v>0</v>
      </c>
      <c r="AH77" s="360">
        <f>IF(OR(D77="",F77="",H77="",J77=""),0,TIME(H77,J77,0))</f>
        <v>0</v>
      </c>
      <c r="AI77" s="360">
        <f>IF(OR(D77="",F77=""),0,TIME(M77,O77,0))</f>
        <v>0</v>
      </c>
      <c r="AJ77" s="365">
        <f>AH77-AG77-AI77</f>
        <v>0</v>
      </c>
      <c r="AK77" s="367" t="str">
        <f>IF(A77="",IF(OR(D77&lt;&gt;"",F77&lt;&gt;"",H77&lt;&gt;"",J77&lt;&gt;""),"ERR",""),IF(A77&lt;&gt;"",IF(AND(D77="",F77="",H77="",J77=""),"",IF(OR(AND(D77&lt;&gt;"",F77=""),AND(D77="",F77&lt;&gt;""),AND(H77&lt;&gt;"",J77=""),AND(H77="",J77&lt;&gt;""),AG77&gt;=AH77,AH77-AG77-AI77&lt;0),"ERR",""))))</f>
        <v/>
      </c>
    </row>
    <row r="78" spans="1:43" ht="14.25" customHeight="1" x14ac:dyDescent="0.15">
      <c r="A78" s="803"/>
      <c r="B78" s="804"/>
      <c r="C78" s="708"/>
      <c r="D78" s="373"/>
      <c r="E78" s="693"/>
      <c r="F78" s="373"/>
      <c r="G78" s="693"/>
      <c r="H78" s="373"/>
      <c r="I78" s="693"/>
      <c r="J78" s="373"/>
      <c r="K78" s="695"/>
      <c r="L78" s="691"/>
      <c r="M78" s="374"/>
      <c r="N78" s="689"/>
      <c r="O78" s="373"/>
      <c r="P78" s="689"/>
      <c r="Q78" s="691"/>
      <c r="R78" s="379" t="str">
        <f>IF(OR(D78="",A77=""),"",HOUR(AJ78))</f>
        <v/>
      </c>
      <c r="S78" s="689"/>
      <c r="T78" s="375" t="str">
        <f>IF(OR(D78="",A77=""),"",MINUTE(AJ78))</f>
        <v/>
      </c>
      <c r="U78" s="689"/>
      <c r="V78" s="702"/>
      <c r="W78" s="413"/>
      <c r="X78" s="704"/>
      <c r="Y78" s="697"/>
      <c r="Z78" s="683"/>
      <c r="AA78" s="684"/>
      <c r="AG78" s="360">
        <f>IF(OR(D78="",F78=""),0,TIME(D78,F78,0))</f>
        <v>0</v>
      </c>
      <c r="AH78" s="360">
        <f>IF(OR(D78="",F78="",H78="",J78=""),0,TIME(H78,J78,0))</f>
        <v>0</v>
      </c>
      <c r="AI78" s="360">
        <f>IF(OR(D78="",F78=""),0,TIME(M78,O78,0))</f>
        <v>0</v>
      </c>
      <c r="AJ78" s="365">
        <f>AH78-AG78-AI78</f>
        <v>0</v>
      </c>
      <c r="AK78" s="367" t="str">
        <f>IF(A77="",IF(OR(D78&lt;&gt;"",F78&lt;&gt;"",H78&lt;&gt;"",J78&lt;&gt;""),"ERR",""),IF(A77&lt;&gt;"",IF(AND(D78="",F78="",H78="",J78=""),"",IF(OR(AND(D78&lt;&gt;"",F78=""),AND(D78="",F78&lt;&gt;""),AND(H78&lt;&gt;"",J78=""),AND(H78="",J78&lt;&gt;""),AG78&gt;=AH78,AH78-AG78-AI78&lt;0),"ERR",""))))</f>
        <v/>
      </c>
    </row>
    <row r="79" spans="1:43" ht="14.25" customHeight="1" x14ac:dyDescent="0.2">
      <c r="A79" s="803"/>
      <c r="B79" s="804"/>
      <c r="C79" s="700" t="s">
        <v>248</v>
      </c>
      <c r="D79" s="420"/>
      <c r="E79" s="421"/>
      <c r="F79" s="421"/>
      <c r="G79" s="421"/>
      <c r="H79" s="421"/>
      <c r="I79" s="421"/>
      <c r="J79" s="421"/>
      <c r="K79" s="421"/>
      <c r="L79" s="421"/>
      <c r="M79" s="421"/>
      <c r="N79" s="421"/>
      <c r="O79" s="421"/>
      <c r="P79" s="421"/>
      <c r="Q79" s="680" t="str">
        <f>IF(OR(AK77="ERR",AK78="ERR"),"研修時間を確認してください","")</f>
        <v/>
      </c>
      <c r="R79" s="680"/>
      <c r="S79" s="680"/>
      <c r="T79" s="680"/>
      <c r="U79" s="680"/>
      <c r="V79" s="680"/>
      <c r="W79" s="680"/>
      <c r="X79" s="681" t="str">
        <f>IF(ISERROR(OR(AG77,AJ77,AJ78)),"研修人数を入力してください",IF(AG77&lt;&gt;"",IF(OR(AND(AJ77&gt;0,W77=""),AND(AJ78&gt;0,W78="")),"研修人数を入力してください",""),""))</f>
        <v/>
      </c>
      <c r="Y79" s="681"/>
      <c r="Z79" s="681"/>
      <c r="AA79" s="682"/>
      <c r="AE79" s="164"/>
      <c r="AF79" s="170"/>
      <c r="AG79" s="172"/>
      <c r="AH79" s="172"/>
      <c r="AI79" s="172"/>
      <c r="AJ79" s="169"/>
      <c r="AK79" s="367"/>
      <c r="AM79" s="57"/>
      <c r="AO79" s="173"/>
      <c r="AP79" s="174"/>
      <c r="AQ79" s="173"/>
    </row>
    <row r="80" spans="1:43" ht="49.5" customHeight="1" x14ac:dyDescent="0.15">
      <c r="A80" s="805" t="str">
        <f>IF(AF77="","",CONCATENATE("(",TEXT(AF77,"aaa"),")"))</f>
        <v/>
      </c>
      <c r="B80" s="806"/>
      <c r="C80" s="701"/>
      <c r="D80" s="685"/>
      <c r="E80" s="686"/>
      <c r="F80" s="686"/>
      <c r="G80" s="686"/>
      <c r="H80" s="686"/>
      <c r="I80" s="686"/>
      <c r="J80" s="686"/>
      <c r="K80" s="686"/>
      <c r="L80" s="686"/>
      <c r="M80" s="686"/>
      <c r="N80" s="686"/>
      <c r="O80" s="686"/>
      <c r="P80" s="686"/>
      <c r="Q80" s="686"/>
      <c r="R80" s="686"/>
      <c r="S80" s="686"/>
      <c r="T80" s="686"/>
      <c r="U80" s="686"/>
      <c r="V80" s="686"/>
      <c r="W80" s="686"/>
      <c r="X80" s="686"/>
      <c r="Y80" s="686"/>
      <c r="Z80" s="686"/>
      <c r="AA80" s="687"/>
      <c r="AE80" s="164"/>
      <c r="AF80" s="170"/>
      <c r="AG80" s="172"/>
      <c r="AH80" s="172"/>
      <c r="AI80" s="172"/>
      <c r="AJ80" s="169"/>
      <c r="AK80" s="367"/>
      <c r="AO80" s="173"/>
      <c r="AP80" s="174"/>
      <c r="AQ80" s="173"/>
    </row>
    <row r="81" spans="1:43" ht="15.75" customHeight="1" x14ac:dyDescent="0.15">
      <c r="A81" s="801">
        <f>IF($AG$3="",A77+1,AF81)</f>
        <v>19</v>
      </c>
      <c r="B81" s="802"/>
      <c r="C81" s="707" t="s">
        <v>247</v>
      </c>
      <c r="D81" s="368"/>
      <c r="E81" s="692" t="s">
        <v>201</v>
      </c>
      <c r="F81" s="368"/>
      <c r="G81" s="692" t="s">
        <v>250</v>
      </c>
      <c r="H81" s="368"/>
      <c r="I81" s="692" t="s">
        <v>201</v>
      </c>
      <c r="J81" s="368"/>
      <c r="K81" s="694" t="s">
        <v>251</v>
      </c>
      <c r="L81" s="690" t="s">
        <v>202</v>
      </c>
      <c r="M81" s="369"/>
      <c r="N81" s="688" t="s">
        <v>252</v>
      </c>
      <c r="O81" s="368"/>
      <c r="P81" s="688" t="s">
        <v>251</v>
      </c>
      <c r="Q81" s="690" t="s">
        <v>253</v>
      </c>
      <c r="R81" s="380" t="str">
        <f>IF(OR(D81="",A81=""),"",HOUR(AJ81))</f>
        <v/>
      </c>
      <c r="S81" s="688" t="s">
        <v>252</v>
      </c>
      <c r="T81" s="371" t="str">
        <f>IF(OR(D81="",A81=""),"",MINUTE(AJ81))</f>
        <v/>
      </c>
      <c r="U81" s="688" t="s">
        <v>251</v>
      </c>
      <c r="V81" s="690" t="s">
        <v>268</v>
      </c>
      <c r="W81" s="372"/>
      <c r="X81" s="703" t="s">
        <v>143</v>
      </c>
      <c r="Y81" s="696" t="s">
        <v>254</v>
      </c>
      <c r="Z81" s="705"/>
      <c r="AA81" s="706"/>
      <c r="AF81" s="168" t="str">
        <f>IF($AG$3="","",AF77+1)</f>
        <v/>
      </c>
      <c r="AG81" s="360">
        <f>IF(OR(D81="",F81=""),0,TIME(D81,F81,0))</f>
        <v>0</v>
      </c>
      <c r="AH81" s="360">
        <f>IF(OR(D81="",F81="",H81="",J81=""),0,TIME(H81,J81,0))</f>
        <v>0</v>
      </c>
      <c r="AI81" s="360">
        <f>IF(OR(D81="",F81=""),0,TIME(M81,O81,0))</f>
        <v>0</v>
      </c>
      <c r="AJ81" s="365">
        <f>AH81-AG81-AI81</f>
        <v>0</v>
      </c>
      <c r="AK81" s="367" t="str">
        <f>IF(A81="",IF(OR(D81&lt;&gt;"",F81&lt;&gt;"",H81&lt;&gt;"",J81&lt;&gt;""),"ERR",""),IF(A81&lt;&gt;"",IF(AND(D81="",F81="",H81="",J81=""),"",IF(OR(AND(D81&lt;&gt;"",F81=""),AND(D81="",F81&lt;&gt;""),AND(H81&lt;&gt;"",J81=""),AND(H81="",J81&lt;&gt;""),AG81&gt;=AH81,AH81-AG81-AI81&lt;0),"ERR",""))))</f>
        <v/>
      </c>
    </row>
    <row r="82" spans="1:43" ht="14.25" customHeight="1" x14ac:dyDescent="0.15">
      <c r="A82" s="803"/>
      <c r="B82" s="804"/>
      <c r="C82" s="708"/>
      <c r="D82" s="373"/>
      <c r="E82" s="693"/>
      <c r="F82" s="373"/>
      <c r="G82" s="693"/>
      <c r="H82" s="373"/>
      <c r="I82" s="693"/>
      <c r="J82" s="373"/>
      <c r="K82" s="695"/>
      <c r="L82" s="691"/>
      <c r="M82" s="374"/>
      <c r="N82" s="689"/>
      <c r="O82" s="373"/>
      <c r="P82" s="689"/>
      <c r="Q82" s="691"/>
      <c r="R82" s="379" t="str">
        <f>IF(OR(D82="",A81=""),"",HOUR(AJ82))</f>
        <v/>
      </c>
      <c r="S82" s="689"/>
      <c r="T82" s="375" t="str">
        <f>IF(OR(D82="",A81=""),"",MINUTE(AJ82))</f>
        <v/>
      </c>
      <c r="U82" s="689"/>
      <c r="V82" s="702"/>
      <c r="W82" s="413"/>
      <c r="X82" s="704"/>
      <c r="Y82" s="697"/>
      <c r="Z82" s="683"/>
      <c r="AA82" s="684"/>
      <c r="AG82" s="360">
        <f>IF(OR(D82="",F82=""),0,TIME(D82,F82,0))</f>
        <v>0</v>
      </c>
      <c r="AH82" s="360">
        <f>IF(OR(D82="",F82="",H82="",J82=""),0,TIME(H82,J82,0))</f>
        <v>0</v>
      </c>
      <c r="AI82" s="360">
        <f>IF(OR(D82="",F82=""),0,TIME(M82,O82,0))</f>
        <v>0</v>
      </c>
      <c r="AJ82" s="365">
        <f>AH82-AG82-AI82</f>
        <v>0</v>
      </c>
      <c r="AK82" s="367" t="str">
        <f>IF(A81="",IF(OR(D82&lt;&gt;"",F82&lt;&gt;"",H82&lt;&gt;"",J82&lt;&gt;""),"ERR",""),IF(A81&lt;&gt;"",IF(AND(D82="",F82="",H82="",J82=""),"",IF(OR(AND(D82&lt;&gt;"",F82=""),AND(D82="",F82&lt;&gt;""),AND(H82&lt;&gt;"",J82=""),AND(H82="",J82&lt;&gt;""),AG82&gt;=AH82,AH82-AG82-AI82&lt;0),"ERR",""))))</f>
        <v/>
      </c>
    </row>
    <row r="83" spans="1:43" ht="14.25" customHeight="1" x14ac:dyDescent="0.2">
      <c r="A83" s="803"/>
      <c r="B83" s="804"/>
      <c r="C83" s="700" t="s">
        <v>248</v>
      </c>
      <c r="D83" s="420"/>
      <c r="E83" s="421"/>
      <c r="F83" s="421"/>
      <c r="G83" s="421"/>
      <c r="H83" s="421"/>
      <c r="I83" s="421"/>
      <c r="J83" s="421"/>
      <c r="K83" s="421"/>
      <c r="L83" s="421"/>
      <c r="M83" s="421"/>
      <c r="N83" s="421"/>
      <c r="O83" s="421"/>
      <c r="P83" s="421"/>
      <c r="Q83" s="680" t="str">
        <f>IF(OR(AK81="ERR",AK82="ERR"),"研修時間を確認してください","")</f>
        <v/>
      </c>
      <c r="R83" s="680"/>
      <c r="S83" s="680"/>
      <c r="T83" s="680"/>
      <c r="U83" s="680"/>
      <c r="V83" s="680"/>
      <c r="W83" s="680"/>
      <c r="X83" s="681" t="str">
        <f>IF(ISERROR(OR(AG81,AJ81,AJ82)),"研修人数を入力してください",IF(AG81&lt;&gt;"",IF(OR(AND(AJ81&gt;0,W81=""),AND(AJ82&gt;0,W82="")),"研修人数を入力してください",""),""))</f>
        <v/>
      </c>
      <c r="Y83" s="681"/>
      <c r="Z83" s="681"/>
      <c r="AA83" s="682"/>
      <c r="AE83" s="164"/>
      <c r="AF83" s="170"/>
      <c r="AG83" s="172"/>
      <c r="AH83" s="172"/>
      <c r="AI83" s="172"/>
      <c r="AJ83" s="169"/>
      <c r="AK83" s="367"/>
      <c r="AM83" s="57"/>
      <c r="AO83" s="173"/>
      <c r="AP83" s="174"/>
      <c r="AQ83" s="173"/>
    </row>
    <row r="84" spans="1:43" ht="49.5" customHeight="1" x14ac:dyDescent="0.15">
      <c r="A84" s="805" t="str">
        <f>IF(AF81="","",CONCATENATE("(",TEXT(AF81,"aaa"),")"))</f>
        <v/>
      </c>
      <c r="B84" s="806"/>
      <c r="C84" s="701"/>
      <c r="D84" s="685"/>
      <c r="E84" s="686"/>
      <c r="F84" s="686"/>
      <c r="G84" s="686"/>
      <c r="H84" s="686"/>
      <c r="I84" s="686"/>
      <c r="J84" s="686"/>
      <c r="K84" s="686"/>
      <c r="L84" s="686"/>
      <c r="M84" s="686"/>
      <c r="N84" s="686"/>
      <c r="O84" s="686"/>
      <c r="P84" s="686"/>
      <c r="Q84" s="686"/>
      <c r="R84" s="686"/>
      <c r="S84" s="686"/>
      <c r="T84" s="686"/>
      <c r="U84" s="686"/>
      <c r="V84" s="686"/>
      <c r="W84" s="686"/>
      <c r="X84" s="686"/>
      <c r="Y84" s="686"/>
      <c r="Z84" s="686"/>
      <c r="AA84" s="687"/>
      <c r="AE84" s="164"/>
      <c r="AF84" s="170"/>
      <c r="AG84" s="172"/>
      <c r="AH84" s="172"/>
      <c r="AI84" s="172"/>
      <c r="AJ84" s="169"/>
      <c r="AK84" s="367"/>
      <c r="AO84" s="173"/>
      <c r="AP84" s="174"/>
      <c r="AQ84" s="173"/>
    </row>
    <row r="85" spans="1:43" ht="15.75" customHeight="1" x14ac:dyDescent="0.15">
      <c r="A85" s="801">
        <f>IF($AG$3="",A81+1,AF85)</f>
        <v>20</v>
      </c>
      <c r="B85" s="802"/>
      <c r="C85" s="707" t="s">
        <v>247</v>
      </c>
      <c r="D85" s="368"/>
      <c r="E85" s="692" t="s">
        <v>201</v>
      </c>
      <c r="F85" s="368"/>
      <c r="G85" s="692" t="s">
        <v>250</v>
      </c>
      <c r="H85" s="368"/>
      <c r="I85" s="692" t="s">
        <v>201</v>
      </c>
      <c r="J85" s="368"/>
      <c r="K85" s="694" t="s">
        <v>251</v>
      </c>
      <c r="L85" s="690" t="s">
        <v>202</v>
      </c>
      <c r="M85" s="369"/>
      <c r="N85" s="688" t="s">
        <v>252</v>
      </c>
      <c r="O85" s="368"/>
      <c r="P85" s="688" t="s">
        <v>251</v>
      </c>
      <c r="Q85" s="690" t="s">
        <v>253</v>
      </c>
      <c r="R85" s="380" t="str">
        <f>IF(OR(D85="",A85=""),"",HOUR(AJ85))</f>
        <v/>
      </c>
      <c r="S85" s="688" t="s">
        <v>252</v>
      </c>
      <c r="T85" s="371" t="str">
        <f>IF(OR(D85="",A85=""),"",MINUTE(AJ85))</f>
        <v/>
      </c>
      <c r="U85" s="688" t="s">
        <v>251</v>
      </c>
      <c r="V85" s="690" t="s">
        <v>268</v>
      </c>
      <c r="W85" s="372"/>
      <c r="X85" s="703" t="s">
        <v>143</v>
      </c>
      <c r="Y85" s="696" t="s">
        <v>254</v>
      </c>
      <c r="Z85" s="705"/>
      <c r="AA85" s="706"/>
      <c r="AF85" s="168" t="str">
        <f>IF($AG$3="","",AF81+1)</f>
        <v/>
      </c>
      <c r="AG85" s="360">
        <f>IF(OR(D85="",F85=""),0,TIME(D85,F85,0))</f>
        <v>0</v>
      </c>
      <c r="AH85" s="360">
        <f>IF(OR(D85="",F85="",H85="",J85=""),0,TIME(H85,J85,0))</f>
        <v>0</v>
      </c>
      <c r="AI85" s="360">
        <f>IF(OR(D85="",F85=""),0,TIME(M85,O85,0))</f>
        <v>0</v>
      </c>
      <c r="AJ85" s="365">
        <f>AH85-AG85-AI85</f>
        <v>0</v>
      </c>
      <c r="AK85" s="367" t="str">
        <f>IF(A85="",IF(OR(D85&lt;&gt;"",F85&lt;&gt;"",H85&lt;&gt;"",J85&lt;&gt;""),"ERR",""),IF(A85&lt;&gt;"",IF(AND(D85="",F85="",H85="",J85=""),"",IF(OR(AND(D85&lt;&gt;"",F85=""),AND(D85="",F85&lt;&gt;""),AND(H85&lt;&gt;"",J85=""),AND(H85="",J85&lt;&gt;""),AG85&gt;=AH85,AH85-AG85-AI85&lt;0),"ERR",""))))</f>
        <v/>
      </c>
    </row>
    <row r="86" spans="1:43" ht="14.25" customHeight="1" x14ac:dyDescent="0.15">
      <c r="A86" s="803"/>
      <c r="B86" s="804"/>
      <c r="C86" s="708"/>
      <c r="D86" s="373"/>
      <c r="E86" s="693"/>
      <c r="F86" s="373"/>
      <c r="G86" s="693"/>
      <c r="H86" s="373"/>
      <c r="I86" s="693"/>
      <c r="J86" s="373"/>
      <c r="K86" s="695"/>
      <c r="L86" s="691"/>
      <c r="M86" s="374"/>
      <c r="N86" s="689"/>
      <c r="O86" s="373"/>
      <c r="P86" s="689"/>
      <c r="Q86" s="691"/>
      <c r="R86" s="379" t="str">
        <f>IF(OR(D86="",A85=""),"",HOUR(AJ86))</f>
        <v/>
      </c>
      <c r="S86" s="689"/>
      <c r="T86" s="375" t="str">
        <f>IF(OR(D86="",A85=""),"",MINUTE(AJ86))</f>
        <v/>
      </c>
      <c r="U86" s="689"/>
      <c r="V86" s="702"/>
      <c r="W86" s="413"/>
      <c r="X86" s="704"/>
      <c r="Y86" s="697"/>
      <c r="Z86" s="683"/>
      <c r="AA86" s="684"/>
      <c r="AG86" s="360">
        <f>IF(OR(D86="",F86=""),0,TIME(D86,F86,0))</f>
        <v>0</v>
      </c>
      <c r="AH86" s="360">
        <f>IF(OR(D86="",F86="",H86="",J86=""),0,TIME(H86,J86,0))</f>
        <v>0</v>
      </c>
      <c r="AI86" s="360">
        <f>IF(OR(D86="",F86=""),0,TIME(M86,O86,0))</f>
        <v>0</v>
      </c>
      <c r="AJ86" s="365">
        <f>AH86-AG86-AI86</f>
        <v>0</v>
      </c>
      <c r="AK86" s="367" t="str">
        <f>IF(A85="",IF(OR(D86&lt;&gt;"",F86&lt;&gt;"",H86&lt;&gt;"",J86&lt;&gt;""),"ERR",""),IF(A85&lt;&gt;"",IF(AND(D86="",F86="",H86="",J86=""),"",IF(OR(AND(D86&lt;&gt;"",F86=""),AND(D86="",F86&lt;&gt;""),AND(H86&lt;&gt;"",J86=""),AND(H86="",J86&lt;&gt;""),AG86&gt;=AH86,AH86-AG86-AI86&lt;0),"ERR",""))))</f>
        <v/>
      </c>
    </row>
    <row r="87" spans="1:43" ht="14.25" customHeight="1" x14ac:dyDescent="0.2">
      <c r="A87" s="803"/>
      <c r="B87" s="804"/>
      <c r="C87" s="700" t="s">
        <v>248</v>
      </c>
      <c r="D87" s="420"/>
      <c r="E87" s="421"/>
      <c r="F87" s="421"/>
      <c r="G87" s="421"/>
      <c r="H87" s="421"/>
      <c r="I87" s="421"/>
      <c r="J87" s="421"/>
      <c r="K87" s="421"/>
      <c r="L87" s="421"/>
      <c r="M87" s="421"/>
      <c r="N87" s="421"/>
      <c r="O87" s="421"/>
      <c r="P87" s="421"/>
      <c r="Q87" s="680" t="str">
        <f>IF(OR(AK85="ERR",AK86="ERR"),"研修時間を確認してください","")</f>
        <v/>
      </c>
      <c r="R87" s="680"/>
      <c r="S87" s="680"/>
      <c r="T87" s="680"/>
      <c r="U87" s="680"/>
      <c r="V87" s="680"/>
      <c r="W87" s="680"/>
      <c r="X87" s="681" t="str">
        <f>IF(ISERROR(OR(AG85,AJ85,AJ86)),"研修人数を入力してください",IF(AG85&lt;&gt;"",IF(OR(AND(AJ85&gt;0,W85=""),AND(AJ86&gt;0,W86="")),"研修人数を入力してください",""),""))</f>
        <v/>
      </c>
      <c r="Y87" s="681"/>
      <c r="Z87" s="681"/>
      <c r="AA87" s="682"/>
      <c r="AE87" s="164"/>
      <c r="AF87" s="170"/>
      <c r="AG87" s="172"/>
      <c r="AH87" s="172"/>
      <c r="AI87" s="172"/>
      <c r="AJ87" s="169"/>
      <c r="AK87" s="367"/>
      <c r="AM87" s="57"/>
      <c r="AO87" s="173"/>
      <c r="AP87" s="174"/>
      <c r="AQ87" s="173"/>
    </row>
    <row r="88" spans="1:43" ht="49.5" customHeight="1" x14ac:dyDescent="0.15">
      <c r="A88" s="805" t="str">
        <f>IF(AF85="","",CONCATENATE("(",TEXT(AF85,"aaa"),")"))</f>
        <v/>
      </c>
      <c r="B88" s="806"/>
      <c r="C88" s="701"/>
      <c r="D88" s="685"/>
      <c r="E88" s="686"/>
      <c r="F88" s="686"/>
      <c r="G88" s="686"/>
      <c r="H88" s="686"/>
      <c r="I88" s="686"/>
      <c r="J88" s="686"/>
      <c r="K88" s="686"/>
      <c r="L88" s="686"/>
      <c r="M88" s="686"/>
      <c r="N88" s="686"/>
      <c r="O88" s="686"/>
      <c r="P88" s="686"/>
      <c r="Q88" s="686"/>
      <c r="R88" s="686"/>
      <c r="S88" s="686"/>
      <c r="T88" s="686"/>
      <c r="U88" s="686"/>
      <c r="V88" s="686"/>
      <c r="W88" s="686"/>
      <c r="X88" s="686"/>
      <c r="Y88" s="686"/>
      <c r="Z88" s="686"/>
      <c r="AA88" s="687"/>
      <c r="AE88" s="164"/>
      <c r="AF88" s="170"/>
      <c r="AG88" s="172"/>
      <c r="AH88" s="172"/>
      <c r="AI88" s="172"/>
      <c r="AJ88" s="169"/>
      <c r="AK88" s="367"/>
      <c r="AO88" s="173"/>
      <c r="AP88" s="174"/>
      <c r="AQ88" s="173"/>
    </row>
    <row r="89" spans="1:43" ht="13.5" customHeight="1" x14ac:dyDescent="0.15">
      <c r="A89" s="699" t="s">
        <v>273</v>
      </c>
      <c r="B89" s="699"/>
      <c r="C89" s="698">
        <f>IF(SUMIF($W$49:$W$86,1,$AJ$49:$AJ$86)=0,0,SUMIF($W$49:$W$86,1,$AJ$49:$AJ$86))</f>
        <v>0</v>
      </c>
      <c r="D89" s="698"/>
      <c r="E89" s="699" t="s">
        <v>259</v>
      </c>
      <c r="F89" s="699"/>
      <c r="G89" s="698">
        <f>IF(SUMIF($W$49:$W$86,2,$AJ$49:$AJ$86)=0,0,SUMIF($W$49:$W$86,2,$AJ$49:$AJ$86))</f>
        <v>0</v>
      </c>
      <c r="H89" s="698"/>
      <c r="I89" s="699" t="s">
        <v>260</v>
      </c>
      <c r="J89" s="699"/>
      <c r="K89" s="698">
        <f>IF(SUMIF($W$49:$W$86,3,$AJ$49:$AJ$86)=0,0,SUMIF($W$49:$W$86,3,$AJ$49:$AJ$86))</f>
        <v>0</v>
      </c>
      <c r="L89" s="698"/>
      <c r="M89" s="391" t="s">
        <v>31</v>
      </c>
      <c r="N89" s="698">
        <f>SUM($C$89,$G$89,$K$89)</f>
        <v>0</v>
      </c>
      <c r="O89" s="698"/>
      <c r="P89" s="381"/>
      <c r="Q89" s="381"/>
      <c r="R89" s="381"/>
      <c r="S89" s="381"/>
      <c r="T89" s="381"/>
      <c r="U89" s="381"/>
      <c r="V89" s="381"/>
      <c r="W89" s="381"/>
      <c r="X89" s="381"/>
      <c r="Y89" s="381"/>
      <c r="Z89" s="381"/>
      <c r="AA89" s="381"/>
      <c r="AE89" s="164"/>
      <c r="AF89" s="170"/>
      <c r="AG89" s="172"/>
      <c r="AH89" s="172"/>
      <c r="AI89" s="172"/>
      <c r="AJ89" s="169"/>
      <c r="AK89" s="367"/>
      <c r="AO89" s="173"/>
      <c r="AP89" s="174"/>
      <c r="AQ89" s="173"/>
    </row>
    <row r="90" spans="1:43" ht="13.5" customHeight="1" x14ac:dyDescent="0.15">
      <c r="A90" s="350"/>
      <c r="B90" s="350"/>
      <c r="C90" s="376"/>
      <c r="D90" s="376"/>
      <c r="E90" s="376"/>
      <c r="F90" s="376"/>
      <c r="G90" s="376"/>
      <c r="H90" s="376"/>
      <c r="I90" s="377"/>
      <c r="J90" s="377"/>
      <c r="K90" s="377"/>
      <c r="L90" s="807" t="str">
        <f>$L$5</f>
        <v>（ 　　年　　月 ）</v>
      </c>
      <c r="M90" s="807"/>
      <c r="N90" s="807"/>
      <c r="O90" s="807"/>
      <c r="P90" s="807"/>
      <c r="Q90" s="807"/>
      <c r="R90" s="385" t="s">
        <v>264</v>
      </c>
      <c r="S90" s="383"/>
      <c r="T90" s="383"/>
      <c r="U90" s="383"/>
      <c r="V90" s="808" t="str">
        <f>$V$5</f>
        <v/>
      </c>
      <c r="W90" s="808"/>
      <c r="X90" s="808"/>
      <c r="Y90" s="808"/>
      <c r="Z90" s="808"/>
      <c r="AA90" s="808"/>
      <c r="AE90" s="164"/>
      <c r="AF90" s="170"/>
      <c r="AG90" s="172"/>
      <c r="AH90" s="172"/>
      <c r="AI90" s="172"/>
      <c r="AJ90" s="365"/>
      <c r="AK90" s="367"/>
      <c r="AO90" s="173"/>
      <c r="AP90" s="174"/>
      <c r="AQ90" s="173"/>
    </row>
    <row r="91" spans="1:43" ht="15.75" customHeight="1" x14ac:dyDescent="0.15">
      <c r="A91" s="801">
        <f>IF($AG$3="",A85+1,AF91)</f>
        <v>21</v>
      </c>
      <c r="B91" s="802"/>
      <c r="C91" s="707" t="s">
        <v>247</v>
      </c>
      <c r="D91" s="368"/>
      <c r="E91" s="692" t="s">
        <v>201</v>
      </c>
      <c r="F91" s="368"/>
      <c r="G91" s="692" t="s">
        <v>250</v>
      </c>
      <c r="H91" s="368"/>
      <c r="I91" s="692" t="s">
        <v>201</v>
      </c>
      <c r="J91" s="368"/>
      <c r="K91" s="694" t="s">
        <v>251</v>
      </c>
      <c r="L91" s="690" t="s">
        <v>202</v>
      </c>
      <c r="M91" s="369"/>
      <c r="N91" s="688" t="s">
        <v>252</v>
      </c>
      <c r="O91" s="368"/>
      <c r="P91" s="688" t="s">
        <v>251</v>
      </c>
      <c r="Q91" s="690" t="s">
        <v>253</v>
      </c>
      <c r="R91" s="380" t="str">
        <f>IF(OR(D91="",A91=""),"",HOUR(AJ91))</f>
        <v/>
      </c>
      <c r="S91" s="688" t="s">
        <v>252</v>
      </c>
      <c r="T91" s="371" t="str">
        <f>IF(OR(D91="",A91=""),"",MINUTE(AJ91))</f>
        <v/>
      </c>
      <c r="U91" s="688" t="s">
        <v>251</v>
      </c>
      <c r="V91" s="690" t="s">
        <v>268</v>
      </c>
      <c r="W91" s="372"/>
      <c r="X91" s="703" t="s">
        <v>143</v>
      </c>
      <c r="Y91" s="696" t="s">
        <v>254</v>
      </c>
      <c r="Z91" s="705"/>
      <c r="AA91" s="706"/>
      <c r="AF91" s="168" t="str">
        <f>IF($AG$3="","",AF85+1)</f>
        <v/>
      </c>
      <c r="AG91" s="360">
        <f>IF(OR(D91="",F91=""),0,TIME(D91,F91,0))</f>
        <v>0</v>
      </c>
      <c r="AH91" s="360">
        <f>IF(OR(D91="",F91="",H91="",J91=""),0,TIME(H91,J91,0))</f>
        <v>0</v>
      </c>
      <c r="AI91" s="360">
        <f>IF(OR(D91="",F91=""),0,TIME(M91,O91,0))</f>
        <v>0</v>
      </c>
      <c r="AJ91" s="365">
        <f>AH91-AG91-AI91</f>
        <v>0</v>
      </c>
      <c r="AK91" s="367" t="str">
        <f>IF(A91="",IF(OR(D91&lt;&gt;"",F91&lt;&gt;"",H91&lt;&gt;"",J91&lt;&gt;""),"ERR",""),IF(A91&lt;&gt;"",IF(AND(D91="",F91="",H91="",J91=""),"",IF(OR(AND(D91&lt;&gt;"",F91=""),AND(D91="",F91&lt;&gt;""),AND(H91&lt;&gt;"",J91=""),AND(H91="",J91&lt;&gt;""),AG91&gt;=AH91,AH91-AG91-AI91&lt;0),"ERR",""))))</f>
        <v/>
      </c>
    </row>
    <row r="92" spans="1:43" ht="14.25" customHeight="1" x14ac:dyDescent="0.15">
      <c r="A92" s="803"/>
      <c r="B92" s="804"/>
      <c r="C92" s="708"/>
      <c r="D92" s="373"/>
      <c r="E92" s="693"/>
      <c r="F92" s="373"/>
      <c r="G92" s="693"/>
      <c r="H92" s="373"/>
      <c r="I92" s="693"/>
      <c r="J92" s="373"/>
      <c r="K92" s="695"/>
      <c r="L92" s="691"/>
      <c r="M92" s="374"/>
      <c r="N92" s="689"/>
      <c r="O92" s="373"/>
      <c r="P92" s="689"/>
      <c r="Q92" s="691"/>
      <c r="R92" s="379" t="str">
        <f>IF(OR(D92="",A91=""),"",HOUR(AJ92))</f>
        <v/>
      </c>
      <c r="S92" s="689"/>
      <c r="T92" s="375" t="str">
        <f>IF(OR(D92="",A91=""),"",MINUTE(AJ92))</f>
        <v/>
      </c>
      <c r="U92" s="689"/>
      <c r="V92" s="702"/>
      <c r="W92" s="413"/>
      <c r="X92" s="704"/>
      <c r="Y92" s="697"/>
      <c r="Z92" s="683"/>
      <c r="AA92" s="684"/>
      <c r="AG92" s="360">
        <f>IF(OR(D92="",F92=""),0,TIME(D92,F92,0))</f>
        <v>0</v>
      </c>
      <c r="AH92" s="360">
        <f>IF(OR(D92="",F92="",H92="",J92=""),0,TIME(H92,J92,0))</f>
        <v>0</v>
      </c>
      <c r="AI92" s="360">
        <f>IF(OR(D92="",F92=""),0,TIME(M92,O92,0))</f>
        <v>0</v>
      </c>
      <c r="AJ92" s="365">
        <f>AH92-AG92-AI92</f>
        <v>0</v>
      </c>
      <c r="AK92" s="367" t="str">
        <f>IF(A91="",IF(OR(D92&lt;&gt;"",F92&lt;&gt;"",H92&lt;&gt;"",J92&lt;&gt;""),"ERR",""),IF(A91&lt;&gt;"",IF(AND(D92="",F92="",H92="",J92=""),"",IF(OR(AND(D92&lt;&gt;"",F92=""),AND(D92="",F92&lt;&gt;""),AND(H92&lt;&gt;"",J92=""),AND(H92="",J92&lt;&gt;""),AG92&gt;=AH92,AH92-AG92-AI92&lt;0),"ERR",""))))</f>
        <v/>
      </c>
    </row>
    <row r="93" spans="1:43" ht="14.25" customHeight="1" x14ac:dyDescent="0.2">
      <c r="A93" s="803"/>
      <c r="B93" s="804"/>
      <c r="C93" s="700" t="s">
        <v>248</v>
      </c>
      <c r="D93" s="420"/>
      <c r="E93" s="421"/>
      <c r="F93" s="421"/>
      <c r="G93" s="421"/>
      <c r="H93" s="421"/>
      <c r="I93" s="421"/>
      <c r="J93" s="421"/>
      <c r="K93" s="421"/>
      <c r="L93" s="421"/>
      <c r="M93" s="421"/>
      <c r="N93" s="421"/>
      <c r="O93" s="421"/>
      <c r="P93" s="421"/>
      <c r="Q93" s="680" t="str">
        <f>IF(OR(AK91="ERR",AK92="ERR"),"研修時間を確認してください","")</f>
        <v/>
      </c>
      <c r="R93" s="680"/>
      <c r="S93" s="680"/>
      <c r="T93" s="680"/>
      <c r="U93" s="680"/>
      <c r="V93" s="680"/>
      <c r="W93" s="680"/>
      <c r="X93" s="681" t="str">
        <f>IF(ISERROR(OR(AG91,AJ91,AJ92)),"研修人数を入力してください",IF(AG91&lt;&gt;"",IF(OR(AND(AJ91&gt;0,W91=""),AND(AJ92&gt;0,W92="")),"研修人数を入力してください",""),""))</f>
        <v/>
      </c>
      <c r="Y93" s="681"/>
      <c r="Z93" s="681"/>
      <c r="AA93" s="682"/>
      <c r="AE93" s="164"/>
      <c r="AF93" s="170"/>
      <c r="AG93" s="172"/>
      <c r="AH93" s="172"/>
      <c r="AI93" s="172"/>
      <c r="AJ93" s="169"/>
      <c r="AK93" s="367"/>
      <c r="AM93" s="57"/>
      <c r="AO93" s="173"/>
      <c r="AP93" s="174"/>
      <c r="AQ93" s="173"/>
    </row>
    <row r="94" spans="1:43" ht="48.75" customHeight="1" x14ac:dyDescent="0.15">
      <c r="A94" s="805" t="str">
        <f>IF(AF91="","",CONCATENATE("(",TEXT(AF91,"aaa"),")"))</f>
        <v/>
      </c>
      <c r="B94" s="806"/>
      <c r="C94" s="701"/>
      <c r="D94" s="685"/>
      <c r="E94" s="686"/>
      <c r="F94" s="686"/>
      <c r="G94" s="686"/>
      <c r="H94" s="686"/>
      <c r="I94" s="686"/>
      <c r="J94" s="686"/>
      <c r="K94" s="686"/>
      <c r="L94" s="686"/>
      <c r="M94" s="686"/>
      <c r="N94" s="686"/>
      <c r="O94" s="686"/>
      <c r="P94" s="686"/>
      <c r="Q94" s="686"/>
      <c r="R94" s="686"/>
      <c r="S94" s="686"/>
      <c r="T94" s="686"/>
      <c r="U94" s="686"/>
      <c r="V94" s="686"/>
      <c r="W94" s="686"/>
      <c r="X94" s="686"/>
      <c r="Y94" s="686"/>
      <c r="Z94" s="686"/>
      <c r="AA94" s="687"/>
      <c r="AE94" s="164"/>
      <c r="AF94" s="170"/>
      <c r="AG94" s="172"/>
      <c r="AH94" s="172"/>
      <c r="AI94" s="172"/>
      <c r="AJ94" s="169"/>
      <c r="AK94" s="367"/>
      <c r="AO94" s="173"/>
      <c r="AP94" s="174"/>
      <c r="AQ94" s="173"/>
    </row>
    <row r="95" spans="1:43" ht="15.75" customHeight="1" x14ac:dyDescent="0.15">
      <c r="A95" s="801">
        <f>IF($AG$3="",A91+1,AF95)</f>
        <v>22</v>
      </c>
      <c r="B95" s="802"/>
      <c r="C95" s="707" t="s">
        <v>247</v>
      </c>
      <c r="D95" s="368"/>
      <c r="E95" s="692" t="s">
        <v>201</v>
      </c>
      <c r="F95" s="368"/>
      <c r="G95" s="692" t="s">
        <v>250</v>
      </c>
      <c r="H95" s="368"/>
      <c r="I95" s="692" t="s">
        <v>201</v>
      </c>
      <c r="J95" s="368"/>
      <c r="K95" s="694" t="s">
        <v>251</v>
      </c>
      <c r="L95" s="690" t="s">
        <v>202</v>
      </c>
      <c r="M95" s="369"/>
      <c r="N95" s="688" t="s">
        <v>252</v>
      </c>
      <c r="O95" s="368"/>
      <c r="P95" s="688" t="s">
        <v>251</v>
      </c>
      <c r="Q95" s="690" t="s">
        <v>253</v>
      </c>
      <c r="R95" s="380" t="str">
        <f>IF(OR(D95="",A95=""),"",HOUR(AJ95))</f>
        <v/>
      </c>
      <c r="S95" s="688" t="s">
        <v>252</v>
      </c>
      <c r="T95" s="371" t="str">
        <f>IF(OR(D95="",A95=""),"",MINUTE(AJ95))</f>
        <v/>
      </c>
      <c r="U95" s="688" t="s">
        <v>251</v>
      </c>
      <c r="V95" s="690" t="s">
        <v>268</v>
      </c>
      <c r="W95" s="372"/>
      <c r="X95" s="703" t="s">
        <v>143</v>
      </c>
      <c r="Y95" s="696" t="s">
        <v>254</v>
      </c>
      <c r="Z95" s="705"/>
      <c r="AA95" s="706"/>
      <c r="AF95" s="168" t="str">
        <f>IF($AG$3="","",AF91+1)</f>
        <v/>
      </c>
      <c r="AG95" s="360">
        <f>IF(OR(D95="",F95=""),0,TIME(D95,F95,0))</f>
        <v>0</v>
      </c>
      <c r="AH95" s="360">
        <f>IF(OR(D95="",F95="",H95="",J95=""),0,TIME(H95,J95,0))</f>
        <v>0</v>
      </c>
      <c r="AI95" s="360">
        <f>IF(OR(D95="",F95=""),0,TIME(M95,O95,0))</f>
        <v>0</v>
      </c>
      <c r="AJ95" s="365">
        <f>AH95-AG95-AI95</f>
        <v>0</v>
      </c>
      <c r="AK95" s="367" t="str">
        <f>IF(A95="",IF(OR(D95&lt;&gt;"",F95&lt;&gt;"",H95&lt;&gt;"",J95&lt;&gt;""),"ERR",""),IF(A95&lt;&gt;"",IF(AND(D95="",F95="",H95="",J95=""),"",IF(OR(AND(D95&lt;&gt;"",F95=""),AND(D95="",F95&lt;&gt;""),AND(H95&lt;&gt;"",J95=""),AND(H95="",J95&lt;&gt;""),AG95&gt;=AH95,AH95-AG95-AI95&lt;0),"ERR",""))))</f>
        <v/>
      </c>
    </row>
    <row r="96" spans="1:43" ht="14.25" customHeight="1" x14ac:dyDescent="0.15">
      <c r="A96" s="803"/>
      <c r="B96" s="804"/>
      <c r="C96" s="708"/>
      <c r="D96" s="373"/>
      <c r="E96" s="693"/>
      <c r="F96" s="373"/>
      <c r="G96" s="693"/>
      <c r="H96" s="373"/>
      <c r="I96" s="693"/>
      <c r="J96" s="373"/>
      <c r="K96" s="695"/>
      <c r="L96" s="691"/>
      <c r="M96" s="374"/>
      <c r="N96" s="689"/>
      <c r="O96" s="373"/>
      <c r="P96" s="689"/>
      <c r="Q96" s="691"/>
      <c r="R96" s="379" t="str">
        <f>IF(OR(D96="",A95=""),"",HOUR(AJ96))</f>
        <v/>
      </c>
      <c r="S96" s="689"/>
      <c r="T96" s="375" t="str">
        <f>IF(OR(D96="",A95=""),"",MINUTE(AJ96))</f>
        <v/>
      </c>
      <c r="U96" s="689"/>
      <c r="V96" s="702"/>
      <c r="W96" s="413"/>
      <c r="X96" s="704"/>
      <c r="Y96" s="697"/>
      <c r="Z96" s="683"/>
      <c r="AA96" s="684"/>
      <c r="AG96" s="360">
        <f>IF(OR(D96="",F96=""),0,TIME(D96,F96,0))</f>
        <v>0</v>
      </c>
      <c r="AH96" s="360">
        <f>IF(OR(D96="",F96="",H96="",J96=""),0,TIME(H96,J96,0))</f>
        <v>0</v>
      </c>
      <c r="AI96" s="360">
        <f>IF(OR(D96="",F96=""),0,TIME(M96,O96,0))</f>
        <v>0</v>
      </c>
      <c r="AJ96" s="365">
        <f>AH96-AG96-AI96</f>
        <v>0</v>
      </c>
      <c r="AK96" s="367" t="str">
        <f>IF(A95="",IF(OR(D96&lt;&gt;"",F96&lt;&gt;"",H96&lt;&gt;"",J96&lt;&gt;""),"ERR",""),IF(A95&lt;&gt;"",IF(AND(D96="",F96="",H96="",J96=""),"",IF(OR(AND(D96&lt;&gt;"",F96=""),AND(D96="",F96&lt;&gt;""),AND(H96&lt;&gt;"",J96=""),AND(H96="",J96&lt;&gt;""),AG96&gt;=AH96,AH96-AG96-AI96&lt;0),"ERR",""))))</f>
        <v/>
      </c>
    </row>
    <row r="97" spans="1:43" ht="14.25" customHeight="1" x14ac:dyDescent="0.2">
      <c r="A97" s="803"/>
      <c r="B97" s="804"/>
      <c r="C97" s="700" t="s">
        <v>248</v>
      </c>
      <c r="D97" s="420"/>
      <c r="E97" s="421"/>
      <c r="F97" s="421"/>
      <c r="G97" s="421"/>
      <c r="H97" s="421"/>
      <c r="I97" s="421"/>
      <c r="J97" s="421"/>
      <c r="K97" s="421"/>
      <c r="L97" s="421"/>
      <c r="M97" s="421"/>
      <c r="N97" s="421"/>
      <c r="O97" s="421"/>
      <c r="P97" s="421"/>
      <c r="Q97" s="680" t="str">
        <f>IF(OR(AK95="ERR",AK96="ERR"),"研修時間を確認してください","")</f>
        <v/>
      </c>
      <c r="R97" s="680"/>
      <c r="S97" s="680"/>
      <c r="T97" s="680"/>
      <c r="U97" s="680"/>
      <c r="V97" s="680"/>
      <c r="W97" s="680"/>
      <c r="X97" s="681" t="str">
        <f>IF(ISERROR(OR(AG95,AJ95,AJ96)),"研修人数を入力してください",IF(AG95&lt;&gt;"",IF(OR(AND(AJ95&gt;0,W95=""),AND(AJ96&gt;0,W96="")),"研修人数を入力してください",""),""))</f>
        <v/>
      </c>
      <c r="Y97" s="681"/>
      <c r="Z97" s="681"/>
      <c r="AA97" s="682"/>
      <c r="AE97" s="164"/>
      <c r="AF97" s="170"/>
      <c r="AG97" s="172"/>
      <c r="AH97" s="172"/>
      <c r="AI97" s="172"/>
      <c r="AJ97" s="169"/>
      <c r="AK97" s="367"/>
      <c r="AM97" s="57"/>
      <c r="AO97" s="173"/>
      <c r="AP97" s="174"/>
      <c r="AQ97" s="173"/>
    </row>
    <row r="98" spans="1:43" ht="48.75" customHeight="1" x14ac:dyDescent="0.15">
      <c r="A98" s="805" t="str">
        <f>IF(AF95="","",CONCATENATE("(",TEXT(AF95,"aaa"),")"))</f>
        <v/>
      </c>
      <c r="B98" s="806"/>
      <c r="C98" s="701"/>
      <c r="D98" s="685"/>
      <c r="E98" s="686"/>
      <c r="F98" s="686"/>
      <c r="G98" s="686"/>
      <c r="H98" s="686"/>
      <c r="I98" s="686"/>
      <c r="J98" s="686"/>
      <c r="K98" s="686"/>
      <c r="L98" s="686"/>
      <c r="M98" s="686"/>
      <c r="N98" s="686"/>
      <c r="O98" s="686"/>
      <c r="P98" s="686"/>
      <c r="Q98" s="686"/>
      <c r="R98" s="686"/>
      <c r="S98" s="686"/>
      <c r="T98" s="686"/>
      <c r="U98" s="686"/>
      <c r="V98" s="686"/>
      <c r="W98" s="686"/>
      <c r="X98" s="686"/>
      <c r="Y98" s="686"/>
      <c r="Z98" s="686"/>
      <c r="AA98" s="687"/>
      <c r="AE98" s="164"/>
      <c r="AF98" s="170"/>
      <c r="AG98" s="172"/>
      <c r="AH98" s="172"/>
      <c r="AI98" s="172"/>
      <c r="AJ98" s="169"/>
      <c r="AK98" s="367"/>
      <c r="AO98" s="173"/>
      <c r="AP98" s="174"/>
      <c r="AQ98" s="173"/>
    </row>
    <row r="99" spans="1:43" ht="15.75" customHeight="1" x14ac:dyDescent="0.15">
      <c r="A99" s="801">
        <f>IF($AG$3="",A95+1,AF99)</f>
        <v>23</v>
      </c>
      <c r="B99" s="802"/>
      <c r="C99" s="707" t="s">
        <v>247</v>
      </c>
      <c r="D99" s="368"/>
      <c r="E99" s="692" t="s">
        <v>201</v>
      </c>
      <c r="F99" s="368"/>
      <c r="G99" s="692" t="s">
        <v>250</v>
      </c>
      <c r="H99" s="368"/>
      <c r="I99" s="692" t="s">
        <v>201</v>
      </c>
      <c r="J99" s="368"/>
      <c r="K99" s="694" t="s">
        <v>251</v>
      </c>
      <c r="L99" s="690" t="s">
        <v>202</v>
      </c>
      <c r="M99" s="369"/>
      <c r="N99" s="688" t="s">
        <v>252</v>
      </c>
      <c r="O99" s="368"/>
      <c r="P99" s="688" t="s">
        <v>251</v>
      </c>
      <c r="Q99" s="690" t="s">
        <v>253</v>
      </c>
      <c r="R99" s="380" t="str">
        <f>IF(OR(D99="",A99=""),"",HOUR(AJ99))</f>
        <v/>
      </c>
      <c r="S99" s="688" t="s">
        <v>252</v>
      </c>
      <c r="T99" s="371" t="str">
        <f>IF(OR(D99="",A99=""),"",MINUTE(AJ99))</f>
        <v/>
      </c>
      <c r="U99" s="688" t="s">
        <v>251</v>
      </c>
      <c r="V99" s="690" t="s">
        <v>268</v>
      </c>
      <c r="W99" s="372"/>
      <c r="X99" s="703" t="s">
        <v>143</v>
      </c>
      <c r="Y99" s="696" t="s">
        <v>254</v>
      </c>
      <c r="Z99" s="705"/>
      <c r="AA99" s="706"/>
      <c r="AF99" s="168" t="str">
        <f>IF($AG$3="","",AF95+1)</f>
        <v/>
      </c>
      <c r="AG99" s="360">
        <f>IF(OR(D99="",F99=""),0,TIME(D99,F99,0))</f>
        <v>0</v>
      </c>
      <c r="AH99" s="360">
        <f>IF(OR(D99="",F99="",H99="",J99=""),0,TIME(H99,J99,0))</f>
        <v>0</v>
      </c>
      <c r="AI99" s="360">
        <f>IF(OR(D99="",F99=""),0,TIME(M99,O99,0))</f>
        <v>0</v>
      </c>
      <c r="AJ99" s="365">
        <f>AH99-AG99-AI99</f>
        <v>0</v>
      </c>
      <c r="AK99" s="367" t="str">
        <f>IF(A99="",IF(OR(D99&lt;&gt;"",F99&lt;&gt;"",H99&lt;&gt;"",J99&lt;&gt;""),"ERR",""),IF(A99&lt;&gt;"",IF(AND(D99="",F99="",H99="",J99=""),"",IF(OR(AND(D99&lt;&gt;"",F99=""),AND(D99="",F99&lt;&gt;""),AND(H99&lt;&gt;"",J99=""),AND(H99="",J99&lt;&gt;""),AG99&gt;=AH99,AH99-AG99-AI99&lt;0),"ERR",""))))</f>
        <v/>
      </c>
    </row>
    <row r="100" spans="1:43" ht="14.25" customHeight="1" x14ac:dyDescent="0.15">
      <c r="A100" s="803"/>
      <c r="B100" s="804"/>
      <c r="C100" s="708"/>
      <c r="D100" s="373"/>
      <c r="E100" s="693"/>
      <c r="F100" s="373"/>
      <c r="G100" s="693"/>
      <c r="H100" s="373"/>
      <c r="I100" s="693"/>
      <c r="J100" s="373"/>
      <c r="K100" s="695"/>
      <c r="L100" s="691"/>
      <c r="M100" s="374"/>
      <c r="N100" s="689"/>
      <c r="O100" s="373"/>
      <c r="P100" s="689"/>
      <c r="Q100" s="691"/>
      <c r="R100" s="379" t="str">
        <f>IF(OR(D100="",A99=""),"",HOUR(AJ100))</f>
        <v/>
      </c>
      <c r="S100" s="689"/>
      <c r="T100" s="375" t="str">
        <f>IF(OR(D100="",A99=""),"",MINUTE(AJ100))</f>
        <v/>
      </c>
      <c r="U100" s="689"/>
      <c r="V100" s="702"/>
      <c r="W100" s="413"/>
      <c r="X100" s="704"/>
      <c r="Y100" s="697"/>
      <c r="Z100" s="683"/>
      <c r="AA100" s="684"/>
      <c r="AG100" s="360">
        <f>IF(OR(D100="",F100=""),0,TIME(D100,F100,0))</f>
        <v>0</v>
      </c>
      <c r="AH100" s="360">
        <f>IF(OR(D100="",F100="",H100="",J100=""),0,TIME(H100,J100,0))</f>
        <v>0</v>
      </c>
      <c r="AI100" s="360">
        <f>IF(OR(D100="",F100=""),0,TIME(M100,O100,0))</f>
        <v>0</v>
      </c>
      <c r="AJ100" s="365">
        <f>AH100-AG100-AI100</f>
        <v>0</v>
      </c>
      <c r="AK100" s="367" t="str">
        <f>IF(A99="",IF(OR(D100&lt;&gt;"",F100&lt;&gt;"",H100&lt;&gt;"",J100&lt;&gt;""),"ERR",""),IF(A99&lt;&gt;"",IF(AND(D100="",F100="",H100="",J100=""),"",IF(OR(AND(D100&lt;&gt;"",F100=""),AND(D100="",F100&lt;&gt;""),AND(H100&lt;&gt;"",J100=""),AND(H100="",J100&lt;&gt;""),AG100&gt;=AH100,AH100-AG100-AI100&lt;0),"ERR",""))))</f>
        <v/>
      </c>
    </row>
    <row r="101" spans="1:43" ht="14.25" customHeight="1" x14ac:dyDescent="0.2">
      <c r="A101" s="803"/>
      <c r="B101" s="804"/>
      <c r="C101" s="700" t="s">
        <v>248</v>
      </c>
      <c r="D101" s="420"/>
      <c r="E101" s="421"/>
      <c r="F101" s="421"/>
      <c r="G101" s="421"/>
      <c r="H101" s="421"/>
      <c r="I101" s="421"/>
      <c r="J101" s="421"/>
      <c r="K101" s="421"/>
      <c r="L101" s="421"/>
      <c r="M101" s="421"/>
      <c r="N101" s="421"/>
      <c r="O101" s="421"/>
      <c r="P101" s="421"/>
      <c r="Q101" s="680" t="str">
        <f>IF(OR(AK99="ERR",AK100="ERR"),"研修時間を確認してください","")</f>
        <v/>
      </c>
      <c r="R101" s="680"/>
      <c r="S101" s="680"/>
      <c r="T101" s="680"/>
      <c r="U101" s="680"/>
      <c r="V101" s="680"/>
      <c r="W101" s="680"/>
      <c r="X101" s="681" t="str">
        <f>IF(ISERROR(OR(AG99,AJ99,AJ100)),"研修人数を入力してください",IF(AG99&lt;&gt;"",IF(OR(AND(AJ99&gt;0,W99=""),AND(AJ100&gt;0,W100="")),"研修人数を入力してください",""),""))</f>
        <v/>
      </c>
      <c r="Y101" s="681"/>
      <c r="Z101" s="681"/>
      <c r="AA101" s="682"/>
      <c r="AE101" s="164"/>
      <c r="AF101" s="170"/>
      <c r="AG101" s="172"/>
      <c r="AH101" s="172"/>
      <c r="AI101" s="172"/>
      <c r="AJ101" s="169"/>
      <c r="AK101" s="367"/>
      <c r="AM101" s="57"/>
      <c r="AO101" s="173"/>
      <c r="AP101" s="174"/>
      <c r="AQ101" s="173"/>
    </row>
    <row r="102" spans="1:43" ht="48.75" customHeight="1" x14ac:dyDescent="0.15">
      <c r="A102" s="805" t="str">
        <f>IF(AF99="","",CONCATENATE("(",TEXT(AF99,"aaa"),")"))</f>
        <v/>
      </c>
      <c r="B102" s="806"/>
      <c r="C102" s="701"/>
      <c r="D102" s="685"/>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7"/>
      <c r="AE102" s="164"/>
      <c r="AF102" s="170"/>
      <c r="AG102" s="172"/>
      <c r="AH102" s="172"/>
      <c r="AI102" s="172"/>
      <c r="AJ102" s="169"/>
      <c r="AK102" s="367"/>
      <c r="AO102" s="173"/>
      <c r="AP102" s="174"/>
      <c r="AQ102" s="173"/>
    </row>
    <row r="103" spans="1:43" ht="15.75" customHeight="1" x14ac:dyDescent="0.15">
      <c r="A103" s="801">
        <f>IF($AG$3="",A99+1,AF103)</f>
        <v>24</v>
      </c>
      <c r="B103" s="802"/>
      <c r="C103" s="707" t="s">
        <v>247</v>
      </c>
      <c r="D103" s="368"/>
      <c r="E103" s="692" t="s">
        <v>201</v>
      </c>
      <c r="F103" s="368"/>
      <c r="G103" s="692" t="s">
        <v>250</v>
      </c>
      <c r="H103" s="368"/>
      <c r="I103" s="692" t="s">
        <v>201</v>
      </c>
      <c r="J103" s="368"/>
      <c r="K103" s="694" t="s">
        <v>251</v>
      </c>
      <c r="L103" s="690" t="s">
        <v>202</v>
      </c>
      <c r="M103" s="369"/>
      <c r="N103" s="688" t="s">
        <v>252</v>
      </c>
      <c r="O103" s="368"/>
      <c r="P103" s="688" t="s">
        <v>251</v>
      </c>
      <c r="Q103" s="690" t="s">
        <v>253</v>
      </c>
      <c r="R103" s="380" t="str">
        <f>IF(OR(D103="",A103=""),"",HOUR(AJ103))</f>
        <v/>
      </c>
      <c r="S103" s="688" t="s">
        <v>252</v>
      </c>
      <c r="T103" s="371" t="str">
        <f>IF(OR(D103="",A103=""),"",MINUTE(AJ103))</f>
        <v/>
      </c>
      <c r="U103" s="688" t="s">
        <v>251</v>
      </c>
      <c r="V103" s="690" t="s">
        <v>268</v>
      </c>
      <c r="W103" s="372"/>
      <c r="X103" s="703" t="s">
        <v>143</v>
      </c>
      <c r="Y103" s="696" t="s">
        <v>254</v>
      </c>
      <c r="Z103" s="705"/>
      <c r="AA103" s="706"/>
      <c r="AF103" s="168" t="str">
        <f>IF($AG$3="","",AF99+1)</f>
        <v/>
      </c>
      <c r="AG103" s="360">
        <f>IF(OR(D103="",F103=""),0,TIME(D103,F103,0))</f>
        <v>0</v>
      </c>
      <c r="AH103" s="360">
        <f>IF(OR(D103="",F103="",H103="",J103=""),0,TIME(H103,J103,0))</f>
        <v>0</v>
      </c>
      <c r="AI103" s="360">
        <f>IF(OR(D103="",F103=""),0,TIME(M103,O103,0))</f>
        <v>0</v>
      </c>
      <c r="AJ103" s="365">
        <f>AH103-AG103-AI103</f>
        <v>0</v>
      </c>
      <c r="AK103" s="367" t="str">
        <f>IF(A103="",IF(OR(D103&lt;&gt;"",F103&lt;&gt;"",H103&lt;&gt;"",J103&lt;&gt;""),"ERR",""),IF(A103&lt;&gt;"",IF(AND(D103="",F103="",H103="",J103=""),"",IF(OR(AND(D103&lt;&gt;"",F103=""),AND(D103="",F103&lt;&gt;""),AND(H103&lt;&gt;"",J103=""),AND(H103="",J103&lt;&gt;""),AG103&gt;=AH103,AH103-AG103-AI103&lt;0),"ERR",""))))</f>
        <v/>
      </c>
    </row>
    <row r="104" spans="1:43" ht="14.25" customHeight="1" x14ac:dyDescent="0.15">
      <c r="A104" s="803"/>
      <c r="B104" s="804"/>
      <c r="C104" s="708"/>
      <c r="D104" s="373"/>
      <c r="E104" s="693"/>
      <c r="F104" s="373"/>
      <c r="G104" s="693"/>
      <c r="H104" s="373"/>
      <c r="I104" s="693"/>
      <c r="J104" s="373"/>
      <c r="K104" s="695"/>
      <c r="L104" s="691"/>
      <c r="M104" s="374"/>
      <c r="N104" s="689"/>
      <c r="O104" s="373"/>
      <c r="P104" s="689"/>
      <c r="Q104" s="691"/>
      <c r="R104" s="379" t="str">
        <f>IF(OR(D104="",A103=""),"",HOUR(AJ104))</f>
        <v/>
      </c>
      <c r="S104" s="689"/>
      <c r="T104" s="375" t="str">
        <f>IF(OR(D104="",A103=""),"",MINUTE(AJ104))</f>
        <v/>
      </c>
      <c r="U104" s="689"/>
      <c r="V104" s="702"/>
      <c r="W104" s="413"/>
      <c r="X104" s="704"/>
      <c r="Y104" s="697"/>
      <c r="Z104" s="683"/>
      <c r="AA104" s="684"/>
      <c r="AG104" s="360">
        <f>IF(OR(D104="",F104=""),0,TIME(D104,F104,0))</f>
        <v>0</v>
      </c>
      <c r="AH104" s="360">
        <f>IF(OR(D104="",F104="",H104="",J104=""),0,TIME(H104,J104,0))</f>
        <v>0</v>
      </c>
      <c r="AI104" s="360">
        <f>IF(OR(D104="",F104=""),0,TIME(M104,O104,0))</f>
        <v>0</v>
      </c>
      <c r="AJ104" s="365">
        <f>AH104-AG104-AI104</f>
        <v>0</v>
      </c>
      <c r="AK104" s="367" t="str">
        <f>IF(A103="",IF(OR(D104&lt;&gt;"",F104&lt;&gt;"",H104&lt;&gt;"",J104&lt;&gt;""),"ERR",""),IF(A103&lt;&gt;"",IF(AND(D104="",F104="",H104="",J104=""),"",IF(OR(AND(D104&lt;&gt;"",F104=""),AND(D104="",F104&lt;&gt;""),AND(H104&lt;&gt;"",J104=""),AND(H104="",J104&lt;&gt;""),AG104&gt;=AH104,AH104-AG104-AI104&lt;0),"ERR",""))))</f>
        <v/>
      </c>
    </row>
    <row r="105" spans="1:43" ht="14.25" customHeight="1" x14ac:dyDescent="0.2">
      <c r="A105" s="803"/>
      <c r="B105" s="804"/>
      <c r="C105" s="700" t="s">
        <v>248</v>
      </c>
      <c r="D105" s="420"/>
      <c r="E105" s="421"/>
      <c r="F105" s="421"/>
      <c r="G105" s="421"/>
      <c r="H105" s="421"/>
      <c r="I105" s="421"/>
      <c r="J105" s="421"/>
      <c r="K105" s="421"/>
      <c r="L105" s="421"/>
      <c r="M105" s="421"/>
      <c r="N105" s="421"/>
      <c r="O105" s="421"/>
      <c r="P105" s="421"/>
      <c r="Q105" s="680" t="str">
        <f>IF(OR(AK103="ERR",AK104="ERR"),"研修時間を確認してください","")</f>
        <v/>
      </c>
      <c r="R105" s="680"/>
      <c r="S105" s="680"/>
      <c r="T105" s="680"/>
      <c r="U105" s="680"/>
      <c r="V105" s="680"/>
      <c r="W105" s="680"/>
      <c r="X105" s="681" t="str">
        <f>IF(ISERROR(OR(AG103,AJ103,AJ104)),"研修人数を入力してください",IF(AG103&lt;&gt;"",IF(OR(AND(AJ103&gt;0,W103=""),AND(AJ104&gt;0,W104="")),"研修人数を入力してください",""),""))</f>
        <v/>
      </c>
      <c r="Y105" s="681"/>
      <c r="Z105" s="681"/>
      <c r="AA105" s="682"/>
      <c r="AE105" s="164"/>
      <c r="AF105" s="170"/>
      <c r="AG105" s="172"/>
      <c r="AH105" s="172"/>
      <c r="AI105" s="172"/>
      <c r="AJ105" s="169"/>
      <c r="AK105" s="367"/>
      <c r="AM105" s="57"/>
      <c r="AO105" s="173"/>
      <c r="AP105" s="174"/>
      <c r="AQ105" s="173"/>
    </row>
    <row r="106" spans="1:43" ht="48.75" customHeight="1" x14ac:dyDescent="0.15">
      <c r="A106" s="805" t="str">
        <f>IF(AF103="","",CONCATENATE("(",TEXT(AF103,"aaa"),")"))</f>
        <v/>
      </c>
      <c r="B106" s="806"/>
      <c r="C106" s="701"/>
      <c r="D106" s="685"/>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7"/>
      <c r="AE106" s="164"/>
      <c r="AF106" s="170"/>
      <c r="AG106" s="172"/>
      <c r="AH106" s="172"/>
      <c r="AI106" s="172"/>
      <c r="AJ106" s="169"/>
      <c r="AK106" s="367"/>
      <c r="AO106" s="173"/>
      <c r="AP106" s="174"/>
      <c r="AQ106" s="173"/>
    </row>
    <row r="107" spans="1:43" ht="15.75" customHeight="1" x14ac:dyDescent="0.15">
      <c r="A107" s="801">
        <f>IF($AG$3="",A103+1,AF107)</f>
        <v>25</v>
      </c>
      <c r="B107" s="802"/>
      <c r="C107" s="707" t="s">
        <v>247</v>
      </c>
      <c r="D107" s="368"/>
      <c r="E107" s="692" t="s">
        <v>201</v>
      </c>
      <c r="F107" s="368"/>
      <c r="G107" s="692" t="s">
        <v>250</v>
      </c>
      <c r="H107" s="368"/>
      <c r="I107" s="692" t="s">
        <v>201</v>
      </c>
      <c r="J107" s="368"/>
      <c r="K107" s="694" t="s">
        <v>251</v>
      </c>
      <c r="L107" s="690" t="s">
        <v>202</v>
      </c>
      <c r="M107" s="369"/>
      <c r="N107" s="688" t="s">
        <v>252</v>
      </c>
      <c r="O107" s="368"/>
      <c r="P107" s="688" t="s">
        <v>251</v>
      </c>
      <c r="Q107" s="690" t="s">
        <v>253</v>
      </c>
      <c r="R107" s="380" t="str">
        <f>IF(OR(D107="",A107=""),"",HOUR(AJ107))</f>
        <v/>
      </c>
      <c r="S107" s="688" t="s">
        <v>252</v>
      </c>
      <c r="T107" s="371" t="str">
        <f>IF(OR(D107="",A107=""),"",MINUTE(AJ107))</f>
        <v/>
      </c>
      <c r="U107" s="688" t="s">
        <v>251</v>
      </c>
      <c r="V107" s="690" t="s">
        <v>268</v>
      </c>
      <c r="W107" s="372"/>
      <c r="X107" s="703" t="s">
        <v>143</v>
      </c>
      <c r="Y107" s="696" t="s">
        <v>254</v>
      </c>
      <c r="Z107" s="705"/>
      <c r="AA107" s="706"/>
      <c r="AF107" s="168" t="str">
        <f>IF($AG$3="","",AF103+1)</f>
        <v/>
      </c>
      <c r="AG107" s="360">
        <f>IF(OR(D107="",F107=""),0,TIME(D107,F107,0))</f>
        <v>0</v>
      </c>
      <c r="AH107" s="360">
        <f>IF(OR(D107="",F107="",H107="",J107=""),0,TIME(H107,J107,0))</f>
        <v>0</v>
      </c>
      <c r="AI107" s="360">
        <f>IF(OR(D107="",F107=""),0,TIME(M107,O107,0))</f>
        <v>0</v>
      </c>
      <c r="AJ107" s="365">
        <f>AH107-AG107-AI107</f>
        <v>0</v>
      </c>
      <c r="AK107" s="367" t="str">
        <f>IF(A107="",IF(OR(D107&lt;&gt;"",F107&lt;&gt;"",H107&lt;&gt;"",J107&lt;&gt;""),"ERR",""),IF(A107&lt;&gt;"",IF(AND(D107="",F107="",H107="",J107=""),"",IF(OR(AND(D107&lt;&gt;"",F107=""),AND(D107="",F107&lt;&gt;""),AND(H107&lt;&gt;"",J107=""),AND(H107="",J107&lt;&gt;""),AG107&gt;=AH107,AH107-AG107-AI107&lt;0),"ERR",""))))</f>
        <v/>
      </c>
    </row>
    <row r="108" spans="1:43" ht="14.25" customHeight="1" x14ac:dyDescent="0.15">
      <c r="A108" s="803"/>
      <c r="B108" s="804"/>
      <c r="C108" s="708"/>
      <c r="D108" s="373"/>
      <c r="E108" s="693"/>
      <c r="F108" s="373"/>
      <c r="G108" s="693"/>
      <c r="H108" s="373"/>
      <c r="I108" s="693"/>
      <c r="J108" s="373"/>
      <c r="K108" s="695"/>
      <c r="L108" s="691"/>
      <c r="M108" s="374"/>
      <c r="N108" s="689"/>
      <c r="O108" s="373"/>
      <c r="P108" s="689"/>
      <c r="Q108" s="691"/>
      <c r="R108" s="379" t="str">
        <f>IF(OR(D108="",A107=""),"",HOUR(AJ108))</f>
        <v/>
      </c>
      <c r="S108" s="689"/>
      <c r="T108" s="375" t="str">
        <f>IF(OR(D108="",A107=""),"",MINUTE(AJ108))</f>
        <v/>
      </c>
      <c r="U108" s="689"/>
      <c r="V108" s="702"/>
      <c r="W108" s="413"/>
      <c r="X108" s="704"/>
      <c r="Y108" s="697"/>
      <c r="Z108" s="683"/>
      <c r="AA108" s="684"/>
      <c r="AG108" s="360">
        <f>IF(OR(D108="",F108=""),0,TIME(D108,F108,0))</f>
        <v>0</v>
      </c>
      <c r="AH108" s="360">
        <f>IF(OR(D108="",F108="",H108="",J108=""),0,TIME(H108,J108,0))</f>
        <v>0</v>
      </c>
      <c r="AI108" s="360">
        <f>IF(OR(D108="",F108=""),0,TIME(M108,O108,0))</f>
        <v>0</v>
      </c>
      <c r="AJ108" s="365">
        <f>AH108-AG108-AI108</f>
        <v>0</v>
      </c>
      <c r="AK108" s="367" t="str">
        <f>IF(A107="",IF(OR(D108&lt;&gt;"",F108&lt;&gt;"",H108&lt;&gt;"",J108&lt;&gt;""),"ERR",""),IF(A107&lt;&gt;"",IF(AND(D108="",F108="",H108="",J108=""),"",IF(OR(AND(D108&lt;&gt;"",F108=""),AND(D108="",F108&lt;&gt;""),AND(H108&lt;&gt;"",J108=""),AND(H108="",J108&lt;&gt;""),AG108&gt;=AH108,AH108-AG108-AI108&lt;0),"ERR",""))))</f>
        <v/>
      </c>
    </row>
    <row r="109" spans="1:43" ht="14.25" customHeight="1" x14ac:dyDescent="0.2">
      <c r="A109" s="803"/>
      <c r="B109" s="804"/>
      <c r="C109" s="700" t="s">
        <v>248</v>
      </c>
      <c r="D109" s="420"/>
      <c r="E109" s="421"/>
      <c r="F109" s="421"/>
      <c r="G109" s="421"/>
      <c r="H109" s="421"/>
      <c r="I109" s="421"/>
      <c r="J109" s="421"/>
      <c r="K109" s="421"/>
      <c r="L109" s="421"/>
      <c r="M109" s="421"/>
      <c r="N109" s="421"/>
      <c r="O109" s="421"/>
      <c r="P109" s="421"/>
      <c r="Q109" s="680" t="str">
        <f>IF(OR(AK107="ERR",AK108="ERR"),"研修時間を確認してください","")</f>
        <v/>
      </c>
      <c r="R109" s="680"/>
      <c r="S109" s="680"/>
      <c r="T109" s="680"/>
      <c r="U109" s="680"/>
      <c r="V109" s="680"/>
      <c r="W109" s="680"/>
      <c r="X109" s="681" t="str">
        <f>IF(ISERROR(OR(AG107,AJ107,AJ108)),"研修人数を入力してください",IF(AG107&lt;&gt;"",IF(OR(AND(AJ107&gt;0,W107=""),AND(AJ108&gt;0,W108="")),"研修人数を入力してください",""),""))</f>
        <v/>
      </c>
      <c r="Y109" s="681"/>
      <c r="Z109" s="681"/>
      <c r="AA109" s="682"/>
      <c r="AE109" s="164"/>
      <c r="AF109" s="170"/>
      <c r="AG109" s="172"/>
      <c r="AH109" s="172"/>
      <c r="AI109" s="172"/>
      <c r="AJ109" s="169"/>
      <c r="AK109" s="367"/>
      <c r="AM109" s="57"/>
      <c r="AO109" s="173"/>
      <c r="AP109" s="174"/>
      <c r="AQ109" s="173"/>
    </row>
    <row r="110" spans="1:43" ht="48.75" customHeight="1" x14ac:dyDescent="0.15">
      <c r="A110" s="805" t="str">
        <f>IF(AF107="","",CONCATENATE("(",TEXT(AF107,"aaa"),")"))</f>
        <v/>
      </c>
      <c r="B110" s="806"/>
      <c r="C110" s="701"/>
      <c r="D110" s="685"/>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7"/>
      <c r="AE110" s="164"/>
      <c r="AF110" s="170"/>
      <c r="AG110" s="172"/>
      <c r="AH110" s="172"/>
      <c r="AI110" s="172"/>
      <c r="AJ110" s="169"/>
      <c r="AK110" s="367"/>
      <c r="AO110" s="173"/>
      <c r="AP110" s="174"/>
      <c r="AQ110" s="173"/>
    </row>
    <row r="111" spans="1:43" ht="15.75" customHeight="1" x14ac:dyDescent="0.15">
      <c r="A111" s="801">
        <f>IF($AG$3="",A107+1,AF111)</f>
        <v>26</v>
      </c>
      <c r="B111" s="802"/>
      <c r="C111" s="707" t="s">
        <v>247</v>
      </c>
      <c r="D111" s="368"/>
      <c r="E111" s="692" t="s">
        <v>201</v>
      </c>
      <c r="F111" s="368"/>
      <c r="G111" s="692" t="s">
        <v>250</v>
      </c>
      <c r="H111" s="368"/>
      <c r="I111" s="692" t="s">
        <v>201</v>
      </c>
      <c r="J111" s="368"/>
      <c r="K111" s="694" t="s">
        <v>251</v>
      </c>
      <c r="L111" s="690" t="s">
        <v>202</v>
      </c>
      <c r="M111" s="369"/>
      <c r="N111" s="688" t="s">
        <v>252</v>
      </c>
      <c r="O111" s="368"/>
      <c r="P111" s="688" t="s">
        <v>251</v>
      </c>
      <c r="Q111" s="690" t="s">
        <v>253</v>
      </c>
      <c r="R111" s="380" t="str">
        <f>IF(OR(D111="",A111=""),"",HOUR(AJ111))</f>
        <v/>
      </c>
      <c r="S111" s="688" t="s">
        <v>252</v>
      </c>
      <c r="T111" s="371" t="str">
        <f>IF(OR(D111="",A111=""),"",MINUTE(AJ111))</f>
        <v/>
      </c>
      <c r="U111" s="688" t="s">
        <v>251</v>
      </c>
      <c r="V111" s="690" t="s">
        <v>268</v>
      </c>
      <c r="W111" s="372"/>
      <c r="X111" s="703" t="s">
        <v>143</v>
      </c>
      <c r="Y111" s="696" t="s">
        <v>254</v>
      </c>
      <c r="Z111" s="705"/>
      <c r="AA111" s="706"/>
      <c r="AF111" s="168" t="str">
        <f>IF($AG$3="","",AF107+1)</f>
        <v/>
      </c>
      <c r="AG111" s="360">
        <f>IF(OR(D111="",F111=""),0,TIME(D111,F111,0))</f>
        <v>0</v>
      </c>
      <c r="AH111" s="360">
        <f>IF(OR(D111="",F111="",H111="",J111=""),0,TIME(H111,J111,0))</f>
        <v>0</v>
      </c>
      <c r="AI111" s="360">
        <f>IF(OR(D111="",F111=""),0,TIME(M111,O111,0))</f>
        <v>0</v>
      </c>
      <c r="AJ111" s="365">
        <f>AH111-AG111-AI111</f>
        <v>0</v>
      </c>
      <c r="AK111" s="367" t="str">
        <f>IF(A111="",IF(OR(D111&lt;&gt;"",F111&lt;&gt;"",H111&lt;&gt;"",J111&lt;&gt;""),"ERR",""),IF(A111&lt;&gt;"",IF(AND(D111="",F111="",H111="",J111=""),"",IF(OR(AND(D111&lt;&gt;"",F111=""),AND(D111="",F111&lt;&gt;""),AND(H111&lt;&gt;"",J111=""),AND(H111="",J111&lt;&gt;""),AG111&gt;=AH111,AH111-AG111-AI111&lt;0),"ERR",""))))</f>
        <v/>
      </c>
    </row>
    <row r="112" spans="1:43" ht="14.25" customHeight="1" x14ac:dyDescent="0.15">
      <c r="A112" s="803"/>
      <c r="B112" s="804"/>
      <c r="C112" s="708"/>
      <c r="D112" s="373"/>
      <c r="E112" s="693"/>
      <c r="F112" s="373"/>
      <c r="G112" s="693"/>
      <c r="H112" s="373"/>
      <c r="I112" s="693"/>
      <c r="J112" s="373"/>
      <c r="K112" s="695"/>
      <c r="L112" s="691"/>
      <c r="M112" s="374"/>
      <c r="N112" s="689"/>
      <c r="O112" s="373"/>
      <c r="P112" s="689"/>
      <c r="Q112" s="691"/>
      <c r="R112" s="379" t="str">
        <f>IF(OR(D112="",A111=""),"",HOUR(AJ112))</f>
        <v/>
      </c>
      <c r="S112" s="689"/>
      <c r="T112" s="375" t="str">
        <f>IF(OR(D112="",A111=""),"",MINUTE(AJ112))</f>
        <v/>
      </c>
      <c r="U112" s="689"/>
      <c r="V112" s="702"/>
      <c r="W112" s="413"/>
      <c r="X112" s="704"/>
      <c r="Y112" s="697"/>
      <c r="Z112" s="683"/>
      <c r="AA112" s="684"/>
      <c r="AG112" s="360">
        <f>IF(OR(D112="",F112=""),0,TIME(D112,F112,0))</f>
        <v>0</v>
      </c>
      <c r="AH112" s="360">
        <f>IF(OR(D112="",F112="",H112="",J112=""),0,TIME(H112,J112,0))</f>
        <v>0</v>
      </c>
      <c r="AI112" s="360">
        <f>IF(OR(D112="",F112=""),0,TIME(M112,O112,0))</f>
        <v>0</v>
      </c>
      <c r="AJ112" s="365">
        <f>AH112-AG112-AI112</f>
        <v>0</v>
      </c>
      <c r="AK112" s="367" t="str">
        <f>IF(A111="",IF(OR(D112&lt;&gt;"",F112&lt;&gt;"",H112&lt;&gt;"",J112&lt;&gt;""),"ERR",""),IF(A111&lt;&gt;"",IF(AND(D112="",F112="",H112="",J112=""),"",IF(OR(AND(D112&lt;&gt;"",F112=""),AND(D112="",F112&lt;&gt;""),AND(H112&lt;&gt;"",J112=""),AND(H112="",J112&lt;&gt;""),AG112&gt;=AH112,AH112-AG112-AI112&lt;0),"ERR",""))))</f>
        <v/>
      </c>
    </row>
    <row r="113" spans="1:43" ht="14.25" customHeight="1" x14ac:dyDescent="0.2">
      <c r="A113" s="803"/>
      <c r="B113" s="804"/>
      <c r="C113" s="700" t="s">
        <v>248</v>
      </c>
      <c r="D113" s="420"/>
      <c r="E113" s="421"/>
      <c r="F113" s="421"/>
      <c r="G113" s="421"/>
      <c r="H113" s="421"/>
      <c r="I113" s="421"/>
      <c r="J113" s="421"/>
      <c r="K113" s="421"/>
      <c r="L113" s="421"/>
      <c r="M113" s="421"/>
      <c r="N113" s="421"/>
      <c r="O113" s="421"/>
      <c r="P113" s="421"/>
      <c r="Q113" s="680" t="str">
        <f>IF(OR(AK111="ERR",AK112="ERR"),"研修時間を確認してください","")</f>
        <v/>
      </c>
      <c r="R113" s="680"/>
      <c r="S113" s="680"/>
      <c r="T113" s="680"/>
      <c r="U113" s="680"/>
      <c r="V113" s="680"/>
      <c r="W113" s="680"/>
      <c r="X113" s="681" t="str">
        <f>IF(ISERROR(OR(AG111,AJ111,AJ112)),"研修人数を入力してください",IF(AG111&lt;&gt;"",IF(OR(AND(AJ111&gt;0,W111=""),AND(AJ112&gt;0,W112="")),"研修人数を入力してください",""),""))</f>
        <v/>
      </c>
      <c r="Y113" s="681"/>
      <c r="Z113" s="681"/>
      <c r="AA113" s="682"/>
      <c r="AE113" s="164"/>
      <c r="AF113" s="170"/>
      <c r="AG113" s="172"/>
      <c r="AH113" s="172"/>
      <c r="AI113" s="172"/>
      <c r="AJ113" s="169"/>
      <c r="AK113" s="367"/>
      <c r="AM113" s="57"/>
      <c r="AO113" s="173"/>
      <c r="AP113" s="174"/>
      <c r="AQ113" s="173"/>
    </row>
    <row r="114" spans="1:43" ht="48.75" customHeight="1" x14ac:dyDescent="0.15">
      <c r="A114" s="805" t="str">
        <f>IF(AF111="","",CONCATENATE("(",TEXT(AF111,"aaa"),")"))</f>
        <v/>
      </c>
      <c r="B114" s="806"/>
      <c r="C114" s="701"/>
      <c r="D114" s="685"/>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7"/>
      <c r="AE114" s="164"/>
      <c r="AF114" s="170"/>
      <c r="AG114" s="172"/>
      <c r="AH114" s="172"/>
      <c r="AI114" s="172"/>
      <c r="AJ114" s="169"/>
      <c r="AK114" s="367"/>
      <c r="AO114" s="173"/>
      <c r="AP114" s="174"/>
      <c r="AQ114" s="173"/>
    </row>
    <row r="115" spans="1:43" ht="15.75" customHeight="1" x14ac:dyDescent="0.15">
      <c r="A115" s="801">
        <f>IF($AG$3="",A111+1,AF115)</f>
        <v>27</v>
      </c>
      <c r="B115" s="802"/>
      <c r="C115" s="707" t="s">
        <v>247</v>
      </c>
      <c r="D115" s="368"/>
      <c r="E115" s="692" t="s">
        <v>201</v>
      </c>
      <c r="F115" s="368"/>
      <c r="G115" s="692" t="s">
        <v>250</v>
      </c>
      <c r="H115" s="368"/>
      <c r="I115" s="692" t="s">
        <v>201</v>
      </c>
      <c r="J115" s="368"/>
      <c r="K115" s="694" t="s">
        <v>251</v>
      </c>
      <c r="L115" s="690" t="s">
        <v>202</v>
      </c>
      <c r="M115" s="369"/>
      <c r="N115" s="688" t="s">
        <v>252</v>
      </c>
      <c r="O115" s="368"/>
      <c r="P115" s="688" t="s">
        <v>251</v>
      </c>
      <c r="Q115" s="690" t="s">
        <v>253</v>
      </c>
      <c r="R115" s="380" t="str">
        <f>IF(OR(D115="",A115=""),"",HOUR(AJ115))</f>
        <v/>
      </c>
      <c r="S115" s="688" t="s">
        <v>252</v>
      </c>
      <c r="T115" s="371" t="str">
        <f>IF(OR(D115="",A115=""),"",MINUTE(AJ115))</f>
        <v/>
      </c>
      <c r="U115" s="688" t="s">
        <v>251</v>
      </c>
      <c r="V115" s="690" t="s">
        <v>268</v>
      </c>
      <c r="W115" s="372"/>
      <c r="X115" s="703" t="s">
        <v>143</v>
      </c>
      <c r="Y115" s="696" t="s">
        <v>254</v>
      </c>
      <c r="Z115" s="705"/>
      <c r="AA115" s="706"/>
      <c r="AF115" s="168" t="str">
        <f>IF($AG$3="","",AF111+1)</f>
        <v/>
      </c>
      <c r="AG115" s="360">
        <f>IF(OR(D115="",F115=""),0,TIME(D115,F115,0))</f>
        <v>0</v>
      </c>
      <c r="AH115" s="360">
        <f>IF(OR(D115="",F115="",H115="",J115=""),0,TIME(H115,J115,0))</f>
        <v>0</v>
      </c>
      <c r="AI115" s="360">
        <f>IF(OR(D115="",F115=""),0,TIME(M115,O115,0))</f>
        <v>0</v>
      </c>
      <c r="AJ115" s="365">
        <f>AH115-AG115-AI115</f>
        <v>0</v>
      </c>
      <c r="AK115" s="367" t="str">
        <f>IF(A115="",IF(OR(D115&lt;&gt;"",F115&lt;&gt;"",H115&lt;&gt;"",J115&lt;&gt;""),"ERR",""),IF(A115&lt;&gt;"",IF(AND(D115="",F115="",H115="",J115=""),"",IF(OR(AND(D115&lt;&gt;"",F115=""),AND(D115="",F115&lt;&gt;""),AND(H115&lt;&gt;"",J115=""),AND(H115="",J115&lt;&gt;""),AG115&gt;=AH115,AH115-AG115-AI115&lt;0),"ERR",""))))</f>
        <v/>
      </c>
    </row>
    <row r="116" spans="1:43" ht="14.25" customHeight="1" x14ac:dyDescent="0.15">
      <c r="A116" s="803"/>
      <c r="B116" s="804"/>
      <c r="C116" s="708"/>
      <c r="D116" s="373"/>
      <c r="E116" s="693"/>
      <c r="F116" s="373"/>
      <c r="G116" s="693"/>
      <c r="H116" s="373"/>
      <c r="I116" s="693"/>
      <c r="J116" s="373"/>
      <c r="K116" s="695"/>
      <c r="L116" s="691"/>
      <c r="M116" s="374"/>
      <c r="N116" s="689"/>
      <c r="O116" s="373"/>
      <c r="P116" s="689"/>
      <c r="Q116" s="691"/>
      <c r="R116" s="379" t="str">
        <f>IF(OR(D116="",A115=""),"",HOUR(AJ116))</f>
        <v/>
      </c>
      <c r="S116" s="689"/>
      <c r="T116" s="375" t="str">
        <f>IF(OR(D116="",A115=""),"",MINUTE(AJ116))</f>
        <v/>
      </c>
      <c r="U116" s="689"/>
      <c r="V116" s="702"/>
      <c r="W116" s="413"/>
      <c r="X116" s="704"/>
      <c r="Y116" s="697"/>
      <c r="Z116" s="683"/>
      <c r="AA116" s="684"/>
      <c r="AG116" s="360">
        <f>IF(OR(D116="",F116=""),0,TIME(D116,F116,0))</f>
        <v>0</v>
      </c>
      <c r="AH116" s="360">
        <f>IF(OR(D116="",F116="",H116="",J116=""),0,TIME(H116,J116,0))</f>
        <v>0</v>
      </c>
      <c r="AI116" s="360">
        <f>IF(OR(D116="",F116=""),0,TIME(M116,O116,0))</f>
        <v>0</v>
      </c>
      <c r="AJ116" s="365">
        <f>AH116-AG116-AI116</f>
        <v>0</v>
      </c>
      <c r="AK116" s="367" t="str">
        <f>IF(A115="",IF(OR(D116&lt;&gt;"",F116&lt;&gt;"",H116&lt;&gt;"",J116&lt;&gt;""),"ERR",""),IF(A115&lt;&gt;"",IF(AND(D116="",F116="",H116="",J116=""),"",IF(OR(AND(D116&lt;&gt;"",F116=""),AND(D116="",F116&lt;&gt;""),AND(H116&lt;&gt;"",J116=""),AND(H116="",J116&lt;&gt;""),AG116&gt;=AH116,AH116-AG116-AI116&lt;0),"ERR",""))))</f>
        <v/>
      </c>
    </row>
    <row r="117" spans="1:43" ht="14.25" customHeight="1" x14ac:dyDescent="0.2">
      <c r="A117" s="803"/>
      <c r="B117" s="804"/>
      <c r="C117" s="700" t="s">
        <v>248</v>
      </c>
      <c r="D117" s="420"/>
      <c r="E117" s="421"/>
      <c r="F117" s="421"/>
      <c r="G117" s="421"/>
      <c r="H117" s="421"/>
      <c r="I117" s="421"/>
      <c r="J117" s="421"/>
      <c r="K117" s="421"/>
      <c r="L117" s="421"/>
      <c r="M117" s="421"/>
      <c r="N117" s="421"/>
      <c r="O117" s="421"/>
      <c r="P117" s="421"/>
      <c r="Q117" s="680" t="str">
        <f>IF(OR(AK115="ERR",AK116="ERR"),"研修時間を確認してください","")</f>
        <v/>
      </c>
      <c r="R117" s="680"/>
      <c r="S117" s="680"/>
      <c r="T117" s="680"/>
      <c r="U117" s="680"/>
      <c r="V117" s="680"/>
      <c r="W117" s="680"/>
      <c r="X117" s="681" t="str">
        <f>IF(ISERROR(OR(AG115,AJ115,AJ116)),"研修人数を入力してください",IF(AG115&lt;&gt;"",IF(OR(AND(AJ115&gt;0,W115=""),AND(AJ116&gt;0,W116="")),"研修人数を入力してください",""),""))</f>
        <v/>
      </c>
      <c r="Y117" s="681"/>
      <c r="Z117" s="681"/>
      <c r="AA117" s="682"/>
      <c r="AE117" s="164"/>
      <c r="AF117" s="170"/>
      <c r="AG117" s="172"/>
      <c r="AH117" s="172"/>
      <c r="AI117" s="172"/>
      <c r="AJ117" s="169"/>
      <c r="AK117" s="367"/>
      <c r="AM117" s="57"/>
      <c r="AO117" s="173"/>
      <c r="AP117" s="174"/>
      <c r="AQ117" s="173"/>
    </row>
    <row r="118" spans="1:43" ht="48.75" customHeight="1" x14ac:dyDescent="0.15">
      <c r="A118" s="805" t="str">
        <f>IF(AF115="","",CONCATENATE("(",TEXT(AF115,"aaa"),")"))</f>
        <v/>
      </c>
      <c r="B118" s="806"/>
      <c r="C118" s="701"/>
      <c r="D118" s="685"/>
      <c r="E118" s="686"/>
      <c r="F118" s="686"/>
      <c r="G118" s="686"/>
      <c r="H118" s="686"/>
      <c r="I118" s="686"/>
      <c r="J118" s="686"/>
      <c r="K118" s="686"/>
      <c r="L118" s="686"/>
      <c r="M118" s="686"/>
      <c r="N118" s="686"/>
      <c r="O118" s="686"/>
      <c r="P118" s="686"/>
      <c r="Q118" s="686"/>
      <c r="R118" s="686"/>
      <c r="S118" s="686"/>
      <c r="T118" s="686"/>
      <c r="U118" s="686"/>
      <c r="V118" s="686"/>
      <c r="W118" s="686"/>
      <c r="X118" s="686"/>
      <c r="Y118" s="686"/>
      <c r="Z118" s="686"/>
      <c r="AA118" s="687"/>
      <c r="AC118" s="389"/>
      <c r="AE118" s="164"/>
      <c r="AF118" s="170"/>
      <c r="AG118" s="172"/>
      <c r="AH118" s="172"/>
      <c r="AI118" s="172"/>
      <c r="AJ118" s="169"/>
      <c r="AK118" s="367"/>
      <c r="AO118" s="173"/>
      <c r="AP118" s="174"/>
      <c r="AQ118" s="173"/>
    </row>
    <row r="119" spans="1:43" ht="15.75" customHeight="1" x14ac:dyDescent="0.15">
      <c r="A119" s="801">
        <f>IF($AG$3="",A115+1,AF119)</f>
        <v>28</v>
      </c>
      <c r="B119" s="802"/>
      <c r="C119" s="707" t="s">
        <v>247</v>
      </c>
      <c r="D119" s="368"/>
      <c r="E119" s="692" t="s">
        <v>201</v>
      </c>
      <c r="F119" s="368"/>
      <c r="G119" s="692" t="s">
        <v>250</v>
      </c>
      <c r="H119" s="368"/>
      <c r="I119" s="692" t="s">
        <v>201</v>
      </c>
      <c r="J119" s="368"/>
      <c r="K119" s="694" t="s">
        <v>251</v>
      </c>
      <c r="L119" s="690" t="s">
        <v>202</v>
      </c>
      <c r="M119" s="369"/>
      <c r="N119" s="688" t="s">
        <v>252</v>
      </c>
      <c r="O119" s="368"/>
      <c r="P119" s="688" t="s">
        <v>251</v>
      </c>
      <c r="Q119" s="690" t="s">
        <v>253</v>
      </c>
      <c r="R119" s="380" t="str">
        <f>IF(OR(D119="",A119=""),"",HOUR(AJ119))</f>
        <v/>
      </c>
      <c r="S119" s="688" t="s">
        <v>252</v>
      </c>
      <c r="T119" s="371" t="str">
        <f>IF(OR(D119="",A119=""),"",MINUTE(AJ119))</f>
        <v/>
      </c>
      <c r="U119" s="688" t="s">
        <v>251</v>
      </c>
      <c r="V119" s="690" t="s">
        <v>268</v>
      </c>
      <c r="W119" s="372"/>
      <c r="X119" s="703" t="s">
        <v>143</v>
      </c>
      <c r="Y119" s="696" t="s">
        <v>254</v>
      </c>
      <c r="Z119" s="705"/>
      <c r="AA119" s="706"/>
      <c r="AF119" s="168" t="str">
        <f>IF($AG$3="","",AF115+1)</f>
        <v/>
      </c>
      <c r="AG119" s="360">
        <f>IF(OR(D119="",F119=""),0,TIME(D119,F119,0))</f>
        <v>0</v>
      </c>
      <c r="AH119" s="360">
        <f>IF(OR(D119="",F119="",H119="",J119=""),0,TIME(H119,J119,0))</f>
        <v>0</v>
      </c>
      <c r="AI119" s="360">
        <f>IF(OR(D119="",F119=""),0,TIME(M119,O119,0))</f>
        <v>0</v>
      </c>
      <c r="AJ119" s="365">
        <f>AH119-AG119-AI119</f>
        <v>0</v>
      </c>
      <c r="AK119" s="367" t="str">
        <f>IF(A119="",IF(OR(D119&lt;&gt;"",F119&lt;&gt;"",H119&lt;&gt;"",J119&lt;&gt;""),"ERR",""),IF(A119&lt;&gt;"",IF(AND(D119="",F119="",H119="",J119=""),"",IF(OR(AND(D119&lt;&gt;"",F119=""),AND(D119="",F119&lt;&gt;""),AND(H119&lt;&gt;"",J119=""),AND(H119="",J119&lt;&gt;""),AG119&gt;=AH119,AH119-AG119-AI119&lt;0),"ERR",""))))</f>
        <v/>
      </c>
    </row>
    <row r="120" spans="1:43" ht="14.25" customHeight="1" x14ac:dyDescent="0.15">
      <c r="A120" s="803"/>
      <c r="B120" s="804"/>
      <c r="C120" s="708"/>
      <c r="D120" s="373"/>
      <c r="E120" s="693"/>
      <c r="F120" s="373"/>
      <c r="G120" s="693"/>
      <c r="H120" s="373"/>
      <c r="I120" s="693"/>
      <c r="J120" s="373"/>
      <c r="K120" s="695"/>
      <c r="L120" s="691"/>
      <c r="M120" s="374"/>
      <c r="N120" s="689"/>
      <c r="O120" s="373"/>
      <c r="P120" s="689"/>
      <c r="Q120" s="691"/>
      <c r="R120" s="379" t="str">
        <f>IF(OR(D120="",A119=""),"",HOUR(AJ120))</f>
        <v/>
      </c>
      <c r="S120" s="689"/>
      <c r="T120" s="375" t="str">
        <f>IF(OR(D120="",A119=""),"",MINUTE(AJ120))</f>
        <v/>
      </c>
      <c r="U120" s="689"/>
      <c r="V120" s="702"/>
      <c r="W120" s="413"/>
      <c r="X120" s="704"/>
      <c r="Y120" s="697"/>
      <c r="Z120" s="683"/>
      <c r="AA120" s="684"/>
      <c r="AG120" s="360">
        <f>IF(OR(D120="",F120=""),0,TIME(D120,F120,0))</f>
        <v>0</v>
      </c>
      <c r="AH120" s="360">
        <f>IF(OR(D120="",F120="",H120="",J120=""),0,TIME(H120,J120,0))</f>
        <v>0</v>
      </c>
      <c r="AI120" s="360">
        <f>IF(OR(D120="",F120=""),0,TIME(M120,O120,0))</f>
        <v>0</v>
      </c>
      <c r="AJ120" s="365">
        <f>AH120-AG120-AI120</f>
        <v>0</v>
      </c>
      <c r="AK120" s="367" t="str">
        <f>IF(A119="",IF(OR(D120&lt;&gt;"",F120&lt;&gt;"",H120&lt;&gt;"",J120&lt;&gt;""),"ERR",""),IF(A119&lt;&gt;"",IF(AND(D120="",F120="",H120="",J120=""),"",IF(OR(AND(D120&lt;&gt;"",F120=""),AND(D120="",F120&lt;&gt;""),AND(H120&lt;&gt;"",J120=""),AND(H120="",J120&lt;&gt;""),AG120&gt;=AH120,AH120-AG120-AI120&lt;0),"ERR",""))))</f>
        <v/>
      </c>
    </row>
    <row r="121" spans="1:43" ht="14.25" customHeight="1" x14ac:dyDescent="0.2">
      <c r="A121" s="803"/>
      <c r="B121" s="804"/>
      <c r="C121" s="700" t="s">
        <v>248</v>
      </c>
      <c r="D121" s="420"/>
      <c r="E121" s="421"/>
      <c r="F121" s="421"/>
      <c r="G121" s="421"/>
      <c r="H121" s="421"/>
      <c r="I121" s="421"/>
      <c r="J121" s="421"/>
      <c r="K121" s="421"/>
      <c r="L121" s="421"/>
      <c r="M121" s="421"/>
      <c r="N121" s="421"/>
      <c r="O121" s="421"/>
      <c r="P121" s="421"/>
      <c r="Q121" s="680" t="str">
        <f>IF(OR(AK119="ERR",AK120="ERR"),"研修時間を確認してください","")</f>
        <v/>
      </c>
      <c r="R121" s="680"/>
      <c r="S121" s="680"/>
      <c r="T121" s="680"/>
      <c r="U121" s="680"/>
      <c r="V121" s="680"/>
      <c r="W121" s="680"/>
      <c r="X121" s="681" t="str">
        <f>IF(ISERROR(OR(AG119,AJ119,AJ120)),"研修人数を入力してください",IF(AG119&lt;&gt;"",IF(OR(AND(AJ119&gt;0,W119=""),AND(AJ120&gt;0,W120="")),"研修人数を入力してください",""),""))</f>
        <v/>
      </c>
      <c r="Y121" s="681"/>
      <c r="Z121" s="681"/>
      <c r="AA121" s="682"/>
      <c r="AE121" s="164"/>
      <c r="AF121" s="170"/>
      <c r="AG121" s="172"/>
      <c r="AH121" s="172"/>
      <c r="AI121" s="172"/>
      <c r="AJ121" s="169"/>
      <c r="AK121" s="367"/>
      <c r="AM121" s="57"/>
      <c r="AO121" s="173"/>
      <c r="AP121" s="174"/>
      <c r="AQ121" s="173"/>
    </row>
    <row r="122" spans="1:43" ht="48.75" customHeight="1" x14ac:dyDescent="0.15">
      <c r="A122" s="805" t="str">
        <f>IF(AF119="","",CONCATENATE("(",TEXT(AF119,"aaa"),")"))</f>
        <v/>
      </c>
      <c r="B122" s="806"/>
      <c r="C122" s="701"/>
      <c r="D122" s="685"/>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7"/>
      <c r="AC122" s="389"/>
      <c r="AE122" s="164"/>
      <c r="AF122" s="170"/>
      <c r="AG122" s="172"/>
      <c r="AH122" s="172"/>
      <c r="AI122" s="172"/>
      <c r="AJ122" s="169"/>
      <c r="AK122" s="367"/>
      <c r="AO122" s="173"/>
      <c r="AP122" s="174"/>
      <c r="AQ122" s="173"/>
    </row>
    <row r="123" spans="1:43" ht="15.75" customHeight="1" x14ac:dyDescent="0.15">
      <c r="A123" s="801">
        <f>IF(AG3="",29,IF(DAY(DATE(AH$3,AJ$3,29))=29,29,""))</f>
        <v>29</v>
      </c>
      <c r="B123" s="802"/>
      <c r="C123" s="707" t="s">
        <v>247</v>
      </c>
      <c r="D123" s="368"/>
      <c r="E123" s="692" t="s">
        <v>201</v>
      </c>
      <c r="F123" s="368"/>
      <c r="G123" s="692" t="s">
        <v>250</v>
      </c>
      <c r="H123" s="368"/>
      <c r="I123" s="692" t="s">
        <v>201</v>
      </c>
      <c r="J123" s="368"/>
      <c r="K123" s="694" t="s">
        <v>251</v>
      </c>
      <c r="L123" s="690" t="s">
        <v>202</v>
      </c>
      <c r="M123" s="369"/>
      <c r="N123" s="688" t="s">
        <v>252</v>
      </c>
      <c r="O123" s="368"/>
      <c r="P123" s="688" t="s">
        <v>251</v>
      </c>
      <c r="Q123" s="690" t="s">
        <v>253</v>
      </c>
      <c r="R123" s="370" t="str">
        <f>IF(OR(D123="",A123=""),"",HOUR(AJ123))</f>
        <v/>
      </c>
      <c r="S123" s="688" t="s">
        <v>252</v>
      </c>
      <c r="T123" s="371" t="str">
        <f>IF(OR(D123="",A123=""),"",MINUTE(AJ123))</f>
        <v/>
      </c>
      <c r="U123" s="688" t="s">
        <v>251</v>
      </c>
      <c r="V123" s="690" t="s">
        <v>268</v>
      </c>
      <c r="W123" s="372"/>
      <c r="X123" s="703" t="s">
        <v>143</v>
      </c>
      <c r="Y123" s="696" t="s">
        <v>254</v>
      </c>
      <c r="Z123" s="705"/>
      <c r="AA123" s="706"/>
      <c r="AC123" s="175"/>
      <c r="AF123" s="168" t="str">
        <f>IF($AG$3="","",AF119+1)</f>
        <v/>
      </c>
      <c r="AG123" s="360">
        <f>IF(OR(D123="",F123=""),0,TIME(D123,F123,0))</f>
        <v>0</v>
      </c>
      <c r="AH123" s="360">
        <f>IF(OR(D123="",F123="",H123="",J123=""),0,TIME(H123,J123,0))</f>
        <v>0</v>
      </c>
      <c r="AI123" s="360">
        <f>IF(OR(D123="",F123=""),0,TIME(M123,O123,0))</f>
        <v>0</v>
      </c>
      <c r="AJ123" s="365">
        <f>AH123-AG123-AI123</f>
        <v>0</v>
      </c>
      <c r="AK123" s="367" t="str">
        <f>IF(A123="",IF(OR(D123&lt;&gt;"",F123&lt;&gt;"",H123&lt;&gt;"",J123&lt;&gt;""),"ERR",""),IF(A123&lt;&gt;"",IF(AND(D123="",F123="",H123="",J123=""),"",IF(OR(AND(D123&lt;&gt;"",F123=""),AND(D123="",F123&lt;&gt;""),AND(H123&lt;&gt;"",J123=""),AND(H123="",J123&lt;&gt;""),AG123&gt;=AH123,AH123-AG123-AI123&lt;0),"ERR",""))))</f>
        <v/>
      </c>
    </row>
    <row r="124" spans="1:43" ht="14.25" customHeight="1" x14ac:dyDescent="0.15">
      <c r="A124" s="803"/>
      <c r="B124" s="804"/>
      <c r="C124" s="708"/>
      <c r="D124" s="373"/>
      <c r="E124" s="693"/>
      <c r="F124" s="373"/>
      <c r="G124" s="693"/>
      <c r="H124" s="373"/>
      <c r="I124" s="693"/>
      <c r="J124" s="373"/>
      <c r="K124" s="695"/>
      <c r="L124" s="691"/>
      <c r="M124" s="374"/>
      <c r="N124" s="689"/>
      <c r="O124" s="373"/>
      <c r="P124" s="689"/>
      <c r="Q124" s="691"/>
      <c r="R124" s="414" t="str">
        <f>IF(OR(D124="",A123=""),"",HOUR(AJ124))</f>
        <v/>
      </c>
      <c r="S124" s="689"/>
      <c r="T124" s="375" t="str">
        <f>IF(OR(D124="",A123=""),"",MINUTE(AJ124))</f>
        <v/>
      </c>
      <c r="U124" s="689"/>
      <c r="V124" s="702"/>
      <c r="W124" s="413"/>
      <c r="X124" s="704"/>
      <c r="Y124" s="697"/>
      <c r="Z124" s="683"/>
      <c r="AA124" s="684"/>
      <c r="AC124" s="175"/>
      <c r="AG124" s="360">
        <f>IF(OR(D124="",F124=""),0,TIME(D124,F124,0))</f>
        <v>0</v>
      </c>
      <c r="AH124" s="360">
        <f>IF(OR(D124="",F124="",H124="",J124=""),0,TIME(H124,J124,0))</f>
        <v>0</v>
      </c>
      <c r="AI124" s="360">
        <f>IF(OR(D124="",F124=""),0,TIME(M124,O124,0))</f>
        <v>0</v>
      </c>
      <c r="AJ124" s="365">
        <f>AH124-AG124-AI124</f>
        <v>0</v>
      </c>
      <c r="AK124" s="367" t="str">
        <f>IF(A123="",IF(OR(D124&lt;&gt;"",F124&lt;&gt;"",H124&lt;&gt;"",J124&lt;&gt;""),"ERR",""),IF(A123&lt;&gt;"",IF(AND(D124="",F124="",H124="",J124=""),"",IF(OR(AND(D124&lt;&gt;"",F124=""),AND(D124="",F124&lt;&gt;""),AND(H124&lt;&gt;"",J124=""),AND(H124="",J124&lt;&gt;""),AG124&gt;=AH124,AH124-AG124-AI124&lt;0),"ERR",""))))</f>
        <v/>
      </c>
    </row>
    <row r="125" spans="1:43" ht="14.25" customHeight="1" x14ac:dyDescent="0.2">
      <c r="A125" s="803"/>
      <c r="B125" s="804"/>
      <c r="C125" s="700" t="s">
        <v>248</v>
      </c>
      <c r="D125" s="420"/>
      <c r="E125" s="421"/>
      <c r="F125" s="421"/>
      <c r="G125" s="421"/>
      <c r="H125" s="421"/>
      <c r="I125" s="421"/>
      <c r="J125" s="421"/>
      <c r="K125" s="421"/>
      <c r="L125" s="421"/>
      <c r="M125" s="421"/>
      <c r="N125" s="421"/>
      <c r="O125" s="421"/>
      <c r="P125" s="421"/>
      <c r="Q125" s="680" t="str">
        <f>IF(OR(AK123="ERR",AK124="ERR"),"研修時間を確認してください","")</f>
        <v/>
      </c>
      <c r="R125" s="680"/>
      <c r="S125" s="680"/>
      <c r="T125" s="680"/>
      <c r="U125" s="680"/>
      <c r="V125" s="680"/>
      <c r="W125" s="680"/>
      <c r="X125" s="681" t="str">
        <f>IF(ISERROR(OR(AG123,AJ123,AJ124)),"研修人数を入力してください",IF(AG123&lt;&gt;"",IF(OR(AND(AJ123&gt;0,W123=""),AND(AJ124&gt;0,W124="")),"研修人数を入力してください",""),""))</f>
        <v/>
      </c>
      <c r="Y125" s="681"/>
      <c r="Z125" s="681"/>
      <c r="AA125" s="682"/>
      <c r="AC125" s="175"/>
      <c r="AF125" s="170"/>
      <c r="AG125" s="172"/>
      <c r="AH125" s="172"/>
      <c r="AI125" s="172"/>
      <c r="AJ125" s="169"/>
      <c r="AK125" s="367"/>
      <c r="AM125" s="57"/>
      <c r="AO125" s="173"/>
      <c r="AP125" s="174"/>
      <c r="AQ125" s="173"/>
    </row>
    <row r="126" spans="1:43" ht="48.75" customHeight="1" x14ac:dyDescent="0.15">
      <c r="A126" s="805" t="str">
        <f>IF(A123="","",CONCATENATE("(",TEXT(AF123,"aaa"),")"))</f>
        <v>()</v>
      </c>
      <c r="B126" s="806"/>
      <c r="C126" s="701"/>
      <c r="D126" s="685"/>
      <c r="E126" s="686"/>
      <c r="F126" s="686"/>
      <c r="G126" s="686"/>
      <c r="H126" s="686"/>
      <c r="I126" s="686"/>
      <c r="J126" s="686"/>
      <c r="K126" s="686"/>
      <c r="L126" s="686"/>
      <c r="M126" s="686"/>
      <c r="N126" s="686"/>
      <c r="O126" s="686"/>
      <c r="P126" s="686"/>
      <c r="Q126" s="686"/>
      <c r="R126" s="686"/>
      <c r="S126" s="686"/>
      <c r="T126" s="686"/>
      <c r="U126" s="686"/>
      <c r="V126" s="686"/>
      <c r="W126" s="686"/>
      <c r="X126" s="686"/>
      <c r="Y126" s="686"/>
      <c r="Z126" s="686"/>
      <c r="AA126" s="687"/>
      <c r="AC126" s="389"/>
      <c r="AF126" s="170"/>
      <c r="AG126" s="172"/>
      <c r="AH126" s="172"/>
      <c r="AI126" s="172"/>
      <c r="AJ126" s="169"/>
      <c r="AK126" s="367"/>
      <c r="AO126" s="173"/>
      <c r="AP126" s="174"/>
      <c r="AQ126" s="173"/>
    </row>
    <row r="127" spans="1:43" ht="15.75" customHeight="1" x14ac:dyDescent="0.15">
      <c r="A127" s="801">
        <f>IF(AG3="",30,IF(DAY(DATE(AH$3,AJ$3,30))=30,30,""))</f>
        <v>30</v>
      </c>
      <c r="B127" s="802"/>
      <c r="C127" s="707" t="s">
        <v>247</v>
      </c>
      <c r="D127" s="368"/>
      <c r="E127" s="692" t="s">
        <v>201</v>
      </c>
      <c r="F127" s="368"/>
      <c r="G127" s="692" t="s">
        <v>250</v>
      </c>
      <c r="H127" s="368"/>
      <c r="I127" s="692" t="s">
        <v>201</v>
      </c>
      <c r="J127" s="368"/>
      <c r="K127" s="694" t="s">
        <v>251</v>
      </c>
      <c r="L127" s="690" t="s">
        <v>202</v>
      </c>
      <c r="M127" s="369"/>
      <c r="N127" s="688" t="s">
        <v>252</v>
      </c>
      <c r="O127" s="368"/>
      <c r="P127" s="688" t="s">
        <v>251</v>
      </c>
      <c r="Q127" s="690" t="s">
        <v>253</v>
      </c>
      <c r="R127" s="380" t="str">
        <f>IF(OR(D127="",A127=""),"",HOUR(AJ127))</f>
        <v/>
      </c>
      <c r="S127" s="688" t="s">
        <v>252</v>
      </c>
      <c r="T127" s="371" t="str">
        <f>IF(OR(D127="",A127=""),"",MINUTE(AJ127))</f>
        <v/>
      </c>
      <c r="U127" s="688" t="s">
        <v>251</v>
      </c>
      <c r="V127" s="690" t="s">
        <v>268</v>
      </c>
      <c r="W127" s="372"/>
      <c r="X127" s="703" t="s">
        <v>143</v>
      </c>
      <c r="Y127" s="696" t="s">
        <v>254</v>
      </c>
      <c r="Z127" s="705"/>
      <c r="AA127" s="706"/>
      <c r="AC127" s="175"/>
      <c r="AF127" s="168" t="str">
        <f>IF($AG$3="","",AF123+1)</f>
        <v/>
      </c>
      <c r="AG127" s="360">
        <f>IF(OR(D127="",F127=""),0,TIME(D127,F127,0))</f>
        <v>0</v>
      </c>
      <c r="AH127" s="360">
        <f>IF(OR(D127="",F127="",H127="",J127=""),0,TIME(H127,J127,0))</f>
        <v>0</v>
      </c>
      <c r="AI127" s="360">
        <f>IF(OR(D127="",F127=""),0,TIME(M127,O127,0))</f>
        <v>0</v>
      </c>
      <c r="AJ127" s="365">
        <f>AH127-AG127-AI127</f>
        <v>0</v>
      </c>
      <c r="AK127" s="367" t="str">
        <f>IF(A127="",IF(OR(D127&lt;&gt;"",F127&lt;&gt;"",H127&lt;&gt;"",J127&lt;&gt;""),"ERR",""),IF(A127&lt;&gt;"",IF(AND(D127="",F127="",H127="",J127=""),"",IF(OR(AND(D127&lt;&gt;"",F127=""),AND(D127="",F127&lt;&gt;""),AND(H127&lt;&gt;"",J127=""),AND(H127="",J127&lt;&gt;""),AG127&gt;=AH127,AH127-AG127-AI127&lt;0),"ERR",""))))</f>
        <v/>
      </c>
    </row>
    <row r="128" spans="1:43" ht="14.25" customHeight="1" x14ac:dyDescent="0.15">
      <c r="A128" s="803"/>
      <c r="B128" s="804"/>
      <c r="C128" s="708"/>
      <c r="D128" s="373"/>
      <c r="E128" s="693"/>
      <c r="F128" s="373"/>
      <c r="G128" s="693"/>
      <c r="H128" s="373"/>
      <c r="I128" s="693"/>
      <c r="J128" s="373"/>
      <c r="K128" s="695"/>
      <c r="L128" s="691"/>
      <c r="M128" s="374"/>
      <c r="N128" s="689"/>
      <c r="O128" s="373"/>
      <c r="P128" s="689"/>
      <c r="Q128" s="691"/>
      <c r="R128" s="379" t="str">
        <f>IF(OR(D128="",A127=""),"",HOUR(AJ128))</f>
        <v/>
      </c>
      <c r="S128" s="689"/>
      <c r="T128" s="375" t="str">
        <f>IF(OR(D128="",A127=""),"",MINUTE(AJ128))</f>
        <v/>
      </c>
      <c r="U128" s="689"/>
      <c r="V128" s="702"/>
      <c r="W128" s="413"/>
      <c r="X128" s="704"/>
      <c r="Y128" s="697"/>
      <c r="Z128" s="683"/>
      <c r="AA128" s="684"/>
      <c r="AC128" s="175"/>
      <c r="AG128" s="360">
        <f>IF(OR(D128="",F128=""),0,TIME(D128,F128,0))</f>
        <v>0</v>
      </c>
      <c r="AH128" s="360">
        <f>IF(OR(D128="",F128="",H128="",J128=""),0,TIME(H128,J128,0))</f>
        <v>0</v>
      </c>
      <c r="AI128" s="360">
        <f>IF(OR(D128="",F128=""),0,TIME(M128,O128,0))</f>
        <v>0</v>
      </c>
      <c r="AJ128" s="365">
        <f>AH128-AG128-AI128</f>
        <v>0</v>
      </c>
      <c r="AK128" s="367" t="str">
        <f>IF(A127="",IF(OR(D128&lt;&gt;"",F128&lt;&gt;"",H128&lt;&gt;"",J128&lt;&gt;""),"ERR",""),IF(A127&lt;&gt;"",IF(AND(D128="",F128="",H128="",J128=""),"",IF(OR(AND(D128&lt;&gt;"",F128=""),AND(D128="",F128&lt;&gt;""),AND(H128&lt;&gt;"",J128=""),AND(H128="",J128&lt;&gt;""),AG128&gt;=AH128,AH128-AG128-AI128&lt;0),"ERR",""))))</f>
        <v/>
      </c>
    </row>
    <row r="129" spans="1:45" ht="14.25" customHeight="1" x14ac:dyDescent="0.2">
      <c r="A129" s="803"/>
      <c r="B129" s="804"/>
      <c r="C129" s="700" t="s">
        <v>248</v>
      </c>
      <c r="D129" s="422" t="str">
        <f>IF(A127="","入力しないでください","")</f>
        <v/>
      </c>
      <c r="E129" s="421"/>
      <c r="F129" s="421"/>
      <c r="G129" s="421"/>
      <c r="H129" s="421"/>
      <c r="I129" s="421"/>
      <c r="J129" s="423" t="str">
        <f>IF(A127="",IF(OR(D127&gt;0,F127&gt;0,H127&gt;0,J127&gt;0,M127&gt;0,O127&gt;0,W127&gt;0,D128&gt;0,H128&gt;0,M128&gt;0,O128&gt;0,W128&gt;0),"入力しないでください",""),"")</f>
        <v/>
      </c>
      <c r="K129" s="421"/>
      <c r="L129" s="421"/>
      <c r="M129" s="421"/>
      <c r="N129" s="421"/>
      <c r="O129" s="421"/>
      <c r="P129" s="421"/>
      <c r="Q129" s="680" t="str">
        <f>IF(A127="","",IF(OR(AK127="ERR",AK128="ERR"),"研修時間を確認してください",""))</f>
        <v/>
      </c>
      <c r="R129" s="680"/>
      <c r="S129" s="680"/>
      <c r="T129" s="680"/>
      <c r="U129" s="680"/>
      <c r="V129" s="680"/>
      <c r="W129" s="680"/>
      <c r="X129" s="681" t="str">
        <f>IF(ISERROR(OR(AG127,AJ127,AJ128)),"研修人数を入力してください",IF(AG127&lt;&gt;"",IF(OR(AND(AJ127&gt;0,W127=""),AND(AJ128&gt;0,W128="")),"研修人数を入力してください",""),""))</f>
        <v/>
      </c>
      <c r="Y129" s="681"/>
      <c r="Z129" s="681"/>
      <c r="AA129" s="682"/>
      <c r="AC129" s="175"/>
      <c r="AF129" s="170"/>
      <c r="AG129" s="172"/>
      <c r="AH129" s="172"/>
      <c r="AI129" s="172"/>
      <c r="AJ129" s="169"/>
      <c r="AK129" s="367"/>
      <c r="AM129" s="57"/>
      <c r="AO129" s="173"/>
      <c r="AP129" s="174"/>
      <c r="AQ129" s="173"/>
    </row>
    <row r="130" spans="1:45" ht="48.75" customHeight="1" x14ac:dyDescent="0.15">
      <c r="A130" s="805" t="str">
        <f>IF(A127="","入力"&amp;CHAR(10)&amp;"不要",CONCATENATE("(",TEXT(AF127,"aaa"),")"))</f>
        <v>()</v>
      </c>
      <c r="B130" s="806"/>
      <c r="C130" s="701"/>
      <c r="D130" s="685"/>
      <c r="E130" s="686"/>
      <c r="F130" s="686"/>
      <c r="G130" s="686"/>
      <c r="H130" s="686"/>
      <c r="I130" s="686"/>
      <c r="J130" s="686"/>
      <c r="K130" s="686"/>
      <c r="L130" s="686"/>
      <c r="M130" s="686"/>
      <c r="N130" s="686"/>
      <c r="O130" s="686"/>
      <c r="P130" s="686"/>
      <c r="Q130" s="686"/>
      <c r="R130" s="686"/>
      <c r="S130" s="686"/>
      <c r="T130" s="686"/>
      <c r="U130" s="686"/>
      <c r="V130" s="686"/>
      <c r="W130" s="686"/>
      <c r="X130" s="686"/>
      <c r="Y130" s="686"/>
      <c r="Z130" s="686"/>
      <c r="AA130" s="687"/>
      <c r="AC130" s="389"/>
      <c r="AF130" s="170"/>
      <c r="AG130" s="172"/>
      <c r="AH130" s="172"/>
      <c r="AI130" s="172"/>
      <c r="AJ130" s="169"/>
      <c r="AK130" s="367"/>
      <c r="AO130" s="173"/>
      <c r="AP130" s="174"/>
      <c r="AQ130" s="173"/>
    </row>
    <row r="131" spans="1:45" ht="15.75" customHeight="1" x14ac:dyDescent="0.15">
      <c r="A131" s="801">
        <f>IF(AG3="",31,IF(DAY(DATE(AH$3,AJ$3,31))=31,31,""))</f>
        <v>31</v>
      </c>
      <c r="B131" s="802"/>
      <c r="C131" s="707" t="s">
        <v>247</v>
      </c>
      <c r="D131" s="368"/>
      <c r="E131" s="692" t="s">
        <v>201</v>
      </c>
      <c r="F131" s="368"/>
      <c r="G131" s="692" t="s">
        <v>250</v>
      </c>
      <c r="H131" s="368"/>
      <c r="I131" s="692" t="s">
        <v>201</v>
      </c>
      <c r="J131" s="368"/>
      <c r="K131" s="694" t="s">
        <v>251</v>
      </c>
      <c r="L131" s="690" t="s">
        <v>202</v>
      </c>
      <c r="M131" s="369"/>
      <c r="N131" s="688" t="s">
        <v>252</v>
      </c>
      <c r="O131" s="368"/>
      <c r="P131" s="688" t="s">
        <v>251</v>
      </c>
      <c r="Q131" s="690" t="s">
        <v>253</v>
      </c>
      <c r="R131" s="380" t="str">
        <f>IF(OR(D131="",A131=""),"",HOUR(AJ131))</f>
        <v/>
      </c>
      <c r="S131" s="688" t="s">
        <v>252</v>
      </c>
      <c r="T131" s="371" t="str">
        <f>IF(OR(D131="",A131=""),"",MINUTE(AJ131))</f>
        <v/>
      </c>
      <c r="U131" s="688" t="s">
        <v>251</v>
      </c>
      <c r="V131" s="690" t="s">
        <v>268</v>
      </c>
      <c r="W131" s="372"/>
      <c r="X131" s="703" t="s">
        <v>143</v>
      </c>
      <c r="Y131" s="696" t="s">
        <v>254</v>
      </c>
      <c r="Z131" s="705"/>
      <c r="AA131" s="706"/>
      <c r="AC131" s="175"/>
      <c r="AF131" s="168" t="str">
        <f>IF($AG$3="","",AF127+1)</f>
        <v/>
      </c>
      <c r="AG131" s="360">
        <f>IF(OR(D131="",F131=""),0,TIME(D131,F131,0))</f>
        <v>0</v>
      </c>
      <c r="AH131" s="360">
        <f>IF(OR(D131="",F131="",H131="",J131=""),0,TIME(H131,J131,0))</f>
        <v>0</v>
      </c>
      <c r="AI131" s="360">
        <f>IF(OR(D131="",F131=""),0,TIME(M131,O131,0))</f>
        <v>0</v>
      </c>
      <c r="AJ131" s="365">
        <f>AH131-AG131-AI131</f>
        <v>0</v>
      </c>
      <c r="AK131" s="367" t="str">
        <f>IF(A131="",IF(OR(D131&lt;&gt;"",F131&lt;&gt;"",H131&lt;&gt;"",J131&lt;&gt;""),"ERR",""),IF(A131&lt;&gt;"",IF(AND(D131="",F131="",H131="",J131=""),"",IF(OR(AND(D131&lt;&gt;"",F131=""),AND(D131="",F131&lt;&gt;""),AND(H131&lt;&gt;"",J131=""),AND(H131="",J131&lt;&gt;""),AG131&gt;=AH131,AH131-AG131-AI131&lt;0),"ERR",""))))</f>
        <v/>
      </c>
    </row>
    <row r="132" spans="1:45" ht="14.25" customHeight="1" x14ac:dyDescent="0.15">
      <c r="A132" s="803"/>
      <c r="B132" s="804"/>
      <c r="C132" s="708"/>
      <c r="D132" s="373"/>
      <c r="E132" s="693"/>
      <c r="F132" s="373"/>
      <c r="G132" s="693"/>
      <c r="H132" s="373"/>
      <c r="I132" s="693"/>
      <c r="J132" s="373"/>
      <c r="K132" s="695"/>
      <c r="L132" s="691"/>
      <c r="M132" s="374"/>
      <c r="N132" s="689"/>
      <c r="O132" s="373"/>
      <c r="P132" s="689"/>
      <c r="Q132" s="691"/>
      <c r="R132" s="379" t="str">
        <f>IF(OR(D132="",A131=""),"",HOUR(AJ132))</f>
        <v/>
      </c>
      <c r="S132" s="689"/>
      <c r="T132" s="375" t="str">
        <f>IF(OR(D132="",A131=""),"",MINUTE(AJ132))</f>
        <v/>
      </c>
      <c r="U132" s="689"/>
      <c r="V132" s="702"/>
      <c r="W132" s="413"/>
      <c r="X132" s="704"/>
      <c r="Y132" s="697"/>
      <c r="Z132" s="683"/>
      <c r="AA132" s="684"/>
      <c r="AC132" s="175"/>
      <c r="AG132" s="360">
        <f>IF(OR(D132="",F132=""),0,TIME(D132,F132,0))</f>
        <v>0</v>
      </c>
      <c r="AH132" s="360">
        <f>IF(OR(D132="",F132="",H132="",J132=""),0,TIME(H132,J132,0))</f>
        <v>0</v>
      </c>
      <c r="AI132" s="360">
        <f>IF(OR(D132="",F132=""),0,TIME(M132,O132,0))</f>
        <v>0</v>
      </c>
      <c r="AJ132" s="365">
        <f>AH132-AG132-AI132</f>
        <v>0</v>
      </c>
      <c r="AK132" s="367" t="str">
        <f>IF(A131="",IF(OR(D132&lt;&gt;"",F132&lt;&gt;"",H132&lt;&gt;"",J132&lt;&gt;""),"ERR",""),IF(A131&lt;&gt;"",IF(AND(D132="",F132="",H132="",J132=""),"",IF(OR(AND(D132&lt;&gt;"",F132=""),AND(D132="",F132&lt;&gt;""),AND(H132&lt;&gt;"",J132=""),AND(H132="",J132&lt;&gt;""),AG132&gt;=AH132,AH132-AG132-AI132&lt;0),"ERR",""))))</f>
        <v/>
      </c>
    </row>
    <row r="133" spans="1:45" ht="14.25" customHeight="1" x14ac:dyDescent="0.2">
      <c r="A133" s="803"/>
      <c r="B133" s="804"/>
      <c r="C133" s="700" t="s">
        <v>248</v>
      </c>
      <c r="D133" s="422" t="str">
        <f>IF(A131="","入力しないでください","")</f>
        <v/>
      </c>
      <c r="E133" s="421"/>
      <c r="F133" s="421"/>
      <c r="G133" s="421"/>
      <c r="H133" s="421"/>
      <c r="I133" s="421"/>
      <c r="J133" s="423" t="str">
        <f>IF(A131="",IF(OR(D131&gt;0,F131&gt;0,H131&gt;0,J131&gt;0,M131&gt;0,O131&gt;0,W131&gt;0,D132&gt;0,H132&gt;0,M132&gt;0,O132&gt;0,W132&gt;0),"入力しないでください",""),"")</f>
        <v/>
      </c>
      <c r="K133" s="421"/>
      <c r="L133" s="421"/>
      <c r="M133" s="421"/>
      <c r="N133" s="421"/>
      <c r="O133" s="421"/>
      <c r="P133" s="421"/>
      <c r="Q133" s="680" t="str">
        <f>IF(A131="","",IF(OR(AK131="ERR",AK132="ERR"),"研修時間を確認してください",""))</f>
        <v/>
      </c>
      <c r="R133" s="680"/>
      <c r="S133" s="680"/>
      <c r="T133" s="680"/>
      <c r="U133" s="680"/>
      <c r="V133" s="680"/>
      <c r="W133" s="680"/>
      <c r="X133" s="681" t="str">
        <f>IF(ISERROR(OR(AG131,AJ131,AJ132)),"研修人数を入力してください",IF(AG131&lt;&gt;"",IF(OR(AND(AJ131&gt;0,W131=""),AND(AJ132&gt;0,W132="")),"研修人数を入力してください",""),""))</f>
        <v/>
      </c>
      <c r="Y133" s="681"/>
      <c r="Z133" s="681"/>
      <c r="AA133" s="682"/>
      <c r="AC133" s="175"/>
      <c r="AF133" s="170"/>
      <c r="AG133" s="171" t="str">
        <f>IF(ISERROR(VLOOKUP(AF133,$AF$2:$AL$2,2,0)),"",VLOOKUP(AF133,$AF$2:$AL$2,2,0))</f>
        <v/>
      </c>
      <c r="AH133" s="172" t="str">
        <f>AG133</f>
        <v/>
      </c>
      <c r="AI133" s="172"/>
      <c r="AJ133" s="172"/>
      <c r="AK133" s="172"/>
      <c r="AL133" s="169"/>
      <c r="AM133" s="178"/>
      <c r="AO133" s="57"/>
      <c r="AQ133" s="173"/>
      <c r="AR133" s="174"/>
      <c r="AS133" s="173"/>
    </row>
    <row r="134" spans="1:45" ht="48.75" customHeight="1" x14ac:dyDescent="0.15">
      <c r="A134" s="805" t="str">
        <f>IF(A131="","入力"&amp;CHAR(10)&amp;"不要",CONCATENATE("(",TEXT(AF131,"aaa"),")"))</f>
        <v>()</v>
      </c>
      <c r="B134" s="806"/>
      <c r="C134" s="701"/>
      <c r="D134" s="685"/>
      <c r="E134" s="686"/>
      <c r="F134" s="686"/>
      <c r="G134" s="686"/>
      <c r="H134" s="686"/>
      <c r="I134" s="686"/>
      <c r="J134" s="686"/>
      <c r="K134" s="686"/>
      <c r="L134" s="686"/>
      <c r="M134" s="686"/>
      <c r="N134" s="686"/>
      <c r="O134" s="686"/>
      <c r="P134" s="686"/>
      <c r="Q134" s="686"/>
      <c r="R134" s="686"/>
      <c r="S134" s="686"/>
      <c r="T134" s="686"/>
      <c r="U134" s="686"/>
      <c r="V134" s="686"/>
      <c r="W134" s="686"/>
      <c r="X134" s="686"/>
      <c r="Y134" s="686"/>
      <c r="Z134" s="686"/>
      <c r="AA134" s="687"/>
      <c r="AC134" s="175"/>
      <c r="AF134" s="170"/>
      <c r="AG134" s="171" t="str">
        <f>IF(ISERROR(VLOOKUP(AF134,$AF$2:$AL$2,2,0)),"",VLOOKUP(AF134,$AF$2:$AL$2,2,0))</f>
        <v/>
      </c>
      <c r="AH134" s="172" t="str">
        <f>AG134</f>
        <v/>
      </c>
      <c r="AI134" s="172"/>
      <c r="AJ134" s="172"/>
      <c r="AK134" s="172"/>
      <c r="AL134" s="169"/>
      <c r="AM134" s="178"/>
      <c r="AQ134" s="173"/>
      <c r="AR134" s="174"/>
      <c r="AS134" s="173"/>
    </row>
    <row r="135" spans="1:45" ht="14.25" customHeight="1" x14ac:dyDescent="0.15">
      <c r="A135" s="699" t="s">
        <v>273</v>
      </c>
      <c r="B135" s="699"/>
      <c r="C135" s="392">
        <f>IF(SUMIF($W91:$W$132,1,$AJ$91:$AJ$132)=0,0,SUMIF($W91:$W132,1,$AJ$91:$AJ$132))</f>
        <v>0</v>
      </c>
      <c r="D135" s="392"/>
      <c r="E135" s="699" t="s">
        <v>259</v>
      </c>
      <c r="F135" s="699"/>
      <c r="G135" s="698">
        <f>IF(SUMIF($W91:$W$132,2,$AJ$91:$AJ$132)=0,0,SUMIF($W91:$W132,2,$AJ$91:$AJ$132))</f>
        <v>0</v>
      </c>
      <c r="H135" s="698"/>
      <c r="I135" s="699" t="s">
        <v>260</v>
      </c>
      <c r="J135" s="699"/>
      <c r="K135" s="698">
        <f>IF(SUMIF($W91:$W$132,3,$AJ$91:$AJ$132)=0,0,SUMIF($W91:$W132,3,$AJ$91:$AJ$132))</f>
        <v>0</v>
      </c>
      <c r="L135" s="698"/>
      <c r="M135" s="391" t="s">
        <v>31</v>
      </c>
      <c r="N135" s="698">
        <f>SUM($C$135,$G$135,$K$135)</f>
        <v>0</v>
      </c>
      <c r="O135" s="698"/>
      <c r="P135" s="381"/>
      <c r="Q135" s="381"/>
      <c r="R135" s="381"/>
      <c r="S135" s="381"/>
      <c r="T135" s="381"/>
      <c r="U135" s="381"/>
      <c r="V135" s="381"/>
      <c r="W135" s="381"/>
      <c r="X135" s="381"/>
      <c r="Y135" s="381"/>
      <c r="Z135" s="381"/>
      <c r="AA135" s="381"/>
      <c r="AE135" s="164"/>
      <c r="AF135" s="170"/>
      <c r="AG135" s="171"/>
      <c r="AH135" s="172"/>
      <c r="AI135" s="172"/>
      <c r="AJ135" s="172"/>
      <c r="AK135" s="172"/>
      <c r="AL135" s="169"/>
      <c r="AM135" s="178"/>
      <c r="AQ135" s="173"/>
      <c r="AR135" s="174"/>
      <c r="AS135" s="173"/>
    </row>
    <row r="136" spans="1:45" ht="29.25" customHeight="1" x14ac:dyDescent="0.15">
      <c r="A136" s="5" t="s">
        <v>245</v>
      </c>
      <c r="B136" s="7"/>
      <c r="C136" s="7"/>
      <c r="D136" s="7"/>
      <c r="E136" s="7"/>
      <c r="F136" s="7"/>
      <c r="G136" s="7"/>
      <c r="H136" s="7"/>
      <c r="I136" s="351"/>
      <c r="J136" s="351"/>
      <c r="K136" s="351"/>
      <c r="L136" s="814" t="str">
        <f>$L$5</f>
        <v>（ 　　年　　月 ）</v>
      </c>
      <c r="M136" s="814"/>
      <c r="N136" s="814"/>
      <c r="O136" s="814"/>
      <c r="P136" s="814"/>
      <c r="Q136" s="814"/>
      <c r="R136" s="390" t="s">
        <v>264</v>
      </c>
      <c r="S136" s="388"/>
      <c r="T136" s="388"/>
      <c r="U136" s="388"/>
      <c r="V136" s="800" t="str">
        <f>$V$5</f>
        <v/>
      </c>
      <c r="W136" s="800"/>
      <c r="X136" s="800"/>
      <c r="Y136" s="800"/>
      <c r="Z136" s="800"/>
      <c r="AA136" s="800"/>
    </row>
    <row r="137" spans="1:45" ht="87.75" customHeight="1" x14ac:dyDescent="0.15">
      <c r="A137" s="757"/>
      <c r="B137" s="758"/>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c r="AA137" s="759"/>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9"/>
      <c r="AH138" s="6"/>
      <c r="AI138" s="6"/>
      <c r="AJ138" s="6"/>
      <c r="AK138" s="6"/>
    </row>
    <row r="139" spans="1:45" ht="87.75" customHeight="1" x14ac:dyDescent="0.15">
      <c r="A139" s="757"/>
      <c r="B139" s="758"/>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c r="AA139" s="759"/>
    </row>
    <row r="140" spans="1:45" ht="33" customHeight="1" x14ac:dyDescent="0.2">
      <c r="A140" s="465" t="s">
        <v>307</v>
      </c>
      <c r="B140" s="466"/>
      <c r="C140" s="467"/>
      <c r="D140" s="468"/>
      <c r="E140" s="468"/>
      <c r="F140" s="225"/>
      <c r="G140" s="469"/>
      <c r="H140" s="469"/>
      <c r="I140" s="469"/>
      <c r="J140" s="469"/>
      <c r="K140" s="469"/>
      <c r="L140" s="469"/>
      <c r="M140" s="469"/>
      <c r="N140" s="469"/>
      <c r="O140" s="469"/>
      <c r="P140" s="470"/>
      <c r="Q140" s="467"/>
      <c r="R140" s="469"/>
      <c r="S140" s="469"/>
      <c r="T140" s="469"/>
      <c r="U140" s="469"/>
      <c r="V140" s="469"/>
      <c r="W140" s="469"/>
      <c r="X140" s="469"/>
      <c r="Y140" s="469"/>
      <c r="Z140" s="469"/>
      <c r="AA140" s="471"/>
    </row>
    <row r="141" spans="1:45" ht="56.25" customHeight="1" x14ac:dyDescent="0.15">
      <c r="A141" s="469"/>
      <c r="B141" s="798" t="s">
        <v>308</v>
      </c>
      <c r="C141" s="798"/>
      <c r="D141" s="798"/>
      <c r="E141" s="798"/>
      <c r="F141" s="798"/>
      <c r="G141" s="798"/>
      <c r="H141" s="798"/>
      <c r="I141" s="798"/>
      <c r="J141" s="798"/>
      <c r="K141" s="798"/>
      <c r="L141" s="798"/>
      <c r="M141" s="798"/>
      <c r="N141" s="798"/>
      <c r="O141" s="798"/>
      <c r="P141" s="798"/>
      <c r="Q141" s="798"/>
      <c r="R141" s="798"/>
      <c r="S141" s="798"/>
      <c r="T141" s="798"/>
      <c r="U141" s="798"/>
      <c r="V141" s="798"/>
      <c r="W141" s="798"/>
      <c r="X141" s="798"/>
      <c r="Y141" s="798"/>
      <c r="Z141" s="798"/>
      <c r="AA141" s="798"/>
    </row>
    <row r="142" spans="1:45" ht="35.25" customHeight="1" x14ac:dyDescent="0.15">
      <c r="A142" s="7"/>
      <c r="C142" s="12" t="s">
        <v>309</v>
      </c>
      <c r="D142" s="472"/>
      <c r="E142" s="472"/>
      <c r="F142" s="472"/>
      <c r="G142" s="472"/>
      <c r="H142" s="472"/>
      <c r="I142" s="472"/>
      <c r="J142" s="472"/>
      <c r="K142" s="472"/>
      <c r="L142" s="472"/>
      <c r="M142" s="12"/>
      <c r="N142" s="12"/>
      <c r="O142" s="12"/>
      <c r="P142" s="12"/>
      <c r="Q142" s="12"/>
      <c r="R142" s="12"/>
      <c r="S142" s="12" t="s">
        <v>310</v>
      </c>
      <c r="T142" s="12"/>
      <c r="U142" s="472"/>
      <c r="V142" s="472"/>
      <c r="W142" s="472"/>
      <c r="X142" s="472"/>
      <c r="Y142" s="472"/>
      <c r="Z142" s="472"/>
      <c r="AA142" s="161"/>
    </row>
    <row r="143" spans="1:45" ht="35.25" customHeight="1" x14ac:dyDescent="0.15">
      <c r="A143" s="7"/>
      <c r="B143" s="473"/>
      <c r="C143" s="474"/>
      <c r="D143" s="799"/>
      <c r="E143" s="799"/>
      <c r="F143" s="799"/>
      <c r="G143" s="799"/>
      <c r="H143" s="799"/>
      <c r="I143" s="799"/>
      <c r="J143" s="799"/>
      <c r="K143" s="799"/>
      <c r="L143" s="799"/>
      <c r="M143" s="475"/>
      <c r="N143" s="475"/>
      <c r="O143" s="12"/>
      <c r="P143" s="12"/>
      <c r="R143" s="476"/>
      <c r="S143" s="476"/>
      <c r="T143" s="809"/>
      <c r="U143" s="809"/>
      <c r="V143" s="809"/>
      <c r="W143" s="809"/>
      <c r="X143" s="809"/>
      <c r="Y143" s="809"/>
      <c r="Z143" s="809"/>
    </row>
    <row r="144" spans="1:45" ht="35.25" customHeight="1" x14ac:dyDescent="0.15">
      <c r="A144" s="7"/>
      <c r="C144" s="477"/>
      <c r="D144" s="810"/>
      <c r="E144" s="810"/>
      <c r="F144" s="810"/>
      <c r="G144" s="810"/>
      <c r="H144" s="810"/>
      <c r="I144" s="810"/>
      <c r="J144" s="810"/>
      <c r="K144" s="810"/>
      <c r="L144" s="810"/>
      <c r="M144" s="475"/>
      <c r="N144" s="475"/>
      <c r="O144" s="472"/>
      <c r="P144" s="472"/>
      <c r="R144" s="476"/>
      <c r="S144" s="476"/>
      <c r="T144" s="809"/>
      <c r="U144" s="809"/>
      <c r="V144" s="809"/>
      <c r="W144" s="809"/>
      <c r="X144" s="809"/>
      <c r="Y144" s="809"/>
      <c r="Z144" s="809"/>
      <c r="AA144" s="467"/>
    </row>
    <row r="145" spans="1:27" ht="35.25" customHeight="1" x14ac:dyDescent="0.15">
      <c r="A145" s="7"/>
      <c r="C145" s="477"/>
      <c r="D145" s="811"/>
      <c r="E145" s="811"/>
      <c r="F145" s="811"/>
      <c r="G145" s="811"/>
      <c r="H145" s="811"/>
      <c r="I145" s="811"/>
      <c r="J145" s="811"/>
      <c r="K145" s="811"/>
      <c r="L145" s="811"/>
      <c r="M145" s="475"/>
      <c r="N145" s="475"/>
      <c r="O145" s="472"/>
      <c r="Q145" s="386"/>
      <c r="R145" s="476"/>
      <c r="S145" s="476"/>
      <c r="T145" s="809"/>
      <c r="U145" s="809"/>
      <c r="V145" s="809"/>
      <c r="W145" s="809"/>
      <c r="X145" s="809"/>
      <c r="Y145" s="809"/>
      <c r="Z145" s="809"/>
      <c r="AA145" s="467"/>
    </row>
    <row r="146" spans="1:27" ht="35.25" customHeight="1" x14ac:dyDescent="0.15">
      <c r="A146" s="7"/>
      <c r="B146" s="812" t="s">
        <v>311</v>
      </c>
      <c r="C146" s="813"/>
      <c r="D146" s="813"/>
      <c r="E146" s="813"/>
      <c r="F146" s="813"/>
      <c r="G146" s="813"/>
      <c r="H146" s="813"/>
      <c r="I146" s="813"/>
      <c r="J146" s="813"/>
      <c r="K146" s="813"/>
      <c r="L146" s="813"/>
      <c r="M146" s="813"/>
      <c r="N146" s="813"/>
      <c r="O146" s="813"/>
      <c r="P146" s="813"/>
      <c r="Q146" s="813"/>
      <c r="R146" s="476"/>
      <c r="S146" s="476"/>
      <c r="T146" s="809"/>
      <c r="U146" s="809"/>
      <c r="V146" s="809"/>
      <c r="W146" s="809"/>
      <c r="X146" s="809"/>
      <c r="Y146" s="809"/>
      <c r="Z146" s="809"/>
      <c r="AA146" s="467"/>
    </row>
    <row r="147" spans="1:27" ht="18" customHeight="1" x14ac:dyDescent="0.15">
      <c r="A147" s="7"/>
      <c r="B147" s="349"/>
      <c r="C147" s="113"/>
      <c r="D147" s="760"/>
      <c r="E147" s="760"/>
      <c r="F147" s="22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4" t="s">
        <v>203</v>
      </c>
      <c r="B148" s="98"/>
      <c r="C148" s="98"/>
      <c r="D148" s="98"/>
      <c r="E148" s="98"/>
      <c r="F148" s="98"/>
      <c r="G148" s="98"/>
      <c r="H148" s="98"/>
      <c r="I148" s="98"/>
      <c r="J148" s="7"/>
      <c r="K148" s="7"/>
      <c r="L148" s="7"/>
      <c r="M148" s="7"/>
      <c r="N148" s="7"/>
      <c r="O148" s="7"/>
      <c r="P148" s="7"/>
      <c r="Q148" s="7"/>
      <c r="R148" s="7"/>
      <c r="S148" s="7"/>
      <c r="T148" s="7"/>
      <c r="U148" s="7"/>
      <c r="V148" s="7"/>
      <c r="W148" s="363"/>
      <c r="X148" s="363"/>
      <c r="Y148" s="363"/>
      <c r="Z148" s="363"/>
    </row>
    <row r="149" spans="1:27" ht="24.95" customHeight="1" x14ac:dyDescent="0.15">
      <c r="A149" s="761" t="s">
        <v>204</v>
      </c>
      <c r="B149" s="762"/>
      <c r="C149" s="762"/>
      <c r="D149" s="763"/>
      <c r="E149" s="761" t="s">
        <v>255</v>
      </c>
      <c r="F149" s="762"/>
      <c r="G149" s="762"/>
      <c r="H149" s="762"/>
      <c r="I149" s="762"/>
      <c r="J149" s="762"/>
      <c r="K149" s="762"/>
      <c r="L149" s="762"/>
      <c r="M149" s="762"/>
      <c r="N149" s="763"/>
      <c r="O149" s="784" t="s">
        <v>205</v>
      </c>
      <c r="P149" s="766"/>
      <c r="Q149" s="766"/>
      <c r="R149" s="766"/>
      <c r="S149" s="767"/>
      <c r="T149" s="766" t="s">
        <v>280</v>
      </c>
      <c r="U149" s="766"/>
      <c r="V149" s="766"/>
      <c r="W149" s="766"/>
      <c r="X149" s="766"/>
      <c r="Y149" s="766"/>
      <c r="Z149" s="766"/>
      <c r="AA149" s="767"/>
    </row>
    <row r="150" spans="1:27" ht="24.95" customHeight="1" x14ac:dyDescent="0.15">
      <c r="A150" s="764"/>
      <c r="B150" s="733"/>
      <c r="C150" s="733"/>
      <c r="D150" s="765"/>
      <c r="E150" s="764"/>
      <c r="F150" s="733"/>
      <c r="G150" s="733"/>
      <c r="H150" s="733"/>
      <c r="I150" s="733"/>
      <c r="J150" s="733"/>
      <c r="K150" s="733"/>
      <c r="L150" s="733"/>
      <c r="M150" s="733"/>
      <c r="N150" s="765"/>
      <c r="O150" s="785"/>
      <c r="P150" s="768"/>
      <c r="Q150" s="768"/>
      <c r="R150" s="768"/>
      <c r="S150" s="769"/>
      <c r="T150" s="768"/>
      <c r="U150" s="768"/>
      <c r="V150" s="768"/>
      <c r="W150" s="768"/>
      <c r="X150" s="768"/>
      <c r="Y150" s="768"/>
      <c r="Z150" s="768"/>
      <c r="AA150" s="769"/>
    </row>
    <row r="151" spans="1:27" ht="45" customHeight="1" x14ac:dyDescent="0.2">
      <c r="A151" s="751" t="s">
        <v>206</v>
      </c>
      <c r="B151" s="752"/>
      <c r="C151" s="752"/>
      <c r="D151" s="753"/>
      <c r="E151" s="795">
        <f>SUMIF($W$7:$W$132,1,$AJ7:$AJ132)</f>
        <v>0</v>
      </c>
      <c r="F151" s="796"/>
      <c r="G151" s="796"/>
      <c r="H151" s="796"/>
      <c r="I151" s="796"/>
      <c r="J151" s="796"/>
      <c r="K151" s="796"/>
      <c r="L151" s="796"/>
      <c r="M151" s="796"/>
      <c r="N151" s="797"/>
      <c r="O151" s="781" t="s">
        <v>207</v>
      </c>
      <c r="P151" s="782"/>
      <c r="Q151" s="782"/>
      <c r="R151" s="782"/>
      <c r="S151" s="783"/>
      <c r="T151" s="415"/>
      <c r="U151" s="771">
        <f t="shared" ref="U151:Z151" si="0">$E$151*2400*24</f>
        <v>0</v>
      </c>
      <c r="V151" s="771">
        <f t="shared" si="0"/>
        <v>0</v>
      </c>
      <c r="W151" s="771">
        <f t="shared" si="0"/>
        <v>0</v>
      </c>
      <c r="X151" s="771">
        <f t="shared" si="0"/>
        <v>0</v>
      </c>
      <c r="Y151" s="771">
        <f t="shared" si="0"/>
        <v>0</v>
      </c>
      <c r="Z151" s="771">
        <f t="shared" si="0"/>
        <v>0</v>
      </c>
      <c r="AA151" s="355" t="s">
        <v>144</v>
      </c>
    </row>
    <row r="152" spans="1:27" ht="45" customHeight="1" x14ac:dyDescent="0.2">
      <c r="A152" s="754" t="s">
        <v>208</v>
      </c>
      <c r="B152" s="755"/>
      <c r="C152" s="755"/>
      <c r="D152" s="756"/>
      <c r="E152" s="792">
        <f>SUMIF($W$7:$W$132,2,$AJ7:$AJ132)</f>
        <v>0</v>
      </c>
      <c r="F152" s="793"/>
      <c r="G152" s="793"/>
      <c r="H152" s="793"/>
      <c r="I152" s="793"/>
      <c r="J152" s="793"/>
      <c r="K152" s="793"/>
      <c r="L152" s="793"/>
      <c r="M152" s="793"/>
      <c r="N152" s="794"/>
      <c r="O152" s="778" t="s">
        <v>209</v>
      </c>
      <c r="P152" s="779"/>
      <c r="Q152" s="779"/>
      <c r="R152" s="779"/>
      <c r="S152" s="780"/>
      <c r="T152" s="416"/>
      <c r="U152" s="770">
        <f t="shared" ref="U152:Z152" si="1">$E$152*1200*24</f>
        <v>0</v>
      </c>
      <c r="V152" s="770">
        <f t="shared" si="1"/>
        <v>0</v>
      </c>
      <c r="W152" s="770">
        <f t="shared" si="1"/>
        <v>0</v>
      </c>
      <c r="X152" s="770">
        <f t="shared" si="1"/>
        <v>0</v>
      </c>
      <c r="Y152" s="770">
        <f t="shared" si="1"/>
        <v>0</v>
      </c>
      <c r="Z152" s="770">
        <f t="shared" si="1"/>
        <v>0</v>
      </c>
      <c r="AA152" s="352" t="s">
        <v>144</v>
      </c>
    </row>
    <row r="153" spans="1:27" ht="45" customHeight="1" thickBot="1" x14ac:dyDescent="0.25">
      <c r="A153" s="743" t="s">
        <v>210</v>
      </c>
      <c r="B153" s="744"/>
      <c r="C153" s="744"/>
      <c r="D153" s="745"/>
      <c r="E153" s="789">
        <f>SUMIF($W$7:$W$132,3,$AJ7:$AJ132)</f>
        <v>0</v>
      </c>
      <c r="F153" s="790"/>
      <c r="G153" s="790"/>
      <c r="H153" s="790"/>
      <c r="I153" s="790"/>
      <c r="J153" s="790"/>
      <c r="K153" s="790"/>
      <c r="L153" s="790"/>
      <c r="M153" s="790"/>
      <c r="N153" s="791"/>
      <c r="O153" s="775" t="s">
        <v>211</v>
      </c>
      <c r="P153" s="776"/>
      <c r="Q153" s="776"/>
      <c r="R153" s="776"/>
      <c r="S153" s="777"/>
      <c r="T153" s="417"/>
      <c r="U153" s="750">
        <f t="shared" ref="U153:Z153" si="2">$E$153*800*24</f>
        <v>0</v>
      </c>
      <c r="V153" s="750">
        <f t="shared" si="2"/>
        <v>0</v>
      </c>
      <c r="W153" s="750">
        <f t="shared" si="2"/>
        <v>0</v>
      </c>
      <c r="X153" s="750">
        <f t="shared" si="2"/>
        <v>0</v>
      </c>
      <c r="Y153" s="750">
        <f t="shared" si="2"/>
        <v>0</v>
      </c>
      <c r="Z153" s="750">
        <f t="shared" si="2"/>
        <v>0</v>
      </c>
      <c r="AA153" s="353" t="s">
        <v>144</v>
      </c>
    </row>
    <row r="154" spans="1:27" ht="45" customHeight="1" thickTop="1" x14ac:dyDescent="0.2">
      <c r="A154" s="746" t="s">
        <v>168</v>
      </c>
      <c r="B154" s="747"/>
      <c r="C154" s="747"/>
      <c r="D154" s="748"/>
      <c r="E154" s="786">
        <f>SUM(E151:N153)</f>
        <v>0</v>
      </c>
      <c r="F154" s="787"/>
      <c r="G154" s="787"/>
      <c r="H154" s="787"/>
      <c r="I154" s="787"/>
      <c r="J154" s="787"/>
      <c r="K154" s="787"/>
      <c r="L154" s="787"/>
      <c r="M154" s="787"/>
      <c r="N154" s="788"/>
      <c r="O154" s="772"/>
      <c r="P154" s="773"/>
      <c r="Q154" s="773"/>
      <c r="R154" s="773"/>
      <c r="S154" s="774"/>
      <c r="T154" s="418"/>
      <c r="U154" s="749">
        <f>SUM($U$151:$U$153)</f>
        <v>0</v>
      </c>
      <c r="V154" s="749">
        <f t="shared" ref="V154:Z154" si="3">SUM($R$151:$Y$153)</f>
        <v>0</v>
      </c>
      <c r="W154" s="749">
        <f t="shared" si="3"/>
        <v>0</v>
      </c>
      <c r="X154" s="749">
        <f t="shared" si="3"/>
        <v>0</v>
      </c>
      <c r="Y154" s="749">
        <f t="shared" si="3"/>
        <v>0</v>
      </c>
      <c r="Z154" s="749">
        <f t="shared" si="3"/>
        <v>0</v>
      </c>
      <c r="AA154" s="354"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3" t="s">
        <v>212</v>
      </c>
      <c r="B156" s="733"/>
      <c r="C156" s="733"/>
      <c r="D156" s="733"/>
      <c r="E156" s="733"/>
      <c r="F156" s="733"/>
      <c r="G156" s="733" t="s">
        <v>213</v>
      </c>
      <c r="H156" s="733"/>
      <c r="I156" s="733"/>
      <c r="J156" s="733"/>
      <c r="K156" s="733"/>
      <c r="L156" s="733"/>
      <c r="M156" s="733"/>
      <c r="N156" s="733"/>
      <c r="O156" s="733"/>
      <c r="P156" s="733"/>
      <c r="Q156" s="733"/>
      <c r="R156" s="733"/>
      <c r="S156" s="733"/>
      <c r="T156" s="733"/>
      <c r="U156" s="733"/>
      <c r="V156" s="733"/>
      <c r="W156" s="98"/>
      <c r="X156" s="98"/>
      <c r="Y156" s="709" t="s">
        <v>214</v>
      </c>
      <c r="Z156" s="709"/>
    </row>
    <row r="157" spans="1:27" ht="35.1" customHeight="1" x14ac:dyDescent="0.25">
      <c r="A157" s="734"/>
      <c r="B157" s="735"/>
      <c r="C157" s="735"/>
      <c r="D157" s="99" t="s">
        <v>105</v>
      </c>
      <c r="E157" s="736" t="s">
        <v>269</v>
      </c>
      <c r="F157" s="737"/>
      <c r="G157" s="738"/>
      <c r="H157" s="739"/>
      <c r="I157" s="739"/>
      <c r="J157" s="739"/>
      <c r="K157" s="739"/>
      <c r="L157" s="739"/>
      <c r="M157" s="739"/>
      <c r="N157" s="739"/>
      <c r="O157" s="739"/>
      <c r="P157" s="739"/>
      <c r="Q157" s="739"/>
      <c r="R157" s="739"/>
      <c r="S157" s="739"/>
      <c r="T157" s="739"/>
      <c r="U157" s="740"/>
      <c r="V157" s="741"/>
      <c r="W157" s="742"/>
      <c r="X157" s="742"/>
      <c r="Y157" s="742"/>
      <c r="Z157" s="742"/>
      <c r="AA157" s="355" t="s">
        <v>144</v>
      </c>
    </row>
    <row r="158" spans="1:27" ht="35.1" customHeight="1" x14ac:dyDescent="0.25">
      <c r="A158" s="715"/>
      <c r="B158" s="716"/>
      <c r="C158" s="716"/>
      <c r="D158" s="100" t="s">
        <v>105</v>
      </c>
      <c r="E158" s="717" t="s">
        <v>269</v>
      </c>
      <c r="F158" s="718"/>
      <c r="G158" s="719"/>
      <c r="H158" s="720"/>
      <c r="I158" s="720"/>
      <c r="J158" s="720"/>
      <c r="K158" s="720"/>
      <c r="L158" s="720"/>
      <c r="M158" s="720"/>
      <c r="N158" s="720"/>
      <c r="O158" s="720"/>
      <c r="P158" s="720"/>
      <c r="Q158" s="720"/>
      <c r="R158" s="720"/>
      <c r="S158" s="720"/>
      <c r="T158" s="720"/>
      <c r="U158" s="721"/>
      <c r="V158" s="722"/>
      <c r="W158" s="723"/>
      <c r="X158" s="723"/>
      <c r="Y158" s="723"/>
      <c r="Z158" s="723"/>
      <c r="AA158" s="352" t="s">
        <v>144</v>
      </c>
    </row>
    <row r="159" spans="1:27" ht="35.1" customHeight="1" x14ac:dyDescent="0.25">
      <c r="A159" s="724"/>
      <c r="B159" s="725"/>
      <c r="C159" s="725"/>
      <c r="D159" s="101" t="s">
        <v>105</v>
      </c>
      <c r="E159" s="726" t="s">
        <v>269</v>
      </c>
      <c r="F159" s="727"/>
      <c r="G159" s="728"/>
      <c r="H159" s="729"/>
      <c r="I159" s="729"/>
      <c r="J159" s="729"/>
      <c r="K159" s="729"/>
      <c r="L159" s="729"/>
      <c r="M159" s="729"/>
      <c r="N159" s="729"/>
      <c r="O159" s="729"/>
      <c r="P159" s="729"/>
      <c r="Q159" s="729"/>
      <c r="R159" s="729"/>
      <c r="S159" s="729"/>
      <c r="T159" s="729"/>
      <c r="U159" s="730"/>
      <c r="V159" s="731"/>
      <c r="W159" s="732"/>
      <c r="X159" s="732"/>
      <c r="Y159" s="732"/>
      <c r="Z159" s="732"/>
      <c r="AA159" s="356"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9" t="s">
        <v>215</v>
      </c>
      <c r="B161" s="709"/>
      <c r="C161" s="709"/>
      <c r="D161" s="709"/>
      <c r="E161" s="709"/>
      <c r="F161" s="709"/>
      <c r="G161" s="709"/>
      <c r="H161" s="709"/>
      <c r="I161" s="709"/>
      <c r="J161" s="709"/>
      <c r="K161" s="709"/>
      <c r="L161" s="709"/>
      <c r="M161" s="709"/>
      <c r="N161" s="709"/>
      <c r="O161" s="709"/>
      <c r="P161" s="709"/>
      <c r="Q161" s="709"/>
      <c r="R161" s="709"/>
      <c r="S161" s="709"/>
      <c r="T161" s="709"/>
      <c r="U161" s="709"/>
      <c r="V161" s="709"/>
      <c r="W161" s="709"/>
      <c r="X161" s="709"/>
      <c r="Y161" s="709"/>
      <c r="Z161" s="709"/>
    </row>
    <row r="162" spans="1:53" ht="69" customHeight="1" x14ac:dyDescent="0.15">
      <c r="A162" s="7"/>
      <c r="B162" s="7"/>
      <c r="C162" s="710" t="s">
        <v>216</v>
      </c>
      <c r="D162" s="711"/>
      <c r="E162" s="711"/>
      <c r="F162" s="711"/>
      <c r="G162" s="711"/>
      <c r="H162" s="711"/>
      <c r="I162" s="711"/>
      <c r="J162" s="711"/>
      <c r="K162" s="711"/>
      <c r="L162" s="712"/>
      <c r="M162" s="713" t="str">
        <f>IF('10号'!$J$4="","",MIN(IF('10号'!$Q$3=TRUE,122000,97000),U154+SUM(V157:V159)))</f>
        <v/>
      </c>
      <c r="N162" s="714"/>
      <c r="O162" s="714"/>
      <c r="P162" s="714"/>
      <c r="Q162" s="714"/>
      <c r="R162" s="714"/>
      <c r="S162" s="714"/>
      <c r="T162" s="714"/>
      <c r="U162" s="714"/>
      <c r="V162" s="714"/>
      <c r="W162" s="714"/>
      <c r="X162" s="714"/>
      <c r="Y162" s="714"/>
      <c r="Z162" s="384" t="s">
        <v>144</v>
      </c>
      <c r="AA162" s="387"/>
      <c r="AB162" s="165"/>
      <c r="AC162" s="165"/>
      <c r="AD162" s="165"/>
      <c r="AE162" s="165"/>
      <c r="AF162" s="165"/>
      <c r="AG162" s="176"/>
      <c r="AH162" s="177"/>
      <c r="AI162" s="177"/>
      <c r="AJ162" s="177"/>
      <c r="AK162" s="177"/>
      <c r="BA162" s="179"/>
    </row>
    <row r="163" spans="1:53" ht="28.5" customHeight="1" x14ac:dyDescent="0.15">
      <c r="A163" s="7"/>
      <c r="B163" s="7"/>
      <c r="C163" s="7"/>
      <c r="D163" s="186"/>
      <c r="E163" s="186"/>
      <c r="F163" s="186"/>
      <c r="G163" s="7"/>
      <c r="H163" s="186"/>
      <c r="I163" s="186"/>
      <c r="J163" s="186"/>
      <c r="K163" s="186"/>
      <c r="L163" s="186"/>
      <c r="M163" s="186"/>
      <c r="N163" s="186"/>
      <c r="O163" s="186"/>
      <c r="P163" s="186"/>
      <c r="Q163" s="186"/>
      <c r="R163" s="186"/>
      <c r="S163" s="186"/>
      <c r="T163" s="186"/>
      <c r="U163" s="186"/>
      <c r="V163" s="186"/>
      <c r="W163" s="186"/>
      <c r="X163" s="186"/>
      <c r="Y163" s="186"/>
      <c r="Z163" s="186"/>
    </row>
    <row r="164" spans="1:53" ht="18" customHeight="1" x14ac:dyDescent="0.15">
      <c r="A164" s="7"/>
      <c r="B164" s="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53" x14ac:dyDescent="0.15">
      <c r="A165" s="7"/>
      <c r="B165" s="7"/>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53" ht="28.5" customHeight="1" x14ac:dyDescent="0.15">
      <c r="A166" s="7"/>
      <c r="B166" s="7"/>
      <c r="C166" s="7"/>
      <c r="D166" s="186"/>
      <c r="E166" s="186"/>
      <c r="F166" s="186"/>
      <c r="G166" s="7"/>
      <c r="H166" s="186"/>
      <c r="I166" s="186"/>
      <c r="J166" s="186"/>
      <c r="K166" s="186"/>
      <c r="L166" s="186"/>
      <c r="M166" s="186"/>
      <c r="N166" s="186"/>
      <c r="O166" s="186"/>
      <c r="P166" s="186"/>
      <c r="Q166" s="186"/>
      <c r="R166" s="186"/>
      <c r="S166" s="186"/>
      <c r="T166" s="186"/>
      <c r="U166" s="186"/>
      <c r="V166" s="186"/>
      <c r="W166" s="186"/>
      <c r="X166" s="186"/>
      <c r="Y166" s="186"/>
      <c r="Z166" s="186"/>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3"/>
      <c r="G169" s="693"/>
      <c r="H169" s="693"/>
    </row>
  </sheetData>
  <sheetProtection algorithmName="SHA-512" hashValue="MCxTWo+szO6ifcRugQtIUkCF0oS1iu6CmItvvHeBFGK7oGxKRx0QR35uM3dswOxGT5nSKuLjsVONw3DE36ziZw==" saltValue="7jVgpMmYTIyFdRRvbBEPVg==" spinCount="100000" sheet="1" objects="1" scenarios="1" selectLockedCells="1"/>
  <mergeCells count="761">
    <mergeCell ref="T143:Z143"/>
    <mergeCell ref="D144:L144"/>
    <mergeCell ref="T144:Z144"/>
    <mergeCell ref="D145:L145"/>
    <mergeCell ref="T145:Z145"/>
    <mergeCell ref="B146:Q146"/>
    <mergeCell ref="T146:Z146"/>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L136:Q136"/>
    <mergeCell ref="C117:C118"/>
    <mergeCell ref="C111:C112"/>
    <mergeCell ref="E111:E112"/>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Q15:Q16"/>
    <mergeCell ref="S15:S16"/>
    <mergeCell ref="U15:U16"/>
    <mergeCell ref="L23:L24"/>
    <mergeCell ref="N23:N24"/>
    <mergeCell ref="P23:P24"/>
    <mergeCell ref="Q23:Q24"/>
    <mergeCell ref="S23:S24"/>
    <mergeCell ref="U23:U24"/>
    <mergeCell ref="Q29:W29"/>
    <mergeCell ref="X29:AA29"/>
    <mergeCell ref="Q39:Q40"/>
    <mergeCell ref="S39:S40"/>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G111:G112"/>
    <mergeCell ref="I111:I112"/>
    <mergeCell ref="K111:K112"/>
    <mergeCell ref="V115:V116"/>
    <mergeCell ref="X115:X116"/>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1:Q112"/>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Q119:Q120"/>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X133:AA133"/>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V136:AA136"/>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B141:AA141"/>
    <mergeCell ref="D143:L143"/>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L123:L124"/>
    <mergeCell ref="N123:N1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X121:AA121"/>
    <mergeCell ref="D118:AA118"/>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P11:P12"/>
    <mergeCell ref="V23:V24"/>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D98:AA98"/>
    <mergeCell ref="X117:AA117"/>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Z82:AA82"/>
    <mergeCell ref="L81:L82"/>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 ref="U53:U54"/>
    <mergeCell ref="N53:N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6" hidden="1" customWidth="1"/>
    <col min="34" max="35" width="9.25" style="167" hidden="1" customWidth="1"/>
    <col min="36" max="36" width="15.625" style="167" hidden="1" customWidth="1"/>
    <col min="37" max="37" width="9.25" style="167"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4"/>
      <c r="AV1" s="8" t="str">
        <f>IF(F1&gt;=60,INT(F1/60)&amp;"時間","")&amp;IF(MOD(F1,60)&lt;&gt;0,INT(MOD(F1,60))&amp;"分","")</f>
        <v/>
      </c>
    </row>
    <row r="2" spans="1:48" ht="97.5" customHeight="1" x14ac:dyDescent="0.15">
      <c r="AF2" s="358"/>
      <c r="AG2" s="359"/>
      <c r="AH2" s="358"/>
      <c r="AI2" s="358"/>
      <c r="AJ2" s="358"/>
      <c r="AK2" s="358"/>
      <c r="AL2" s="358"/>
    </row>
    <row r="3" spans="1:48" ht="17.25" customHeight="1" x14ac:dyDescent="0.2">
      <c r="A3" s="7"/>
      <c r="B3" s="7"/>
      <c r="C3" s="75"/>
      <c r="D3" s="56"/>
      <c r="E3" s="56"/>
      <c r="F3" s="56"/>
      <c r="G3" s="7"/>
      <c r="H3" s="102"/>
      <c r="I3" s="103"/>
      <c r="J3" s="103"/>
      <c r="K3" s="103"/>
      <c r="L3" s="103"/>
      <c r="M3" s="103"/>
      <c r="N3" s="7"/>
      <c r="O3" s="103"/>
      <c r="P3" s="7"/>
      <c r="Q3" s="103"/>
      <c r="R3" s="103"/>
      <c r="S3" s="7"/>
      <c r="T3" s="103"/>
      <c r="U3" s="7"/>
      <c r="V3" s="7"/>
      <c r="W3" s="7"/>
      <c r="X3" s="7"/>
      <c r="Y3" s="7"/>
      <c r="Z3" s="57"/>
      <c r="AA3" s="432" t="str">
        <f>'10号'!$L$3</f>
        <v>〈令和３年度第１回〉</v>
      </c>
      <c r="AG3" s="357" t="str">
        <f>IF('10号'!$J$4="","",'10号'!$U$26)</f>
        <v/>
      </c>
      <c r="AH3" s="167" t="e">
        <f>YEAR(L5)</f>
        <v>#VALUE!</v>
      </c>
      <c r="AJ3" s="8" t="e">
        <f>MONTH(AG3)</f>
        <v>#VALUE!</v>
      </c>
      <c r="AK3" s="366" t="s">
        <v>261</v>
      </c>
    </row>
    <row r="4" spans="1:48" ht="21" x14ac:dyDescent="0.15">
      <c r="A4" s="7"/>
      <c r="B4" s="7"/>
      <c r="C4" s="58" t="s">
        <v>139</v>
      </c>
      <c r="D4" s="56"/>
      <c r="E4" s="56"/>
      <c r="F4" s="56"/>
      <c r="G4" s="56"/>
      <c r="H4" s="7"/>
      <c r="I4" s="7"/>
      <c r="J4" s="7"/>
      <c r="K4" s="7"/>
      <c r="L4" s="7"/>
      <c r="M4" s="7"/>
      <c r="N4" s="65"/>
      <c r="O4" s="7"/>
      <c r="P4" s="65"/>
      <c r="Q4" s="7"/>
      <c r="R4" s="7"/>
      <c r="S4" s="65"/>
      <c r="T4" s="7"/>
      <c r="U4" s="65"/>
      <c r="V4" s="65"/>
      <c r="W4" s="7"/>
      <c r="X4" s="7"/>
      <c r="Y4" s="7"/>
      <c r="Z4" s="7"/>
      <c r="AG4" s="167"/>
      <c r="AJ4" s="8"/>
      <c r="AK4" s="366" t="s">
        <v>262</v>
      </c>
    </row>
    <row r="5" spans="1:48" ht="17.25" customHeight="1" x14ac:dyDescent="0.2">
      <c r="A5" s="7"/>
      <c r="B5" s="7"/>
      <c r="C5" s="158" t="s">
        <v>263</v>
      </c>
      <c r="D5" s="159"/>
      <c r="E5" s="159"/>
      <c r="F5" s="159"/>
      <c r="G5" s="159"/>
      <c r="H5" s="7"/>
      <c r="L5" s="807" t="str">
        <f>IF(AG3="","（ 　　年　　月 ）",AG3)</f>
        <v>（ 　　年　　月 ）</v>
      </c>
      <c r="M5" s="807"/>
      <c r="N5" s="807"/>
      <c r="O5" s="807"/>
      <c r="P5" s="807"/>
      <c r="Q5" s="807"/>
      <c r="R5" s="385" t="s">
        <v>264</v>
      </c>
      <c r="S5" s="383"/>
      <c r="T5" s="383"/>
      <c r="U5" s="383"/>
      <c r="V5" s="808" t="str">
        <f>IF('10号'!E18="","",'10号'!E18)</f>
        <v/>
      </c>
      <c r="W5" s="808"/>
      <c r="X5" s="808"/>
      <c r="Y5" s="808"/>
      <c r="Z5" s="808"/>
      <c r="AA5" s="808"/>
      <c r="AF5" s="8" t="s">
        <v>274</v>
      </c>
      <c r="AG5" s="386" t="s">
        <v>265</v>
      </c>
      <c r="AH5" s="382" t="s">
        <v>266</v>
      </c>
      <c r="AI5" s="382" t="s">
        <v>267</v>
      </c>
      <c r="AJ5" s="382" t="s">
        <v>256</v>
      </c>
      <c r="AK5" s="8"/>
    </row>
    <row r="6" spans="1:48" ht="5.0999999999999996" customHeight="1" x14ac:dyDescent="0.15">
      <c r="A6" s="7"/>
      <c r="B6" s="7"/>
      <c r="C6" s="104"/>
      <c r="D6" s="105"/>
      <c r="E6" s="105"/>
      <c r="F6" s="105"/>
      <c r="G6" s="105"/>
      <c r="H6" s="105"/>
      <c r="I6" s="106"/>
      <c r="J6" s="105"/>
      <c r="K6" s="105"/>
      <c r="L6" s="105"/>
      <c r="M6" s="105"/>
      <c r="N6" s="105"/>
      <c r="O6" s="105"/>
      <c r="P6" s="105"/>
      <c r="Q6" s="105"/>
      <c r="R6" s="105"/>
      <c r="S6" s="105"/>
      <c r="T6" s="105"/>
      <c r="U6" s="105"/>
      <c r="V6" s="105"/>
      <c r="W6" s="7"/>
      <c r="X6" s="7"/>
      <c r="Y6" s="7"/>
      <c r="Z6" s="7"/>
      <c r="AH6" s="166"/>
      <c r="AI6" s="166"/>
      <c r="AJ6" s="168"/>
      <c r="AK6" s="366"/>
    </row>
    <row r="7" spans="1:48" ht="15.75" customHeight="1" x14ac:dyDescent="0.15">
      <c r="A7" s="801">
        <f>IF(AG3="",1,AG3)</f>
        <v>1</v>
      </c>
      <c r="B7" s="802"/>
      <c r="C7" s="707" t="s">
        <v>247</v>
      </c>
      <c r="D7" s="368"/>
      <c r="E7" s="692" t="s">
        <v>201</v>
      </c>
      <c r="F7" s="368"/>
      <c r="G7" s="692" t="s">
        <v>250</v>
      </c>
      <c r="H7" s="368"/>
      <c r="I7" s="692" t="s">
        <v>201</v>
      </c>
      <c r="J7" s="368"/>
      <c r="K7" s="694" t="s">
        <v>251</v>
      </c>
      <c r="L7" s="690" t="s">
        <v>202</v>
      </c>
      <c r="M7" s="369"/>
      <c r="N7" s="688" t="s">
        <v>252</v>
      </c>
      <c r="O7" s="368"/>
      <c r="P7" s="688" t="s">
        <v>251</v>
      </c>
      <c r="Q7" s="690" t="s">
        <v>253</v>
      </c>
      <c r="R7" s="380" t="str">
        <f>IF(OR(D7="",A7=""),"",HOUR(AJ7))</f>
        <v/>
      </c>
      <c r="S7" s="688" t="s">
        <v>252</v>
      </c>
      <c r="T7" s="371" t="str">
        <f>IF(OR(D7="",A7=""),"",MINUTE(AJ7))</f>
        <v/>
      </c>
      <c r="U7" s="688" t="s">
        <v>251</v>
      </c>
      <c r="V7" s="690" t="s">
        <v>268</v>
      </c>
      <c r="W7" s="372"/>
      <c r="X7" s="703" t="s">
        <v>143</v>
      </c>
      <c r="Y7" s="696" t="s">
        <v>254</v>
      </c>
      <c r="Z7" s="705"/>
      <c r="AA7" s="706"/>
      <c r="AC7" s="361"/>
      <c r="AD7" s="360"/>
      <c r="AF7" s="168" t="str">
        <f>AG3</f>
        <v/>
      </c>
      <c r="AG7" s="360">
        <f>IF(OR(D7="",F7=""),0,TIME(D7,F7,0))</f>
        <v>0</v>
      </c>
      <c r="AH7" s="360">
        <f>IF(OR(D7="",F7="",H7="",J7=""),0,TIME(H7,J7,0))</f>
        <v>0</v>
      </c>
      <c r="AI7" s="360">
        <f>IF(OR(D7="",F7=""),0,TIME(M7,O7,0))</f>
        <v>0</v>
      </c>
      <c r="AJ7" s="365">
        <f>AH7-AG7-AI7</f>
        <v>0</v>
      </c>
      <c r="AK7" s="367" t="str">
        <f>IF(A7="",IF(OR(D7&lt;&gt;"",F7&lt;&gt;"",H7&lt;&gt;"",J7&lt;&gt;""),"ERR",""),IF(A7&lt;&gt;"",IF(AND(D7="",F7="",H7="",J7=""),"",IF(OR(AND(D7&lt;&gt;"",F7=""),AND(D7="",F7&lt;&gt;""),AND(H7&lt;&gt;"",J7=""),AND(H7="",J7&lt;&gt;""),AG7&gt;=AH7,AH7-AG7-AI7&lt;0),"ERR",""))))</f>
        <v/>
      </c>
    </row>
    <row r="8" spans="1:48" ht="14.25" customHeight="1" x14ac:dyDescent="0.15">
      <c r="A8" s="803"/>
      <c r="B8" s="804"/>
      <c r="C8" s="708"/>
      <c r="D8" s="373"/>
      <c r="E8" s="693"/>
      <c r="F8" s="373"/>
      <c r="G8" s="693"/>
      <c r="H8" s="373"/>
      <c r="I8" s="693"/>
      <c r="J8" s="373"/>
      <c r="K8" s="695"/>
      <c r="L8" s="691"/>
      <c r="M8" s="374"/>
      <c r="N8" s="689"/>
      <c r="O8" s="373"/>
      <c r="P8" s="689"/>
      <c r="Q8" s="691"/>
      <c r="R8" s="379" t="str">
        <f>IF(OR(D8="",A7=""),"",HOUR(AJ8))</f>
        <v/>
      </c>
      <c r="S8" s="689"/>
      <c r="T8" s="375" t="str">
        <f>IF(OR(D8="",A7=""),"",MINUTE(AJ8))</f>
        <v/>
      </c>
      <c r="U8" s="689"/>
      <c r="V8" s="702"/>
      <c r="W8" s="413"/>
      <c r="X8" s="704"/>
      <c r="Y8" s="697"/>
      <c r="Z8" s="683"/>
      <c r="AA8" s="684"/>
      <c r="AG8" s="360">
        <f>IF(OR(D8="",F8=""),0,TIME(D8,F8,0))</f>
        <v>0</v>
      </c>
      <c r="AH8" s="360">
        <f>IF(OR(D8="",F8="",H8="",J8=""),0,TIME(H8,J8,0))</f>
        <v>0</v>
      </c>
      <c r="AI8" s="360">
        <f>IF(OR(D8="",F8=""),0,TIME(M8,O8,0))</f>
        <v>0</v>
      </c>
      <c r="AJ8" s="365">
        <f>AH8-AG8-AI8</f>
        <v>0</v>
      </c>
      <c r="AK8" s="367" t="str">
        <f>IF(A7="",IF(OR(D8&lt;&gt;"",F8&lt;&gt;"",H8&lt;&gt;"",J8&lt;&gt;""),"ERR",""),IF(A7&lt;&gt;"",IF(AND(D8="",F8="",H8="",J8=""),"",IF(OR(AND(D8&lt;&gt;"",F8=""),AND(D8="",F8&lt;&gt;""),AND(H8&lt;&gt;"",J8=""),AND(H8="",J8&lt;&gt;""),AG8&gt;=AH8,AH8-AG8-AI8&lt;0),"ERR",""))))</f>
        <v/>
      </c>
    </row>
    <row r="9" spans="1:48" ht="15" customHeight="1" x14ac:dyDescent="0.2">
      <c r="A9" s="803"/>
      <c r="B9" s="804"/>
      <c r="C9" s="700" t="s">
        <v>248</v>
      </c>
      <c r="D9" s="420"/>
      <c r="E9" s="421"/>
      <c r="F9" s="421"/>
      <c r="G9" s="421"/>
      <c r="H9" s="421"/>
      <c r="I9" s="421"/>
      <c r="J9" s="421"/>
      <c r="K9" s="421"/>
      <c r="L9" s="421"/>
      <c r="M9" s="421"/>
      <c r="N9" s="421"/>
      <c r="O9" s="421"/>
      <c r="P9" s="421"/>
      <c r="Q9" s="680" t="str">
        <f>IF(OR(AK7="ERR",AK8="ERR"),"研修時間を確認してください","")</f>
        <v/>
      </c>
      <c r="R9" s="680"/>
      <c r="S9" s="680"/>
      <c r="T9" s="680"/>
      <c r="U9" s="680"/>
      <c r="V9" s="680"/>
      <c r="W9" s="680"/>
      <c r="X9" s="681" t="str">
        <f>IF(ISERROR(OR(AG7,AJ7,AJ8)),"研修人数を入力してください",IF(AG7&lt;&gt;"",IF(OR(AND(AJ7&gt;0,W7=""),AND(AJ8&gt;0,W8="")),"研修人数を入力してください",""),""))</f>
        <v/>
      </c>
      <c r="Y9" s="681"/>
      <c r="Z9" s="681"/>
      <c r="AA9" s="682"/>
      <c r="AE9" s="164"/>
      <c r="AF9" s="170"/>
      <c r="AG9" s="172"/>
      <c r="AH9" s="172"/>
      <c r="AI9" s="172"/>
      <c r="AJ9" s="169"/>
      <c r="AK9" s="367"/>
      <c r="AM9" s="57"/>
      <c r="AO9" s="173"/>
      <c r="AP9" s="174"/>
      <c r="AQ9" s="173"/>
    </row>
    <row r="10" spans="1:48" ht="49.5" customHeight="1" x14ac:dyDescent="0.15">
      <c r="A10" s="805" t="str">
        <f>IF(AG3="","",CONCATENATE("(",TEXT(AF7,"aaa"),")"))</f>
        <v/>
      </c>
      <c r="B10" s="806"/>
      <c r="C10" s="701"/>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7"/>
      <c r="AE10" s="164"/>
      <c r="AF10" s="170"/>
      <c r="AG10" s="172"/>
      <c r="AH10" s="172"/>
      <c r="AI10" s="172"/>
      <c r="AJ10" s="169"/>
      <c r="AK10" s="367"/>
      <c r="AO10" s="173"/>
      <c r="AP10" s="174"/>
      <c r="AQ10" s="173"/>
    </row>
    <row r="11" spans="1:48" ht="15.75" customHeight="1" x14ac:dyDescent="0.15">
      <c r="A11" s="801">
        <f>IF($AG$3="",A7+1,AF11)</f>
        <v>2</v>
      </c>
      <c r="B11" s="802"/>
      <c r="C11" s="707" t="s">
        <v>247</v>
      </c>
      <c r="D11" s="368"/>
      <c r="E11" s="692" t="s">
        <v>201</v>
      </c>
      <c r="F11" s="368"/>
      <c r="G11" s="692" t="s">
        <v>250</v>
      </c>
      <c r="H11" s="368"/>
      <c r="I11" s="692" t="s">
        <v>201</v>
      </c>
      <c r="J11" s="368"/>
      <c r="K11" s="694" t="s">
        <v>251</v>
      </c>
      <c r="L11" s="690" t="s">
        <v>202</v>
      </c>
      <c r="M11" s="369"/>
      <c r="N11" s="688" t="s">
        <v>252</v>
      </c>
      <c r="O11" s="368"/>
      <c r="P11" s="688" t="s">
        <v>251</v>
      </c>
      <c r="Q11" s="690" t="s">
        <v>253</v>
      </c>
      <c r="R11" s="380" t="str">
        <f>IF(OR(D11="",A11=""),"",HOUR(AJ11))</f>
        <v/>
      </c>
      <c r="S11" s="688" t="s">
        <v>252</v>
      </c>
      <c r="T11" s="371" t="str">
        <f>IF(OR(D11="",A11=""),"",MINUTE(AJ11))</f>
        <v/>
      </c>
      <c r="U11" s="688" t="s">
        <v>251</v>
      </c>
      <c r="V11" s="690" t="s">
        <v>268</v>
      </c>
      <c r="W11" s="372"/>
      <c r="X11" s="703" t="s">
        <v>143</v>
      </c>
      <c r="Y11" s="696" t="s">
        <v>254</v>
      </c>
      <c r="Z11" s="705"/>
      <c r="AA11" s="706"/>
      <c r="AF11" s="168" t="str">
        <f>IF($AG$3="","",AF7+1)</f>
        <v/>
      </c>
      <c r="AG11" s="360">
        <f>IF(OR(D11="",F11=""),0,TIME(D11,F11,0))</f>
        <v>0</v>
      </c>
      <c r="AH11" s="360">
        <f>IF(OR(D11="",F11="",H11="",J11=""),0,TIME(H11,J11,0))</f>
        <v>0</v>
      </c>
      <c r="AI11" s="360">
        <f>IF(OR(D11="",F11=""),0,TIME(M11,O11,0))</f>
        <v>0</v>
      </c>
      <c r="AJ11" s="365">
        <f>AH11-AG11-AI11</f>
        <v>0</v>
      </c>
      <c r="AK11" s="367" t="str">
        <f>IF(A11="",IF(OR(D11&lt;&gt;"",F11&lt;&gt;"",H11&lt;&gt;"",J11&lt;&gt;""),"ERR",""),IF(A11&lt;&gt;"",IF(AND(D11="",F11="",H11="",J11=""),"",IF(OR(AND(D11&lt;&gt;"",F11=""),AND(D11="",F11&lt;&gt;""),AND(H11&lt;&gt;"",J11=""),AND(H11="",J11&lt;&gt;""),AG11&gt;=AH11,AH11-AG11-AI11&lt;0),"ERR",""))))</f>
        <v/>
      </c>
    </row>
    <row r="12" spans="1:48" ht="14.25" customHeight="1" x14ac:dyDescent="0.15">
      <c r="A12" s="803"/>
      <c r="B12" s="804"/>
      <c r="C12" s="708"/>
      <c r="D12" s="373"/>
      <c r="E12" s="693"/>
      <c r="F12" s="373"/>
      <c r="G12" s="693"/>
      <c r="H12" s="373"/>
      <c r="I12" s="693"/>
      <c r="J12" s="373"/>
      <c r="K12" s="695"/>
      <c r="L12" s="691"/>
      <c r="M12" s="374"/>
      <c r="N12" s="689"/>
      <c r="O12" s="373"/>
      <c r="P12" s="689"/>
      <c r="Q12" s="691"/>
      <c r="R12" s="379" t="str">
        <f>IF(OR(D12="",A11=""),"",HOUR(AJ12))</f>
        <v/>
      </c>
      <c r="S12" s="689"/>
      <c r="T12" s="375" t="str">
        <f>IF(OR(D12="",A11=""),"",MINUTE(AJ12))</f>
        <v/>
      </c>
      <c r="U12" s="689"/>
      <c r="V12" s="702"/>
      <c r="W12" s="413"/>
      <c r="X12" s="704"/>
      <c r="Y12" s="697"/>
      <c r="Z12" s="683"/>
      <c r="AA12" s="684"/>
      <c r="AG12" s="360">
        <f>IF(OR(D12="",F12=""),0,TIME(D12,F12,0))</f>
        <v>0</v>
      </c>
      <c r="AH12" s="360">
        <f>IF(OR(D12="",F12="",H12="",J12=""),0,TIME(H12,J12,0))</f>
        <v>0</v>
      </c>
      <c r="AI12" s="360">
        <f>IF(OR(D12="",F12=""),0,TIME(M12,O12,0))</f>
        <v>0</v>
      </c>
      <c r="AJ12" s="365">
        <f>AH12-AG12-AI12</f>
        <v>0</v>
      </c>
      <c r="AK12" s="367" t="str">
        <f>IF(A11="",IF(OR(D12&lt;&gt;"",F12&lt;&gt;"",H12&lt;&gt;"",J12&lt;&gt;""),"ERR",""),IF(A11&lt;&gt;"",IF(AND(D12="",F12="",H12="",J12=""),"",IF(OR(AND(D12&lt;&gt;"",F12=""),AND(D12="",F12&lt;&gt;""),AND(H12&lt;&gt;"",J12=""),AND(H12="",J12&lt;&gt;""),AG12&gt;=AH12,AH12-AG12-AI12&lt;0),"ERR",""))))</f>
        <v/>
      </c>
    </row>
    <row r="13" spans="1:48" ht="15" customHeight="1" x14ac:dyDescent="0.2">
      <c r="A13" s="803"/>
      <c r="B13" s="804"/>
      <c r="C13" s="700" t="s">
        <v>248</v>
      </c>
      <c r="D13" s="420"/>
      <c r="E13" s="421"/>
      <c r="F13" s="421"/>
      <c r="G13" s="421"/>
      <c r="H13" s="421"/>
      <c r="I13" s="421"/>
      <c r="J13" s="421"/>
      <c r="K13" s="421"/>
      <c r="L13" s="421"/>
      <c r="M13" s="421"/>
      <c r="N13" s="421"/>
      <c r="O13" s="421"/>
      <c r="P13" s="421"/>
      <c r="Q13" s="680" t="str">
        <f>IF(OR(AK11="ERR",AK12="ERR"),"研修時間を確認してください","")</f>
        <v/>
      </c>
      <c r="R13" s="680"/>
      <c r="S13" s="680"/>
      <c r="T13" s="680"/>
      <c r="U13" s="680"/>
      <c r="V13" s="680"/>
      <c r="W13" s="680"/>
      <c r="X13" s="681" t="str">
        <f>IF(ISERROR(OR(AG11,AJ11,AJ12)),"研修人数を入力してください",IF(AG11&lt;&gt;"",IF(OR(AND(AJ11&gt;0,W11=""),AND(AJ12&gt;0,W12="")),"研修人数を入力してください",""),""))</f>
        <v/>
      </c>
      <c r="Y13" s="681"/>
      <c r="Z13" s="681"/>
      <c r="AA13" s="682"/>
      <c r="AE13" s="164"/>
      <c r="AF13" s="170"/>
      <c r="AG13" s="172"/>
      <c r="AH13" s="172"/>
      <c r="AI13" s="172"/>
      <c r="AJ13" s="169"/>
      <c r="AK13" s="367"/>
      <c r="AM13" s="57"/>
      <c r="AO13" s="173"/>
      <c r="AP13" s="174"/>
      <c r="AQ13" s="173"/>
    </row>
    <row r="14" spans="1:48" ht="49.5" customHeight="1" x14ac:dyDescent="0.15">
      <c r="A14" s="805" t="str">
        <f>IF(AF11="","",CONCATENATE("(",TEXT(AF11,"aaa"),")"))</f>
        <v/>
      </c>
      <c r="B14" s="806"/>
      <c r="C14" s="701"/>
      <c r="D14" s="685"/>
      <c r="E14" s="686"/>
      <c r="F14" s="686"/>
      <c r="G14" s="686"/>
      <c r="H14" s="686"/>
      <c r="I14" s="686"/>
      <c r="J14" s="686"/>
      <c r="K14" s="686"/>
      <c r="L14" s="686"/>
      <c r="M14" s="686"/>
      <c r="N14" s="686"/>
      <c r="O14" s="686"/>
      <c r="P14" s="686"/>
      <c r="Q14" s="686"/>
      <c r="R14" s="686"/>
      <c r="S14" s="686"/>
      <c r="T14" s="686"/>
      <c r="U14" s="686"/>
      <c r="V14" s="686"/>
      <c r="W14" s="686"/>
      <c r="X14" s="686"/>
      <c r="Y14" s="686"/>
      <c r="Z14" s="686"/>
      <c r="AA14" s="687"/>
      <c r="AE14" s="164"/>
      <c r="AF14" s="170"/>
      <c r="AG14" s="172"/>
      <c r="AH14" s="172"/>
      <c r="AI14" s="172"/>
      <c r="AJ14" s="169"/>
      <c r="AK14" s="367"/>
      <c r="AO14" s="173"/>
      <c r="AP14" s="174"/>
      <c r="AQ14" s="173"/>
    </row>
    <row r="15" spans="1:48" ht="15.75" customHeight="1" x14ac:dyDescent="0.15">
      <c r="A15" s="801">
        <f>IF($AG$3="",A11+1,AF15)</f>
        <v>3</v>
      </c>
      <c r="B15" s="802"/>
      <c r="C15" s="707" t="s">
        <v>247</v>
      </c>
      <c r="D15" s="368"/>
      <c r="E15" s="692" t="s">
        <v>201</v>
      </c>
      <c r="F15" s="368"/>
      <c r="G15" s="692" t="s">
        <v>250</v>
      </c>
      <c r="H15" s="368"/>
      <c r="I15" s="692" t="s">
        <v>201</v>
      </c>
      <c r="J15" s="368"/>
      <c r="K15" s="694" t="s">
        <v>251</v>
      </c>
      <c r="L15" s="690" t="s">
        <v>202</v>
      </c>
      <c r="M15" s="369"/>
      <c r="N15" s="688" t="s">
        <v>252</v>
      </c>
      <c r="O15" s="368"/>
      <c r="P15" s="688" t="s">
        <v>251</v>
      </c>
      <c r="Q15" s="690" t="s">
        <v>253</v>
      </c>
      <c r="R15" s="380" t="str">
        <f>IF(OR(D15="",A15=""),"",HOUR(AJ15))</f>
        <v/>
      </c>
      <c r="S15" s="688" t="s">
        <v>252</v>
      </c>
      <c r="T15" s="371" t="str">
        <f>IF(OR(D15="",A15=""),"",MINUTE(AJ15))</f>
        <v/>
      </c>
      <c r="U15" s="688" t="s">
        <v>251</v>
      </c>
      <c r="V15" s="690" t="s">
        <v>268</v>
      </c>
      <c r="W15" s="372"/>
      <c r="X15" s="703" t="s">
        <v>143</v>
      </c>
      <c r="Y15" s="696" t="s">
        <v>254</v>
      </c>
      <c r="Z15" s="705"/>
      <c r="AA15" s="706"/>
      <c r="AF15" s="168" t="str">
        <f>IF($AG$3="","",AF11+1)</f>
        <v/>
      </c>
      <c r="AG15" s="360">
        <f>IF(OR(D15="",F15=""),0,TIME(D15,F15,0))</f>
        <v>0</v>
      </c>
      <c r="AH15" s="360">
        <f>IF(OR(D15="",F15="",H15="",J15=""),0,TIME(H15,J15,0))</f>
        <v>0</v>
      </c>
      <c r="AI15" s="360">
        <f>IF(OR(D15="",F15=""),0,TIME(M15,O15,0))</f>
        <v>0</v>
      </c>
      <c r="AJ15" s="365">
        <f>AH15-AG15-AI15</f>
        <v>0</v>
      </c>
      <c r="AK15" s="367" t="str">
        <f>IF(A15="",IF(OR(D15&lt;&gt;"",F15&lt;&gt;"",H15&lt;&gt;"",J15&lt;&gt;""),"ERR",""),IF(A15&lt;&gt;"",IF(AND(D15="",F15="",H15="",J15=""),"",IF(OR(AND(D15&lt;&gt;"",F15=""),AND(D15="",F15&lt;&gt;""),AND(H15&lt;&gt;"",J15=""),AND(H15="",J15&lt;&gt;""),AG15&gt;=AH15,AH15-AG15-AI15&lt;0),"ERR",""))))</f>
        <v/>
      </c>
    </row>
    <row r="16" spans="1:48" ht="14.25" customHeight="1" x14ac:dyDescent="0.15">
      <c r="A16" s="803"/>
      <c r="B16" s="804"/>
      <c r="C16" s="708"/>
      <c r="D16" s="373"/>
      <c r="E16" s="693"/>
      <c r="F16" s="373"/>
      <c r="G16" s="693"/>
      <c r="H16" s="373"/>
      <c r="I16" s="693"/>
      <c r="J16" s="373"/>
      <c r="K16" s="695"/>
      <c r="L16" s="691"/>
      <c r="M16" s="374"/>
      <c r="N16" s="689"/>
      <c r="O16" s="373"/>
      <c r="P16" s="689"/>
      <c r="Q16" s="691"/>
      <c r="R16" s="379" t="str">
        <f>IF(OR(D16="",A15=""),"",HOUR(AJ16))</f>
        <v/>
      </c>
      <c r="S16" s="689"/>
      <c r="T16" s="375" t="str">
        <f>IF(OR(D16="",A15=""),"",MINUTE(AJ16))</f>
        <v/>
      </c>
      <c r="U16" s="689"/>
      <c r="V16" s="702"/>
      <c r="W16" s="413"/>
      <c r="X16" s="704"/>
      <c r="Y16" s="697"/>
      <c r="Z16" s="683"/>
      <c r="AA16" s="684"/>
      <c r="AG16" s="360">
        <f>IF(OR(D16="",F16=""),0,TIME(D16,F16,0))</f>
        <v>0</v>
      </c>
      <c r="AH16" s="360">
        <f>IF(OR(D16="",F16="",H16="",J16=""),0,TIME(H16,J16,0))</f>
        <v>0</v>
      </c>
      <c r="AI16" s="360">
        <f>IF(OR(D16="",F16=""),0,TIME(M16,O16,0))</f>
        <v>0</v>
      </c>
      <c r="AJ16" s="365">
        <f>AH16-AG16-AI16</f>
        <v>0</v>
      </c>
      <c r="AK16" s="367" t="str">
        <f>IF(A15="",IF(OR(D16&lt;&gt;"",F16&lt;&gt;"",H16&lt;&gt;"",J16&lt;&gt;""),"ERR",""),IF(A15&lt;&gt;"",IF(AND(D16="",F16="",H16="",J16=""),"",IF(OR(AND(D16&lt;&gt;"",F16=""),AND(D16="",F16&lt;&gt;""),AND(H16&lt;&gt;"",J16=""),AND(H16="",J16&lt;&gt;""),AG16&gt;=AH16,AH16-AG16-AI16&lt;0),"ERR",""))))</f>
        <v/>
      </c>
    </row>
    <row r="17" spans="1:43" ht="15" customHeight="1" x14ac:dyDescent="0.2">
      <c r="A17" s="803"/>
      <c r="B17" s="804"/>
      <c r="C17" s="700" t="s">
        <v>248</v>
      </c>
      <c r="D17" s="420"/>
      <c r="E17" s="421"/>
      <c r="F17" s="421"/>
      <c r="G17" s="421"/>
      <c r="H17" s="421"/>
      <c r="I17" s="421"/>
      <c r="J17" s="421"/>
      <c r="K17" s="421"/>
      <c r="L17" s="421"/>
      <c r="M17" s="421"/>
      <c r="N17" s="421"/>
      <c r="O17" s="421"/>
      <c r="P17" s="421"/>
      <c r="Q17" s="680" t="str">
        <f>IF(OR(AK15="ERR",AK16="ERR"),"研修時間を確認してください","")</f>
        <v/>
      </c>
      <c r="R17" s="680"/>
      <c r="S17" s="680"/>
      <c r="T17" s="680"/>
      <c r="U17" s="680"/>
      <c r="V17" s="680"/>
      <c r="W17" s="680"/>
      <c r="X17" s="681" t="str">
        <f>IF(ISERROR(OR(AG15,AJ15,AJ16)),"研修人数を入力してください",IF(AG15&lt;&gt;"",IF(OR(AND(AJ15&gt;0,W15=""),AND(AJ16&gt;0,W16="")),"研修人数を入力してください",""),""))</f>
        <v/>
      </c>
      <c r="Y17" s="681"/>
      <c r="Z17" s="681"/>
      <c r="AA17" s="682"/>
      <c r="AE17" s="164"/>
      <c r="AF17" s="170"/>
      <c r="AG17" s="172"/>
      <c r="AH17" s="172"/>
      <c r="AI17" s="172"/>
      <c r="AJ17" s="169"/>
      <c r="AK17" s="367"/>
      <c r="AM17" s="57"/>
      <c r="AO17" s="173"/>
      <c r="AP17" s="174"/>
      <c r="AQ17" s="173"/>
    </row>
    <row r="18" spans="1:43" ht="49.5" customHeight="1" x14ac:dyDescent="0.15">
      <c r="A18" s="805" t="str">
        <f>IF(AF15="","",CONCATENATE("(",TEXT(AF15,"aaa"),")"))</f>
        <v/>
      </c>
      <c r="B18" s="806"/>
      <c r="C18" s="701"/>
      <c r="D18" s="685"/>
      <c r="E18" s="686"/>
      <c r="F18" s="686"/>
      <c r="G18" s="686"/>
      <c r="H18" s="686"/>
      <c r="I18" s="686"/>
      <c r="J18" s="686"/>
      <c r="K18" s="686"/>
      <c r="L18" s="686"/>
      <c r="M18" s="686"/>
      <c r="N18" s="686"/>
      <c r="O18" s="686"/>
      <c r="P18" s="686"/>
      <c r="Q18" s="686"/>
      <c r="R18" s="686"/>
      <c r="S18" s="686"/>
      <c r="T18" s="686"/>
      <c r="U18" s="686"/>
      <c r="V18" s="686"/>
      <c r="W18" s="686"/>
      <c r="X18" s="686"/>
      <c r="Y18" s="686"/>
      <c r="Z18" s="686"/>
      <c r="AA18" s="687"/>
      <c r="AE18" s="164"/>
      <c r="AF18" s="170"/>
      <c r="AG18" s="172"/>
      <c r="AH18" s="172"/>
      <c r="AI18" s="172"/>
      <c r="AJ18" s="169"/>
      <c r="AK18" s="367"/>
      <c r="AO18" s="173"/>
      <c r="AP18" s="174"/>
      <c r="AQ18" s="173"/>
    </row>
    <row r="19" spans="1:43" ht="15.75" customHeight="1" x14ac:dyDescent="0.15">
      <c r="A19" s="801">
        <f>IF($AG$3="",A15+1,AF19)</f>
        <v>4</v>
      </c>
      <c r="B19" s="802"/>
      <c r="C19" s="707" t="s">
        <v>247</v>
      </c>
      <c r="D19" s="368"/>
      <c r="E19" s="692" t="s">
        <v>201</v>
      </c>
      <c r="F19" s="368"/>
      <c r="G19" s="692" t="s">
        <v>250</v>
      </c>
      <c r="H19" s="368"/>
      <c r="I19" s="692" t="s">
        <v>201</v>
      </c>
      <c r="J19" s="368"/>
      <c r="K19" s="694" t="s">
        <v>251</v>
      </c>
      <c r="L19" s="690" t="s">
        <v>202</v>
      </c>
      <c r="M19" s="369"/>
      <c r="N19" s="688" t="s">
        <v>252</v>
      </c>
      <c r="O19" s="368"/>
      <c r="P19" s="688" t="s">
        <v>251</v>
      </c>
      <c r="Q19" s="690" t="s">
        <v>253</v>
      </c>
      <c r="R19" s="380" t="str">
        <f>IF(OR(D19="",A19=""),"",HOUR(AJ19))</f>
        <v/>
      </c>
      <c r="S19" s="688" t="s">
        <v>252</v>
      </c>
      <c r="T19" s="371" t="str">
        <f>IF(OR(D19="",A19=""),"",MINUTE(AJ19))</f>
        <v/>
      </c>
      <c r="U19" s="688" t="s">
        <v>251</v>
      </c>
      <c r="V19" s="690" t="s">
        <v>268</v>
      </c>
      <c r="W19" s="372"/>
      <c r="X19" s="703" t="s">
        <v>143</v>
      </c>
      <c r="Y19" s="696" t="s">
        <v>254</v>
      </c>
      <c r="Z19" s="705"/>
      <c r="AA19" s="706"/>
      <c r="AF19" s="168" t="str">
        <f>IF($AG$3="","",AF15+1)</f>
        <v/>
      </c>
      <c r="AG19" s="360">
        <f>IF(OR(D19="",F19=""),0,TIME(D19,F19,0))</f>
        <v>0</v>
      </c>
      <c r="AH19" s="360">
        <f>IF(OR(D19="",F19="",H19="",J19=""),0,TIME(H19,J19,0))</f>
        <v>0</v>
      </c>
      <c r="AI19" s="360">
        <f>IF(OR(D19="",F19=""),0,TIME(M19,O19,0))</f>
        <v>0</v>
      </c>
      <c r="AJ19" s="365">
        <f>AH19-AG19-AI19</f>
        <v>0</v>
      </c>
      <c r="AK19" s="367" t="str">
        <f>IF(A19="",IF(OR(D19&lt;&gt;"",F19&lt;&gt;"",H19&lt;&gt;"",J19&lt;&gt;""),"ERR",""),IF(A19&lt;&gt;"",IF(AND(D19="",F19="",H19="",J19=""),"",IF(OR(AND(D19&lt;&gt;"",F19=""),AND(D19="",F19&lt;&gt;""),AND(H19&lt;&gt;"",J19=""),AND(H19="",J19&lt;&gt;""),AG19&gt;=AH19,AH19-AG19-AI19&lt;0),"ERR",""))))</f>
        <v/>
      </c>
    </row>
    <row r="20" spans="1:43" ht="14.25" customHeight="1" x14ac:dyDescent="0.15">
      <c r="A20" s="803"/>
      <c r="B20" s="804"/>
      <c r="C20" s="708"/>
      <c r="D20" s="373"/>
      <c r="E20" s="693"/>
      <c r="F20" s="373"/>
      <c r="G20" s="693"/>
      <c r="H20" s="373"/>
      <c r="I20" s="693"/>
      <c r="J20" s="373"/>
      <c r="K20" s="695"/>
      <c r="L20" s="691"/>
      <c r="M20" s="374"/>
      <c r="N20" s="689"/>
      <c r="O20" s="373"/>
      <c r="P20" s="689"/>
      <c r="Q20" s="691"/>
      <c r="R20" s="379" t="str">
        <f>IF(OR(D20="",A19=""),"",HOUR(AJ20))</f>
        <v/>
      </c>
      <c r="S20" s="689"/>
      <c r="T20" s="375" t="str">
        <f>IF(OR(D20="",A19=""),"",MINUTE(AJ20))</f>
        <v/>
      </c>
      <c r="U20" s="689"/>
      <c r="V20" s="702"/>
      <c r="W20" s="413"/>
      <c r="X20" s="704"/>
      <c r="Y20" s="697"/>
      <c r="Z20" s="683"/>
      <c r="AA20" s="684"/>
      <c r="AG20" s="360">
        <f>IF(OR(D20="",F20=""),0,TIME(D20,F20,0))</f>
        <v>0</v>
      </c>
      <c r="AH20" s="360">
        <f>IF(OR(D20="",F20="",H20="",J20=""),0,TIME(H20,J20,0))</f>
        <v>0</v>
      </c>
      <c r="AI20" s="360">
        <f>IF(OR(D20="",F20=""),0,TIME(M20,O20,0))</f>
        <v>0</v>
      </c>
      <c r="AJ20" s="365">
        <f>AH20-AG20-AI20</f>
        <v>0</v>
      </c>
      <c r="AK20" s="367" t="str">
        <f>IF(A19="",IF(OR(D20&lt;&gt;"",F20&lt;&gt;"",H20&lt;&gt;"",J20&lt;&gt;""),"ERR",""),IF(A19&lt;&gt;"",IF(AND(D20="",F20="",H20="",J20=""),"",IF(OR(AND(D20&lt;&gt;"",F20=""),AND(D20="",F20&lt;&gt;""),AND(H20&lt;&gt;"",J20=""),AND(H20="",J20&lt;&gt;""),AG20&gt;=AH20,AH20-AG20-AI20&lt;0),"ERR",""))))</f>
        <v/>
      </c>
    </row>
    <row r="21" spans="1:43" ht="15" customHeight="1" x14ac:dyDescent="0.2">
      <c r="A21" s="803"/>
      <c r="B21" s="804"/>
      <c r="C21" s="700" t="s">
        <v>248</v>
      </c>
      <c r="D21" s="420"/>
      <c r="E21" s="421"/>
      <c r="F21" s="421"/>
      <c r="G21" s="421"/>
      <c r="H21" s="421"/>
      <c r="I21" s="421"/>
      <c r="J21" s="421"/>
      <c r="K21" s="421"/>
      <c r="L21" s="421"/>
      <c r="M21" s="421"/>
      <c r="N21" s="421"/>
      <c r="O21" s="421"/>
      <c r="P21" s="421"/>
      <c r="Q21" s="680" t="str">
        <f>IF(OR(AK19="ERR",AK20="ERR"),"研修時間を確認してください","")</f>
        <v/>
      </c>
      <c r="R21" s="680"/>
      <c r="S21" s="680"/>
      <c r="T21" s="680"/>
      <c r="U21" s="680"/>
      <c r="V21" s="680"/>
      <c r="W21" s="680"/>
      <c r="X21" s="681" t="str">
        <f>IF(ISERROR(OR(AG19,AJ19,AJ20)),"研修人数を入力してください",IF(AG19&lt;&gt;"",IF(OR(AND(AJ19&gt;0,W19=""),AND(AJ20&gt;0,W20="")),"研修人数を入力してください",""),""))</f>
        <v/>
      </c>
      <c r="Y21" s="681"/>
      <c r="Z21" s="681"/>
      <c r="AA21" s="682"/>
      <c r="AE21" s="164"/>
      <c r="AF21" s="170"/>
      <c r="AG21" s="172"/>
      <c r="AH21" s="172"/>
      <c r="AI21" s="172"/>
      <c r="AJ21" s="169"/>
      <c r="AK21" s="367"/>
      <c r="AM21" s="57"/>
      <c r="AO21" s="173"/>
      <c r="AP21" s="174"/>
      <c r="AQ21" s="173"/>
    </row>
    <row r="22" spans="1:43" ht="49.5" customHeight="1" x14ac:dyDescent="0.15">
      <c r="A22" s="805" t="str">
        <f>IF(AF19="","",CONCATENATE("(",TEXT(AF19,"aaa"),")"))</f>
        <v/>
      </c>
      <c r="B22" s="806"/>
      <c r="C22" s="701"/>
      <c r="D22" s="685"/>
      <c r="E22" s="686"/>
      <c r="F22" s="686"/>
      <c r="G22" s="686"/>
      <c r="H22" s="686"/>
      <c r="I22" s="686"/>
      <c r="J22" s="686"/>
      <c r="K22" s="686"/>
      <c r="L22" s="686"/>
      <c r="M22" s="686"/>
      <c r="N22" s="686"/>
      <c r="O22" s="686"/>
      <c r="P22" s="686"/>
      <c r="Q22" s="686"/>
      <c r="R22" s="686"/>
      <c r="S22" s="686"/>
      <c r="T22" s="686"/>
      <c r="U22" s="686"/>
      <c r="V22" s="686"/>
      <c r="W22" s="686"/>
      <c r="X22" s="686"/>
      <c r="Y22" s="686"/>
      <c r="Z22" s="686"/>
      <c r="AA22" s="687"/>
      <c r="AE22" s="164"/>
      <c r="AF22" s="170"/>
      <c r="AG22" s="172"/>
      <c r="AH22" s="172"/>
      <c r="AI22" s="172"/>
      <c r="AJ22" s="169"/>
      <c r="AK22" s="367"/>
      <c r="AO22" s="173"/>
      <c r="AP22" s="174"/>
      <c r="AQ22" s="173"/>
    </row>
    <row r="23" spans="1:43" ht="15.75" customHeight="1" x14ac:dyDescent="0.15">
      <c r="A23" s="801">
        <f>IF($AG$3="",A19+1,AF23)</f>
        <v>5</v>
      </c>
      <c r="B23" s="802"/>
      <c r="C23" s="707" t="s">
        <v>247</v>
      </c>
      <c r="D23" s="368"/>
      <c r="E23" s="692" t="s">
        <v>201</v>
      </c>
      <c r="F23" s="368"/>
      <c r="G23" s="692" t="s">
        <v>250</v>
      </c>
      <c r="H23" s="368"/>
      <c r="I23" s="692" t="s">
        <v>201</v>
      </c>
      <c r="J23" s="368"/>
      <c r="K23" s="694" t="s">
        <v>251</v>
      </c>
      <c r="L23" s="690" t="s">
        <v>202</v>
      </c>
      <c r="M23" s="369"/>
      <c r="N23" s="688" t="s">
        <v>252</v>
      </c>
      <c r="O23" s="368"/>
      <c r="P23" s="688" t="s">
        <v>251</v>
      </c>
      <c r="Q23" s="690" t="s">
        <v>253</v>
      </c>
      <c r="R23" s="380" t="str">
        <f>IF(OR(D23="",A23=""),"",HOUR(AJ23))</f>
        <v/>
      </c>
      <c r="S23" s="688" t="s">
        <v>252</v>
      </c>
      <c r="T23" s="371" t="str">
        <f>IF(OR(D23="",A23=""),"",MINUTE(AJ23))</f>
        <v/>
      </c>
      <c r="U23" s="688" t="s">
        <v>251</v>
      </c>
      <c r="V23" s="690" t="s">
        <v>268</v>
      </c>
      <c r="W23" s="372"/>
      <c r="X23" s="703" t="s">
        <v>143</v>
      </c>
      <c r="Y23" s="696" t="s">
        <v>254</v>
      </c>
      <c r="Z23" s="705"/>
      <c r="AA23" s="706"/>
      <c r="AF23" s="168" t="str">
        <f>IF($AG$3="","",AF19+1)</f>
        <v/>
      </c>
      <c r="AG23" s="360">
        <f>IF(OR(D23="",F23=""),0,TIME(D23,F23,0))</f>
        <v>0</v>
      </c>
      <c r="AH23" s="360">
        <f>IF(OR(D23="",F23="",H23="",J23=""),0,TIME(H23,J23,0))</f>
        <v>0</v>
      </c>
      <c r="AI23" s="360">
        <f>IF(OR(D23="",F23=""),0,TIME(M23,O23,0))</f>
        <v>0</v>
      </c>
      <c r="AJ23" s="365">
        <f>AH23-AG23-AI23</f>
        <v>0</v>
      </c>
      <c r="AK23" s="367" t="str">
        <f>IF(A23="",IF(OR(D23&lt;&gt;"",F23&lt;&gt;"",H23&lt;&gt;"",J23&lt;&gt;""),"ERR",""),IF(A23&lt;&gt;"",IF(AND(D23="",F23="",H23="",J23=""),"",IF(OR(AND(D23&lt;&gt;"",F23=""),AND(D23="",F23&lt;&gt;""),AND(H23&lt;&gt;"",J23=""),AND(H23="",J23&lt;&gt;""),AG23&gt;=AH23,AH23-AG23-AI23&lt;0),"ERR",""))))</f>
        <v/>
      </c>
    </row>
    <row r="24" spans="1:43" ht="14.25" customHeight="1" x14ac:dyDescent="0.15">
      <c r="A24" s="803"/>
      <c r="B24" s="804"/>
      <c r="C24" s="708"/>
      <c r="D24" s="373"/>
      <c r="E24" s="693"/>
      <c r="F24" s="373"/>
      <c r="G24" s="693"/>
      <c r="H24" s="373"/>
      <c r="I24" s="693"/>
      <c r="J24" s="373"/>
      <c r="K24" s="695"/>
      <c r="L24" s="691"/>
      <c r="M24" s="374"/>
      <c r="N24" s="689"/>
      <c r="O24" s="373"/>
      <c r="P24" s="689"/>
      <c r="Q24" s="691"/>
      <c r="R24" s="379" t="str">
        <f>IF(OR(D24="",A23=""),"",HOUR(AJ24))</f>
        <v/>
      </c>
      <c r="S24" s="689"/>
      <c r="T24" s="375" t="str">
        <f>IF(OR(D24="",A23=""),"",MINUTE(AJ24))</f>
        <v/>
      </c>
      <c r="U24" s="689"/>
      <c r="V24" s="702"/>
      <c r="W24" s="413"/>
      <c r="X24" s="704"/>
      <c r="Y24" s="697"/>
      <c r="Z24" s="683"/>
      <c r="AA24" s="684"/>
      <c r="AG24" s="360">
        <f>IF(OR(D24="",F24=""),0,TIME(D24,F24,0))</f>
        <v>0</v>
      </c>
      <c r="AH24" s="360">
        <f>IF(OR(D24="",F24="",H24="",J24=""),0,TIME(H24,J24,0))</f>
        <v>0</v>
      </c>
      <c r="AI24" s="360">
        <f>IF(OR(D24="",F24=""),0,TIME(M24,O24,0))</f>
        <v>0</v>
      </c>
      <c r="AJ24" s="365">
        <f>AH24-AG24-AI24</f>
        <v>0</v>
      </c>
      <c r="AK24" s="367" t="str">
        <f>IF(A23="",IF(OR(D24&lt;&gt;"",F24&lt;&gt;"",H24&lt;&gt;"",J24&lt;&gt;""),"ERR",""),IF(A23&lt;&gt;"",IF(AND(D24="",F24="",H24="",J24=""),"",IF(OR(AND(D24&lt;&gt;"",F24=""),AND(D24="",F24&lt;&gt;""),AND(H24&lt;&gt;"",J24=""),AND(H24="",J24&lt;&gt;""),AG24&gt;=AH24,AH24-AG24-AI24&lt;0),"ERR",""))))</f>
        <v/>
      </c>
    </row>
    <row r="25" spans="1:43" ht="15" customHeight="1" x14ac:dyDescent="0.2">
      <c r="A25" s="803"/>
      <c r="B25" s="804"/>
      <c r="C25" s="700" t="s">
        <v>248</v>
      </c>
      <c r="D25" s="420"/>
      <c r="E25" s="421"/>
      <c r="F25" s="421"/>
      <c r="G25" s="421"/>
      <c r="H25" s="421"/>
      <c r="I25" s="421"/>
      <c r="J25" s="421"/>
      <c r="K25" s="421"/>
      <c r="L25" s="421"/>
      <c r="M25" s="421"/>
      <c r="N25" s="421"/>
      <c r="O25" s="421"/>
      <c r="P25" s="421"/>
      <c r="Q25" s="680" t="str">
        <f>IF(OR(AK23="ERR",AK24="ERR"),"研修時間を確認してください","")</f>
        <v/>
      </c>
      <c r="R25" s="680"/>
      <c r="S25" s="680"/>
      <c r="T25" s="680"/>
      <c r="U25" s="680"/>
      <c r="V25" s="680"/>
      <c r="W25" s="680"/>
      <c r="X25" s="681" t="str">
        <f>IF(ISERROR(OR(AG23,AJ23,AJ24)),"研修人数を入力してください",IF(AG23&lt;&gt;"",IF(OR(AND(AJ23&gt;0,W23=""),AND(AJ24&gt;0,W24="")),"研修人数を入力してください",""),""))</f>
        <v/>
      </c>
      <c r="Y25" s="681"/>
      <c r="Z25" s="681"/>
      <c r="AA25" s="682"/>
      <c r="AE25" s="164"/>
      <c r="AF25" s="170"/>
      <c r="AG25" s="172"/>
      <c r="AH25" s="172"/>
      <c r="AI25" s="172"/>
      <c r="AJ25" s="169"/>
      <c r="AK25" s="367"/>
      <c r="AM25" s="57"/>
      <c r="AO25" s="173"/>
      <c r="AP25" s="174"/>
      <c r="AQ25" s="173"/>
    </row>
    <row r="26" spans="1:43" ht="49.5" customHeight="1" x14ac:dyDescent="0.15">
      <c r="A26" s="805" t="str">
        <f>IF(AF23="","",CONCATENATE("(",TEXT(AF23,"aaa"),")"))</f>
        <v/>
      </c>
      <c r="B26" s="806"/>
      <c r="C26" s="701"/>
      <c r="D26" s="685"/>
      <c r="E26" s="686"/>
      <c r="F26" s="686"/>
      <c r="G26" s="686"/>
      <c r="H26" s="686"/>
      <c r="I26" s="686"/>
      <c r="J26" s="686"/>
      <c r="K26" s="686"/>
      <c r="L26" s="686"/>
      <c r="M26" s="686"/>
      <c r="N26" s="686"/>
      <c r="O26" s="686"/>
      <c r="P26" s="686"/>
      <c r="Q26" s="686"/>
      <c r="R26" s="686"/>
      <c r="S26" s="686"/>
      <c r="T26" s="686"/>
      <c r="U26" s="686"/>
      <c r="V26" s="686"/>
      <c r="W26" s="686"/>
      <c r="X26" s="686"/>
      <c r="Y26" s="686"/>
      <c r="Z26" s="686"/>
      <c r="AA26" s="687"/>
      <c r="AE26" s="164"/>
      <c r="AF26" s="170"/>
      <c r="AG26" s="172"/>
      <c r="AH26" s="172"/>
      <c r="AI26" s="172"/>
      <c r="AJ26" s="169"/>
      <c r="AK26" s="367"/>
      <c r="AO26" s="173"/>
      <c r="AP26" s="174"/>
      <c r="AQ26" s="173"/>
    </row>
    <row r="27" spans="1:43" ht="15.75" customHeight="1" x14ac:dyDescent="0.15">
      <c r="A27" s="801">
        <f>IF($AG$3="",A23+1,AF27)</f>
        <v>6</v>
      </c>
      <c r="B27" s="802"/>
      <c r="C27" s="707" t="s">
        <v>247</v>
      </c>
      <c r="D27" s="368"/>
      <c r="E27" s="692" t="s">
        <v>201</v>
      </c>
      <c r="F27" s="368"/>
      <c r="G27" s="692" t="s">
        <v>250</v>
      </c>
      <c r="H27" s="368"/>
      <c r="I27" s="692" t="s">
        <v>201</v>
      </c>
      <c r="J27" s="368"/>
      <c r="K27" s="694" t="s">
        <v>251</v>
      </c>
      <c r="L27" s="690" t="s">
        <v>202</v>
      </c>
      <c r="M27" s="369"/>
      <c r="N27" s="688" t="s">
        <v>252</v>
      </c>
      <c r="O27" s="368"/>
      <c r="P27" s="688" t="s">
        <v>251</v>
      </c>
      <c r="Q27" s="690" t="s">
        <v>253</v>
      </c>
      <c r="R27" s="380" t="str">
        <f>IF(OR(D27="",A27=""),"",HOUR(AJ27))</f>
        <v/>
      </c>
      <c r="S27" s="688" t="s">
        <v>252</v>
      </c>
      <c r="T27" s="371" t="str">
        <f>IF(OR(D27="",A27=""),"",MINUTE(AJ27))</f>
        <v/>
      </c>
      <c r="U27" s="688" t="s">
        <v>251</v>
      </c>
      <c r="V27" s="690" t="s">
        <v>268</v>
      </c>
      <c r="W27" s="372"/>
      <c r="X27" s="703" t="s">
        <v>143</v>
      </c>
      <c r="Y27" s="696" t="s">
        <v>254</v>
      </c>
      <c r="Z27" s="705"/>
      <c r="AA27" s="706"/>
      <c r="AF27" s="168" t="str">
        <f>IF($AG$3="","",AF23+1)</f>
        <v/>
      </c>
      <c r="AG27" s="360">
        <f>IF(OR(D27="",F27=""),0,TIME(D27,F27,0))</f>
        <v>0</v>
      </c>
      <c r="AH27" s="360">
        <f>IF(OR(D27="",F27="",H27="",J27=""),0,TIME(H27,J27,0))</f>
        <v>0</v>
      </c>
      <c r="AI27" s="360">
        <f>IF(OR(D27="",F27=""),0,TIME(M27,O27,0))</f>
        <v>0</v>
      </c>
      <c r="AJ27" s="365">
        <f>AH27-AG27-AI27</f>
        <v>0</v>
      </c>
      <c r="AK27" s="367" t="str">
        <f>IF(A27="",IF(OR(D27&lt;&gt;"",F27&lt;&gt;"",H27&lt;&gt;"",J27&lt;&gt;""),"ERR",""),IF(A27&lt;&gt;"",IF(AND(D27="",F27="",H27="",J27=""),"",IF(OR(AND(D27&lt;&gt;"",F27=""),AND(D27="",F27&lt;&gt;""),AND(H27&lt;&gt;"",J27=""),AND(H27="",J27&lt;&gt;""),AG27&gt;=AH27,AH27-AG27-AI27&lt;0),"ERR",""))))</f>
        <v/>
      </c>
    </row>
    <row r="28" spans="1:43" ht="14.25" customHeight="1" x14ac:dyDescent="0.15">
      <c r="A28" s="803"/>
      <c r="B28" s="804"/>
      <c r="C28" s="708"/>
      <c r="D28" s="373"/>
      <c r="E28" s="693"/>
      <c r="F28" s="373"/>
      <c r="G28" s="693"/>
      <c r="H28" s="373"/>
      <c r="I28" s="693"/>
      <c r="J28" s="373"/>
      <c r="K28" s="695"/>
      <c r="L28" s="691"/>
      <c r="M28" s="374"/>
      <c r="N28" s="689"/>
      <c r="O28" s="373"/>
      <c r="P28" s="689"/>
      <c r="Q28" s="691"/>
      <c r="R28" s="379" t="str">
        <f>IF(OR(D28="",A27=""),"",HOUR(AJ28))</f>
        <v/>
      </c>
      <c r="S28" s="689"/>
      <c r="T28" s="375" t="str">
        <f>IF(OR(D28="",A27=""),"",MINUTE(AJ28))</f>
        <v/>
      </c>
      <c r="U28" s="689"/>
      <c r="V28" s="702"/>
      <c r="W28" s="413"/>
      <c r="X28" s="704"/>
      <c r="Y28" s="697"/>
      <c r="Z28" s="683"/>
      <c r="AA28" s="684"/>
      <c r="AG28" s="360">
        <f>IF(OR(D28="",F28=""),0,TIME(D28,F28,0))</f>
        <v>0</v>
      </c>
      <c r="AH28" s="360">
        <f>IF(OR(D28="",F28="",H28="",J28=""),0,TIME(H28,J28,0))</f>
        <v>0</v>
      </c>
      <c r="AI28" s="360">
        <f>IF(OR(D28="",F28=""),0,TIME(M28,O28,0))</f>
        <v>0</v>
      </c>
      <c r="AJ28" s="365">
        <f>AH28-AG28-AI28</f>
        <v>0</v>
      </c>
      <c r="AK28" s="367" t="str">
        <f>IF(A27="",IF(OR(D28&lt;&gt;"",F28&lt;&gt;"",H28&lt;&gt;"",J28&lt;&gt;""),"ERR",""),IF(A27&lt;&gt;"",IF(AND(D28="",F28="",H28="",J28=""),"",IF(OR(AND(D28&lt;&gt;"",F28=""),AND(D28="",F28&lt;&gt;""),AND(H28&lt;&gt;"",J28=""),AND(H28="",J28&lt;&gt;""),AG28&gt;=AH28,AH28-AG28-AI28&lt;0),"ERR",""))))</f>
        <v/>
      </c>
    </row>
    <row r="29" spans="1:43" ht="15" customHeight="1" x14ac:dyDescent="0.2">
      <c r="A29" s="803"/>
      <c r="B29" s="804"/>
      <c r="C29" s="700" t="s">
        <v>248</v>
      </c>
      <c r="D29" s="420"/>
      <c r="E29" s="421"/>
      <c r="F29" s="421"/>
      <c r="G29" s="421"/>
      <c r="H29" s="421"/>
      <c r="I29" s="421"/>
      <c r="J29" s="421"/>
      <c r="K29" s="421"/>
      <c r="L29" s="421"/>
      <c r="M29" s="421"/>
      <c r="N29" s="421"/>
      <c r="O29" s="421"/>
      <c r="P29" s="421"/>
      <c r="Q29" s="680" t="str">
        <f>IF(OR(AK27="ERR",AK28="ERR"),"研修時間を確認してください","")</f>
        <v/>
      </c>
      <c r="R29" s="680"/>
      <c r="S29" s="680"/>
      <c r="T29" s="680"/>
      <c r="U29" s="680"/>
      <c r="V29" s="680"/>
      <c r="W29" s="680"/>
      <c r="X29" s="681" t="str">
        <f>IF(ISERROR(OR(AG27,AJ27,AJ28)),"研修人数を入力してください",IF(AG27&lt;&gt;"",IF(OR(AND(AJ27&gt;0,W27=""),AND(AJ28&gt;0,W28="")),"研修人数を入力してください",""),""))</f>
        <v/>
      </c>
      <c r="Y29" s="681"/>
      <c r="Z29" s="681"/>
      <c r="AA29" s="682"/>
      <c r="AE29" s="164"/>
      <c r="AF29" s="170"/>
      <c r="AG29" s="172"/>
      <c r="AH29" s="172"/>
      <c r="AI29" s="172"/>
      <c r="AJ29" s="169"/>
      <c r="AK29" s="367"/>
      <c r="AM29" s="57"/>
      <c r="AO29" s="173"/>
      <c r="AP29" s="174"/>
      <c r="AQ29" s="173"/>
    </row>
    <row r="30" spans="1:43" ht="49.5" customHeight="1" x14ac:dyDescent="0.15">
      <c r="A30" s="805" t="str">
        <f>IF(AF27="","",CONCATENATE("(",TEXT(AF27,"aaa"),")"))</f>
        <v/>
      </c>
      <c r="B30" s="806"/>
      <c r="C30" s="701"/>
      <c r="D30" s="685"/>
      <c r="E30" s="686"/>
      <c r="F30" s="686"/>
      <c r="G30" s="686"/>
      <c r="H30" s="686"/>
      <c r="I30" s="686"/>
      <c r="J30" s="686"/>
      <c r="K30" s="686"/>
      <c r="L30" s="686"/>
      <c r="M30" s="686"/>
      <c r="N30" s="686"/>
      <c r="O30" s="686"/>
      <c r="P30" s="686"/>
      <c r="Q30" s="686"/>
      <c r="R30" s="686"/>
      <c r="S30" s="686"/>
      <c r="T30" s="686"/>
      <c r="U30" s="686"/>
      <c r="V30" s="686"/>
      <c r="W30" s="686"/>
      <c r="X30" s="686"/>
      <c r="Y30" s="686"/>
      <c r="Z30" s="686"/>
      <c r="AA30" s="687"/>
      <c r="AE30" s="164"/>
      <c r="AF30" s="170"/>
      <c r="AG30" s="172"/>
      <c r="AH30" s="172"/>
      <c r="AI30" s="172"/>
      <c r="AJ30" s="169"/>
      <c r="AK30" s="367"/>
      <c r="AO30" s="173"/>
      <c r="AP30" s="174"/>
      <c r="AQ30" s="173"/>
    </row>
    <row r="31" spans="1:43" ht="15.75" customHeight="1" x14ac:dyDescent="0.15">
      <c r="A31" s="801">
        <f>IF($AG$3="",A27+1,AF31)</f>
        <v>7</v>
      </c>
      <c r="B31" s="802"/>
      <c r="C31" s="707" t="s">
        <v>247</v>
      </c>
      <c r="D31" s="368"/>
      <c r="E31" s="692" t="s">
        <v>201</v>
      </c>
      <c r="F31" s="368"/>
      <c r="G31" s="692" t="s">
        <v>250</v>
      </c>
      <c r="H31" s="368"/>
      <c r="I31" s="692" t="s">
        <v>201</v>
      </c>
      <c r="J31" s="368"/>
      <c r="K31" s="694" t="s">
        <v>251</v>
      </c>
      <c r="L31" s="690" t="s">
        <v>202</v>
      </c>
      <c r="M31" s="369"/>
      <c r="N31" s="688" t="s">
        <v>252</v>
      </c>
      <c r="O31" s="368"/>
      <c r="P31" s="688" t="s">
        <v>251</v>
      </c>
      <c r="Q31" s="690" t="s">
        <v>253</v>
      </c>
      <c r="R31" s="380" t="str">
        <f>IF(OR(D31="",A31=""),"",HOUR(AJ31))</f>
        <v/>
      </c>
      <c r="S31" s="688" t="s">
        <v>252</v>
      </c>
      <c r="T31" s="371" t="str">
        <f>IF(OR(D31="",A31=""),"",MINUTE(AJ31))</f>
        <v/>
      </c>
      <c r="U31" s="688" t="s">
        <v>251</v>
      </c>
      <c r="V31" s="690" t="s">
        <v>268</v>
      </c>
      <c r="W31" s="372"/>
      <c r="X31" s="703" t="s">
        <v>143</v>
      </c>
      <c r="Y31" s="696" t="s">
        <v>254</v>
      </c>
      <c r="Z31" s="705"/>
      <c r="AA31" s="706"/>
      <c r="AF31" s="168" t="str">
        <f>IF($AG$3="","",AF27+1)</f>
        <v/>
      </c>
      <c r="AG31" s="360">
        <f>IF(OR(D31="",F31=""),0,TIME(D31,F31,0))</f>
        <v>0</v>
      </c>
      <c r="AH31" s="360">
        <f>IF(OR(D31="",F31="",H31="",J31=""),0,TIME(H31,J31,0))</f>
        <v>0</v>
      </c>
      <c r="AI31" s="360">
        <f>IF(OR(D31="",F31=""),0,TIME(M31,O31,0))</f>
        <v>0</v>
      </c>
      <c r="AJ31" s="365">
        <f>AH31-AG31-AI31</f>
        <v>0</v>
      </c>
      <c r="AK31" s="367" t="str">
        <f>IF(A31="",IF(OR(D31&lt;&gt;"",F31&lt;&gt;"",H31&lt;&gt;"",J31&lt;&gt;""),"ERR",""),IF(A31&lt;&gt;"",IF(AND(D31="",F31="",H31="",J31=""),"",IF(OR(AND(D31&lt;&gt;"",F31=""),AND(D31="",F31&lt;&gt;""),AND(H31&lt;&gt;"",J31=""),AND(H31="",J31&lt;&gt;""),AG31&gt;=AH31,AH31-AG31-AI31&lt;0),"ERR",""))))</f>
        <v/>
      </c>
    </row>
    <row r="32" spans="1:43" ht="14.25" customHeight="1" x14ac:dyDescent="0.15">
      <c r="A32" s="803"/>
      <c r="B32" s="804"/>
      <c r="C32" s="708"/>
      <c r="D32" s="373"/>
      <c r="E32" s="693"/>
      <c r="F32" s="373"/>
      <c r="G32" s="693"/>
      <c r="H32" s="373"/>
      <c r="I32" s="693"/>
      <c r="J32" s="373"/>
      <c r="K32" s="695"/>
      <c r="L32" s="691"/>
      <c r="M32" s="374"/>
      <c r="N32" s="689"/>
      <c r="O32" s="373"/>
      <c r="P32" s="689"/>
      <c r="Q32" s="691"/>
      <c r="R32" s="379" t="str">
        <f>IF(OR(D32="",A31=""),"",HOUR(AJ32))</f>
        <v/>
      </c>
      <c r="S32" s="689"/>
      <c r="T32" s="375" t="str">
        <f>IF(OR(D32="",A31=""),"",MINUTE(AJ32))</f>
        <v/>
      </c>
      <c r="U32" s="689"/>
      <c r="V32" s="702"/>
      <c r="W32" s="413"/>
      <c r="X32" s="704"/>
      <c r="Y32" s="697"/>
      <c r="Z32" s="683"/>
      <c r="AA32" s="684"/>
      <c r="AG32" s="360">
        <f>IF(OR(D32="",F32=""),0,TIME(D32,F32,0))</f>
        <v>0</v>
      </c>
      <c r="AH32" s="360">
        <f>IF(OR(D32="",F32="",H32="",J32=""),0,TIME(H32,J32,0))</f>
        <v>0</v>
      </c>
      <c r="AI32" s="360">
        <f>IF(OR(D32="",F32=""),0,TIME(M32,O32,0))</f>
        <v>0</v>
      </c>
      <c r="AJ32" s="365">
        <f>AH32-AG32-AI32</f>
        <v>0</v>
      </c>
      <c r="AK32" s="367" t="str">
        <f>IF(A31="",IF(OR(D32&lt;&gt;"",F32&lt;&gt;"",H32&lt;&gt;"",J32&lt;&gt;""),"ERR",""),IF(A31&lt;&gt;"",IF(AND(D32="",F32="",H32="",J32=""),"",IF(OR(AND(D32&lt;&gt;"",F32=""),AND(D32="",F32&lt;&gt;""),AND(H32&lt;&gt;"",J32=""),AND(H32="",J32&lt;&gt;""),AG32&gt;=AH32,AH32-AG32-AI32&lt;0),"ERR",""))))</f>
        <v/>
      </c>
    </row>
    <row r="33" spans="1:43" ht="15.75" customHeight="1" x14ac:dyDescent="0.2">
      <c r="A33" s="803"/>
      <c r="B33" s="804"/>
      <c r="C33" s="700" t="s">
        <v>248</v>
      </c>
      <c r="D33" s="420"/>
      <c r="E33" s="421"/>
      <c r="F33" s="421"/>
      <c r="G33" s="421"/>
      <c r="H33" s="421"/>
      <c r="I33" s="421"/>
      <c r="J33" s="421"/>
      <c r="K33" s="421"/>
      <c r="L33" s="421"/>
      <c r="M33" s="421"/>
      <c r="N33" s="421"/>
      <c r="O33" s="421"/>
      <c r="P33" s="421"/>
      <c r="Q33" s="680" t="str">
        <f>IF(OR(AK31="ERR",AK32="ERR"),"研修時間を確認してください","")</f>
        <v/>
      </c>
      <c r="R33" s="680"/>
      <c r="S33" s="680"/>
      <c r="T33" s="680"/>
      <c r="U33" s="680"/>
      <c r="V33" s="680"/>
      <c r="W33" s="680"/>
      <c r="X33" s="681" t="str">
        <f>IF(ISERROR(OR(AG31,AJ31,AJ32)),"研修人数を入力してください",IF(AG31&lt;&gt;"",IF(OR(AND(AJ31&gt;0,W31=""),AND(AJ32&gt;0,W32="")),"研修人数を入力してください",""),""))</f>
        <v/>
      </c>
      <c r="Y33" s="681"/>
      <c r="Z33" s="681"/>
      <c r="AA33" s="682"/>
      <c r="AE33" s="164"/>
      <c r="AF33" s="170"/>
      <c r="AG33" s="172"/>
      <c r="AH33" s="172"/>
      <c r="AI33" s="172"/>
      <c r="AJ33" s="169"/>
      <c r="AK33" s="367"/>
      <c r="AM33" s="57"/>
      <c r="AO33" s="173"/>
      <c r="AP33" s="174"/>
      <c r="AQ33" s="173"/>
    </row>
    <row r="34" spans="1:43" ht="49.5" customHeight="1" x14ac:dyDescent="0.15">
      <c r="A34" s="805" t="str">
        <f>IF(AF31="","",CONCATENATE("(",TEXT(AF31,"aaa"),")"))</f>
        <v/>
      </c>
      <c r="B34" s="806"/>
      <c r="C34" s="701"/>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7"/>
      <c r="AE34" s="164"/>
      <c r="AF34" s="170"/>
      <c r="AG34" s="172"/>
      <c r="AH34" s="172"/>
      <c r="AI34" s="172"/>
      <c r="AJ34" s="169"/>
      <c r="AK34" s="367"/>
      <c r="AO34" s="173"/>
      <c r="AP34" s="174"/>
      <c r="AQ34" s="173"/>
    </row>
    <row r="35" spans="1:43" ht="15.75" customHeight="1" x14ac:dyDescent="0.15">
      <c r="A35" s="801">
        <f>IF($AG$3="",A31+1,AF35)</f>
        <v>8</v>
      </c>
      <c r="B35" s="802"/>
      <c r="C35" s="707" t="s">
        <v>247</v>
      </c>
      <c r="D35" s="368"/>
      <c r="E35" s="692" t="s">
        <v>201</v>
      </c>
      <c r="F35" s="368"/>
      <c r="G35" s="692" t="s">
        <v>250</v>
      </c>
      <c r="H35" s="368"/>
      <c r="I35" s="692" t="s">
        <v>201</v>
      </c>
      <c r="J35" s="368"/>
      <c r="K35" s="694" t="s">
        <v>251</v>
      </c>
      <c r="L35" s="690" t="s">
        <v>202</v>
      </c>
      <c r="M35" s="369"/>
      <c r="N35" s="688" t="s">
        <v>252</v>
      </c>
      <c r="O35" s="368"/>
      <c r="P35" s="688" t="s">
        <v>251</v>
      </c>
      <c r="Q35" s="690" t="s">
        <v>253</v>
      </c>
      <c r="R35" s="380" t="str">
        <f>IF(OR(D35="",A35=""),"",HOUR(AJ35))</f>
        <v/>
      </c>
      <c r="S35" s="688" t="s">
        <v>252</v>
      </c>
      <c r="T35" s="371" t="str">
        <f>IF(OR(D35="",A35=""),"",MINUTE(AJ35))</f>
        <v/>
      </c>
      <c r="U35" s="688" t="s">
        <v>251</v>
      </c>
      <c r="V35" s="690" t="s">
        <v>268</v>
      </c>
      <c r="W35" s="372"/>
      <c r="X35" s="703" t="s">
        <v>143</v>
      </c>
      <c r="Y35" s="696" t="s">
        <v>254</v>
      </c>
      <c r="Z35" s="705"/>
      <c r="AA35" s="706"/>
      <c r="AF35" s="168" t="str">
        <f>IF($AG$3="","",AF31+1)</f>
        <v/>
      </c>
      <c r="AG35" s="360">
        <f>IF(OR(D35="",F35=""),0,TIME(D35,F35,0))</f>
        <v>0</v>
      </c>
      <c r="AH35" s="360">
        <f>IF(OR(D35="",F35="",H35="",J35=""),0,TIME(H35,J35,0))</f>
        <v>0</v>
      </c>
      <c r="AI35" s="360">
        <f>IF(OR(D35="",F35=""),0,TIME(M35,O35,0))</f>
        <v>0</v>
      </c>
      <c r="AJ35" s="365">
        <f>AH35-AG35-AI35</f>
        <v>0</v>
      </c>
      <c r="AK35" s="367" t="str">
        <f>IF(A35="",IF(OR(D35&lt;&gt;"",F35&lt;&gt;"",H35&lt;&gt;"",J35&lt;&gt;""),"ERR",""),IF(A35&lt;&gt;"",IF(AND(D35="",F35="",H35="",J35=""),"",IF(OR(AND(D35&lt;&gt;"",F35=""),AND(D35="",F35&lt;&gt;""),AND(H35&lt;&gt;"",J35=""),AND(H35="",J35&lt;&gt;""),AG35&gt;=AH35,AH35-AG35-AI35&lt;0),"ERR",""))))</f>
        <v/>
      </c>
    </row>
    <row r="36" spans="1:43" ht="14.25" customHeight="1" x14ac:dyDescent="0.15">
      <c r="A36" s="803"/>
      <c r="B36" s="804"/>
      <c r="C36" s="708"/>
      <c r="D36" s="373"/>
      <c r="E36" s="693"/>
      <c r="F36" s="373"/>
      <c r="G36" s="693"/>
      <c r="H36" s="373"/>
      <c r="I36" s="693"/>
      <c r="J36" s="373"/>
      <c r="K36" s="695"/>
      <c r="L36" s="691"/>
      <c r="M36" s="374"/>
      <c r="N36" s="689"/>
      <c r="O36" s="373"/>
      <c r="P36" s="689"/>
      <c r="Q36" s="691"/>
      <c r="R36" s="379" t="str">
        <f>IF(OR(D36="",A35=""),"",HOUR(AJ36))</f>
        <v/>
      </c>
      <c r="S36" s="689"/>
      <c r="T36" s="375" t="str">
        <f>IF(OR(D36="",A35=""),"",MINUTE(AJ36))</f>
        <v/>
      </c>
      <c r="U36" s="689"/>
      <c r="V36" s="702"/>
      <c r="W36" s="413"/>
      <c r="X36" s="704"/>
      <c r="Y36" s="697"/>
      <c r="Z36" s="683"/>
      <c r="AA36" s="684"/>
      <c r="AG36" s="360">
        <f>IF(OR(D36="",F36=""),0,TIME(D36,F36,0))</f>
        <v>0</v>
      </c>
      <c r="AH36" s="360">
        <f>IF(OR(D36="",F36="",H36="",J36=""),0,TIME(H36,J36,0))</f>
        <v>0</v>
      </c>
      <c r="AI36" s="360">
        <f>IF(OR(D36="",F36=""),0,TIME(M36,O36,0))</f>
        <v>0</v>
      </c>
      <c r="AJ36" s="365">
        <f>AH36-AG36-AI36</f>
        <v>0</v>
      </c>
      <c r="AK36" s="367" t="str">
        <f>IF(A35="",IF(OR(D36&lt;&gt;"",F36&lt;&gt;"",H36&lt;&gt;"",J36&lt;&gt;""),"ERR",""),IF(A35&lt;&gt;"",IF(AND(D36="",F36="",H36="",J36=""),"",IF(OR(AND(D36&lt;&gt;"",F36=""),AND(D36="",F36&lt;&gt;""),AND(H36&lt;&gt;"",J36=""),AND(H36="",J36&lt;&gt;""),AG36&gt;=AH36,AH36-AG36-AI36&lt;0),"ERR",""))))</f>
        <v/>
      </c>
    </row>
    <row r="37" spans="1:43" ht="15" customHeight="1" x14ac:dyDescent="0.2">
      <c r="A37" s="803"/>
      <c r="B37" s="804"/>
      <c r="C37" s="700" t="s">
        <v>248</v>
      </c>
      <c r="D37" s="420"/>
      <c r="E37" s="421"/>
      <c r="F37" s="421"/>
      <c r="G37" s="421"/>
      <c r="H37" s="421"/>
      <c r="I37" s="421"/>
      <c r="J37" s="421"/>
      <c r="K37" s="421"/>
      <c r="L37" s="421"/>
      <c r="M37" s="421"/>
      <c r="N37" s="421"/>
      <c r="O37" s="421"/>
      <c r="P37" s="421"/>
      <c r="Q37" s="680" t="str">
        <f>IF(OR(AK35="ERR",AK36="ERR"),"研修時間を確認してください","")</f>
        <v/>
      </c>
      <c r="R37" s="680"/>
      <c r="S37" s="680"/>
      <c r="T37" s="680"/>
      <c r="U37" s="680"/>
      <c r="V37" s="680"/>
      <c r="W37" s="680"/>
      <c r="X37" s="681" t="str">
        <f>IF(ISERROR(OR(AG35,AJ35,AJ36)),"研修人数を入力してください",IF(AG35&lt;&gt;"",IF(OR(AND(AJ35&gt;0,W35=""),AND(AJ36&gt;0,W36="")),"研修人数を入力してください",""),""))</f>
        <v/>
      </c>
      <c r="Y37" s="681"/>
      <c r="Z37" s="681"/>
      <c r="AA37" s="682"/>
      <c r="AE37" s="164"/>
      <c r="AF37" s="170"/>
      <c r="AG37" s="172"/>
      <c r="AH37" s="172"/>
      <c r="AI37" s="172"/>
      <c r="AJ37" s="169"/>
      <c r="AK37" s="367"/>
      <c r="AM37" s="57"/>
      <c r="AO37" s="173"/>
      <c r="AP37" s="174"/>
      <c r="AQ37" s="173"/>
    </row>
    <row r="38" spans="1:43" ht="49.5" customHeight="1" x14ac:dyDescent="0.15">
      <c r="A38" s="805" t="str">
        <f>IF(AF35="","",CONCATENATE("(",TEXT(AF35,"aaa"),")"))</f>
        <v/>
      </c>
      <c r="B38" s="806"/>
      <c r="C38" s="701"/>
      <c r="D38" s="685"/>
      <c r="E38" s="686"/>
      <c r="F38" s="686"/>
      <c r="G38" s="686"/>
      <c r="H38" s="686"/>
      <c r="I38" s="686"/>
      <c r="J38" s="686"/>
      <c r="K38" s="686"/>
      <c r="L38" s="686"/>
      <c r="M38" s="686"/>
      <c r="N38" s="686"/>
      <c r="O38" s="686"/>
      <c r="P38" s="686"/>
      <c r="Q38" s="686"/>
      <c r="R38" s="686"/>
      <c r="S38" s="686"/>
      <c r="T38" s="686"/>
      <c r="U38" s="686"/>
      <c r="V38" s="686"/>
      <c r="W38" s="686"/>
      <c r="X38" s="686"/>
      <c r="Y38" s="686"/>
      <c r="Z38" s="686"/>
      <c r="AA38" s="687"/>
      <c r="AE38" s="164"/>
      <c r="AF38" s="170"/>
      <c r="AG38" s="172"/>
      <c r="AH38" s="172"/>
      <c r="AI38" s="172"/>
      <c r="AJ38" s="169"/>
      <c r="AK38" s="367"/>
      <c r="AO38" s="173"/>
      <c r="AP38" s="174"/>
      <c r="AQ38" s="173"/>
    </row>
    <row r="39" spans="1:43" ht="15.75" customHeight="1" x14ac:dyDescent="0.15">
      <c r="A39" s="801">
        <f>IF($AG$3="",A35+1,AF39)</f>
        <v>9</v>
      </c>
      <c r="B39" s="802"/>
      <c r="C39" s="707" t="s">
        <v>247</v>
      </c>
      <c r="D39" s="368"/>
      <c r="E39" s="692" t="s">
        <v>201</v>
      </c>
      <c r="F39" s="368"/>
      <c r="G39" s="692" t="s">
        <v>250</v>
      </c>
      <c r="H39" s="368"/>
      <c r="I39" s="692" t="s">
        <v>201</v>
      </c>
      <c r="J39" s="368"/>
      <c r="K39" s="694" t="s">
        <v>251</v>
      </c>
      <c r="L39" s="690" t="s">
        <v>202</v>
      </c>
      <c r="M39" s="369"/>
      <c r="N39" s="688" t="s">
        <v>252</v>
      </c>
      <c r="O39" s="368"/>
      <c r="P39" s="688" t="s">
        <v>251</v>
      </c>
      <c r="Q39" s="690" t="s">
        <v>253</v>
      </c>
      <c r="R39" s="380" t="str">
        <f>IF(OR(D39="",A39=""),"",HOUR(AJ39))</f>
        <v/>
      </c>
      <c r="S39" s="688" t="s">
        <v>252</v>
      </c>
      <c r="T39" s="371" t="str">
        <f>IF(OR(D39="",A39=""),"",MINUTE(AJ39))</f>
        <v/>
      </c>
      <c r="U39" s="688" t="s">
        <v>251</v>
      </c>
      <c r="V39" s="690" t="s">
        <v>268</v>
      </c>
      <c r="W39" s="372"/>
      <c r="X39" s="703" t="s">
        <v>143</v>
      </c>
      <c r="Y39" s="696" t="s">
        <v>254</v>
      </c>
      <c r="Z39" s="705"/>
      <c r="AA39" s="706"/>
      <c r="AF39" s="168" t="str">
        <f>IF($AG$3="","",AF35+1)</f>
        <v/>
      </c>
      <c r="AG39" s="360">
        <f>IF(OR(D39="",F39=""),0,TIME(D39,F39,0))</f>
        <v>0</v>
      </c>
      <c r="AH39" s="360">
        <f>IF(OR(D39="",F39="",H39="",J39=""),0,TIME(H39,J39,0))</f>
        <v>0</v>
      </c>
      <c r="AI39" s="360">
        <f>IF(OR(D39="",F39=""),0,TIME(M39,O39,0))</f>
        <v>0</v>
      </c>
      <c r="AJ39" s="365">
        <f>AH39-AG39-AI39</f>
        <v>0</v>
      </c>
      <c r="AK39" s="367" t="str">
        <f>IF(A39="",IF(OR(D39&lt;&gt;"",F39&lt;&gt;"",H39&lt;&gt;"",J39&lt;&gt;""),"ERR",""),IF(A39&lt;&gt;"",IF(AND(D39="",F39="",H39="",J39=""),"",IF(OR(AND(D39&lt;&gt;"",F39=""),AND(D39="",F39&lt;&gt;""),AND(H39&lt;&gt;"",J39=""),AND(H39="",J39&lt;&gt;""),AG39&gt;=AH39,AH39-AG39-AI39&lt;0),"ERR",""))))</f>
        <v/>
      </c>
    </row>
    <row r="40" spans="1:43" ht="14.25" customHeight="1" x14ac:dyDescent="0.15">
      <c r="A40" s="803"/>
      <c r="B40" s="804"/>
      <c r="C40" s="708"/>
      <c r="D40" s="373"/>
      <c r="E40" s="693"/>
      <c r="F40" s="373"/>
      <c r="G40" s="693"/>
      <c r="H40" s="373"/>
      <c r="I40" s="693"/>
      <c r="J40" s="373"/>
      <c r="K40" s="695"/>
      <c r="L40" s="691"/>
      <c r="M40" s="374"/>
      <c r="N40" s="689"/>
      <c r="O40" s="373"/>
      <c r="P40" s="689"/>
      <c r="Q40" s="691"/>
      <c r="R40" s="379" t="str">
        <f>IF(OR(D40="",A39=""),"",HOUR(AJ40))</f>
        <v/>
      </c>
      <c r="S40" s="689"/>
      <c r="T40" s="375" t="str">
        <f>IF(OR(D40="",A39=""),"",MINUTE(AJ40))</f>
        <v/>
      </c>
      <c r="U40" s="689"/>
      <c r="V40" s="702"/>
      <c r="W40" s="413"/>
      <c r="X40" s="704"/>
      <c r="Y40" s="697"/>
      <c r="Z40" s="683"/>
      <c r="AA40" s="684"/>
      <c r="AG40" s="360">
        <f>IF(OR(D40="",F40=""),0,TIME(D40,F40,0))</f>
        <v>0</v>
      </c>
      <c r="AH40" s="360">
        <f>IF(OR(D40="",F40="",H40="",J40=""),0,TIME(H40,J40,0))</f>
        <v>0</v>
      </c>
      <c r="AI40" s="360">
        <f>IF(OR(D40="",F40=""),0,TIME(M40,O40,0))</f>
        <v>0</v>
      </c>
      <c r="AJ40" s="365">
        <f>AH40-AG40-AI40</f>
        <v>0</v>
      </c>
      <c r="AK40" s="367" t="str">
        <f>IF(A39="",IF(OR(D40&lt;&gt;"",F40&lt;&gt;"",H40&lt;&gt;"",J40&lt;&gt;""),"ERR",""),IF(A39&lt;&gt;"",IF(AND(D40="",F40="",H40="",J40=""),"",IF(OR(AND(D40&lt;&gt;"",F40=""),AND(D40="",F40&lt;&gt;""),AND(H40&lt;&gt;"",J40=""),AND(H40="",J40&lt;&gt;""),AG40&gt;=AH40,AH40-AG40-AI40&lt;0),"ERR",""))))</f>
        <v/>
      </c>
    </row>
    <row r="41" spans="1:43" ht="15" customHeight="1" x14ac:dyDescent="0.2">
      <c r="A41" s="803"/>
      <c r="B41" s="804"/>
      <c r="C41" s="700" t="s">
        <v>248</v>
      </c>
      <c r="D41" s="420"/>
      <c r="E41" s="421"/>
      <c r="F41" s="421"/>
      <c r="G41" s="421"/>
      <c r="H41" s="421"/>
      <c r="I41" s="421"/>
      <c r="J41" s="421"/>
      <c r="K41" s="421"/>
      <c r="L41" s="421"/>
      <c r="M41" s="421"/>
      <c r="N41" s="421"/>
      <c r="O41" s="421"/>
      <c r="P41" s="421"/>
      <c r="Q41" s="680" t="str">
        <f>IF(OR(AK39="ERR",AK40="ERR"),"研修時間を確認してください","")</f>
        <v/>
      </c>
      <c r="R41" s="680"/>
      <c r="S41" s="680"/>
      <c r="T41" s="680"/>
      <c r="U41" s="680"/>
      <c r="V41" s="680"/>
      <c r="W41" s="680"/>
      <c r="X41" s="681" t="str">
        <f>IF(ISERROR(OR(AG39,AJ39,AJ40)),"研修人数を入力してください",IF(AG39&lt;&gt;"",IF(OR(AND(AJ39&gt;0,W39=""),AND(AJ40&gt;0,W40="")),"研修人数を入力してください",""),""))</f>
        <v/>
      </c>
      <c r="Y41" s="681"/>
      <c r="Z41" s="681"/>
      <c r="AA41" s="682"/>
      <c r="AE41" s="164"/>
      <c r="AF41" s="170"/>
      <c r="AG41" s="172"/>
      <c r="AH41" s="172"/>
      <c r="AI41" s="172"/>
      <c r="AJ41" s="169"/>
      <c r="AK41" s="367"/>
      <c r="AM41" s="57"/>
      <c r="AO41" s="173"/>
      <c r="AP41" s="174"/>
      <c r="AQ41" s="173"/>
    </row>
    <row r="42" spans="1:43" ht="49.5" customHeight="1" x14ac:dyDescent="0.15">
      <c r="A42" s="805" t="str">
        <f>IF(AF39="","",CONCATENATE("(",TEXT(AF39,"aaa"),")"))</f>
        <v/>
      </c>
      <c r="B42" s="806"/>
      <c r="C42" s="701"/>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7"/>
      <c r="AE42" s="164"/>
      <c r="AF42" s="170"/>
      <c r="AG42" s="172"/>
      <c r="AH42" s="172"/>
      <c r="AI42" s="172"/>
      <c r="AJ42" s="169"/>
      <c r="AK42" s="367"/>
      <c r="AO42" s="173"/>
      <c r="AP42" s="174"/>
      <c r="AQ42" s="173"/>
    </row>
    <row r="43" spans="1:43" ht="15.75" customHeight="1" x14ac:dyDescent="0.15">
      <c r="A43" s="801">
        <f>IF($AG$3="",A39+1,AF43)</f>
        <v>10</v>
      </c>
      <c r="B43" s="802"/>
      <c r="C43" s="707" t="s">
        <v>247</v>
      </c>
      <c r="D43" s="368"/>
      <c r="E43" s="692" t="s">
        <v>201</v>
      </c>
      <c r="F43" s="368"/>
      <c r="G43" s="692" t="s">
        <v>250</v>
      </c>
      <c r="H43" s="368"/>
      <c r="I43" s="692" t="s">
        <v>201</v>
      </c>
      <c r="J43" s="368"/>
      <c r="K43" s="694" t="s">
        <v>251</v>
      </c>
      <c r="L43" s="690" t="s">
        <v>202</v>
      </c>
      <c r="M43" s="369"/>
      <c r="N43" s="688" t="s">
        <v>252</v>
      </c>
      <c r="O43" s="368"/>
      <c r="P43" s="688" t="s">
        <v>251</v>
      </c>
      <c r="Q43" s="690" t="s">
        <v>253</v>
      </c>
      <c r="R43" s="380" t="str">
        <f>IF(OR(D43="",A43=""),"",HOUR(AJ43))</f>
        <v/>
      </c>
      <c r="S43" s="688" t="s">
        <v>252</v>
      </c>
      <c r="T43" s="371" t="str">
        <f>IF(OR(D43="",A43=""),"",MINUTE(AJ43))</f>
        <v/>
      </c>
      <c r="U43" s="688" t="s">
        <v>251</v>
      </c>
      <c r="V43" s="690" t="s">
        <v>268</v>
      </c>
      <c r="W43" s="372"/>
      <c r="X43" s="703" t="s">
        <v>143</v>
      </c>
      <c r="Y43" s="696" t="s">
        <v>254</v>
      </c>
      <c r="Z43" s="705"/>
      <c r="AA43" s="706"/>
      <c r="AF43" s="168" t="str">
        <f>IF($AG$3="","",AF39+1)</f>
        <v/>
      </c>
      <c r="AG43" s="360">
        <f>IF(OR(D43="",F43=""),0,TIME(D43,F43,0))</f>
        <v>0</v>
      </c>
      <c r="AH43" s="360">
        <f>IF(OR(D43="",F43="",H43="",J43=""),0,TIME(H43,J43,0))</f>
        <v>0</v>
      </c>
      <c r="AI43" s="360">
        <f>IF(OR(D43="",F43=""),0,TIME(M43,O43,0))</f>
        <v>0</v>
      </c>
      <c r="AJ43" s="365">
        <f>AH43-AG43-AI43</f>
        <v>0</v>
      </c>
      <c r="AK43" s="367" t="str">
        <f>IF(A43="",IF(OR(D43&lt;&gt;"",F43&lt;&gt;"",H43&lt;&gt;"",J43&lt;&gt;""),"ERR",""),IF(A43&lt;&gt;"",IF(AND(D43="",F43="",H43="",J43=""),"",IF(OR(AND(D43&lt;&gt;"",F43=""),AND(D43="",F43&lt;&gt;""),AND(H43&lt;&gt;"",J43=""),AND(H43="",J43&lt;&gt;""),AG43&gt;=AH43,AH43-AG43-AI43&lt;0),"ERR",""))))</f>
        <v/>
      </c>
    </row>
    <row r="44" spans="1:43" ht="14.25" customHeight="1" x14ac:dyDescent="0.15">
      <c r="A44" s="803"/>
      <c r="B44" s="804"/>
      <c r="C44" s="708"/>
      <c r="D44" s="373"/>
      <c r="E44" s="693"/>
      <c r="F44" s="373"/>
      <c r="G44" s="693"/>
      <c r="H44" s="373"/>
      <c r="I44" s="693"/>
      <c r="J44" s="373"/>
      <c r="K44" s="695"/>
      <c r="L44" s="691"/>
      <c r="M44" s="374"/>
      <c r="N44" s="689"/>
      <c r="O44" s="373"/>
      <c r="P44" s="689"/>
      <c r="Q44" s="691"/>
      <c r="R44" s="379" t="str">
        <f>IF(OR(D44="",A43=""),"",HOUR(AJ44))</f>
        <v/>
      </c>
      <c r="S44" s="689"/>
      <c r="T44" s="375" t="str">
        <f>IF(OR(D44="",A43=""),"",MINUTE(AJ44))</f>
        <v/>
      </c>
      <c r="U44" s="689"/>
      <c r="V44" s="702"/>
      <c r="W44" s="413"/>
      <c r="X44" s="704"/>
      <c r="Y44" s="697"/>
      <c r="Z44" s="683"/>
      <c r="AA44" s="684"/>
      <c r="AG44" s="360">
        <f>IF(OR(D44="",F44=""),0,TIME(D44,F44,0))</f>
        <v>0</v>
      </c>
      <c r="AH44" s="360">
        <f>IF(OR(D44="",F44="",H44="",J44=""),0,TIME(H44,J44,0))</f>
        <v>0</v>
      </c>
      <c r="AI44" s="360">
        <f>IF(OR(D44="",F44=""),0,TIME(M44,O44,0))</f>
        <v>0</v>
      </c>
      <c r="AJ44" s="365">
        <f>AH44-AG44-AI44</f>
        <v>0</v>
      </c>
      <c r="AK44" s="367" t="str">
        <f>IF(A43="",IF(OR(D44&lt;&gt;"",F44&lt;&gt;"",H44&lt;&gt;"",J44&lt;&gt;""),"ERR",""),IF(A43&lt;&gt;"",IF(AND(D44="",F44="",H44="",J44=""),"",IF(OR(AND(D44&lt;&gt;"",F44=""),AND(D44="",F44&lt;&gt;""),AND(H44&lt;&gt;"",J44=""),AND(H44="",J44&lt;&gt;""),AG44&gt;=AH44,AH44-AG44-AI44&lt;0),"ERR",""))))</f>
        <v/>
      </c>
    </row>
    <row r="45" spans="1:43" ht="15" customHeight="1" x14ac:dyDescent="0.2">
      <c r="A45" s="803"/>
      <c r="B45" s="804"/>
      <c r="C45" s="700" t="s">
        <v>248</v>
      </c>
      <c r="D45" s="420"/>
      <c r="E45" s="421"/>
      <c r="F45" s="421"/>
      <c r="G45" s="421"/>
      <c r="H45" s="421"/>
      <c r="I45" s="421"/>
      <c r="J45" s="421"/>
      <c r="K45" s="421"/>
      <c r="L45" s="421"/>
      <c r="M45" s="421"/>
      <c r="N45" s="421"/>
      <c r="O45" s="421"/>
      <c r="P45" s="421"/>
      <c r="Q45" s="680" t="str">
        <f>IF(OR(AK43="ERR",AK44="ERR"),"研修時間を確認してください","")</f>
        <v/>
      </c>
      <c r="R45" s="680"/>
      <c r="S45" s="680"/>
      <c r="T45" s="680"/>
      <c r="U45" s="680"/>
      <c r="V45" s="680"/>
      <c r="W45" s="680"/>
      <c r="X45" s="681" t="str">
        <f>IF(ISERROR(OR(AG43,AJ43,AJ44)),"研修人数を入力してください",IF(AG43&lt;&gt;"",IF(OR(AND(AJ43&gt;0,W43=""),AND(AJ44&gt;0,W44="")),"研修人数を入力してください",""),""))</f>
        <v/>
      </c>
      <c r="Y45" s="681"/>
      <c r="Z45" s="681"/>
      <c r="AA45" s="682"/>
      <c r="AE45" s="164"/>
      <c r="AF45" s="170"/>
      <c r="AG45" s="172"/>
      <c r="AH45" s="172"/>
      <c r="AI45" s="172"/>
      <c r="AJ45" s="169"/>
      <c r="AK45" s="367"/>
      <c r="AM45" s="57"/>
      <c r="AO45" s="173"/>
      <c r="AP45" s="174"/>
      <c r="AQ45" s="173"/>
    </row>
    <row r="46" spans="1:43" ht="49.5" customHeight="1" x14ac:dyDescent="0.15">
      <c r="A46" s="805" t="str">
        <f>IF(AF43="","",CONCATENATE("(",TEXT(AF43,"aaa"),")"))</f>
        <v/>
      </c>
      <c r="B46" s="806"/>
      <c r="C46" s="701"/>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7"/>
      <c r="AE46" s="164"/>
      <c r="AF46" s="170"/>
      <c r="AG46" s="172"/>
      <c r="AH46" s="172"/>
      <c r="AI46" s="172"/>
      <c r="AJ46" s="169"/>
      <c r="AK46" s="367"/>
      <c r="AO46" s="173"/>
      <c r="AP46" s="174"/>
      <c r="AQ46" s="173"/>
    </row>
    <row r="47" spans="1:43" ht="14.25" customHeight="1" x14ac:dyDescent="0.15">
      <c r="A47" s="699" t="s">
        <v>273</v>
      </c>
      <c r="B47" s="699"/>
      <c r="C47" s="698">
        <f>IF(SUMIF($W$7:$W$44,1,$AJ$7:$AJ$44)=0,0,SUMIF($W$7:$W$44,1,$AJ$7:$AJ$44))</f>
        <v>0</v>
      </c>
      <c r="D47" s="698"/>
      <c r="E47" s="699" t="s">
        <v>259</v>
      </c>
      <c r="F47" s="699"/>
      <c r="G47" s="698">
        <f>IF(SUMIF($W$7:$W$44,2,$AJ$7:$AJ$44)=0,0,SUMIF($W$7:$W$44,2,$AJ$7:$AJ$44))</f>
        <v>0</v>
      </c>
      <c r="H47" s="698"/>
      <c r="I47" s="699" t="s">
        <v>260</v>
      </c>
      <c r="J47" s="699"/>
      <c r="K47" s="698">
        <f>IF(SUMIF($W$7:$W$44,3,$AJ$7:$AJ$44)=0,0,SUMIF($W$7:$W$44,3,$AJ$7:$AJ$44))</f>
        <v>0</v>
      </c>
      <c r="L47" s="698"/>
      <c r="M47" s="391" t="s">
        <v>31</v>
      </c>
      <c r="N47" s="698">
        <f>SUM($C$47,$G$47,$K$47)</f>
        <v>0</v>
      </c>
      <c r="O47" s="698"/>
      <c r="P47" s="381"/>
      <c r="Q47" s="381"/>
      <c r="R47" s="381"/>
      <c r="S47" s="381"/>
      <c r="T47" s="381"/>
      <c r="U47" s="381"/>
      <c r="V47" s="381"/>
      <c r="W47" s="381"/>
      <c r="X47" s="381"/>
      <c r="Y47" s="381"/>
      <c r="Z47" s="381"/>
      <c r="AA47" s="381"/>
      <c r="AE47" s="164"/>
      <c r="AF47" s="170"/>
      <c r="AG47" s="172"/>
      <c r="AH47" s="172"/>
      <c r="AI47" s="172"/>
      <c r="AJ47" s="169"/>
      <c r="AK47" s="367"/>
      <c r="AO47" s="173"/>
      <c r="AP47" s="174"/>
      <c r="AQ47" s="173"/>
    </row>
    <row r="48" spans="1:43" ht="13.5" customHeight="1" x14ac:dyDescent="0.15">
      <c r="A48" s="350"/>
      <c r="B48" s="350"/>
      <c r="C48" s="376"/>
      <c r="D48" s="376"/>
      <c r="E48" s="376"/>
      <c r="F48" s="376"/>
      <c r="G48" s="376"/>
      <c r="H48" s="376"/>
      <c r="I48" s="377"/>
      <c r="J48" s="377"/>
      <c r="K48" s="377"/>
      <c r="L48" s="807" t="str">
        <f>$L$5</f>
        <v>（ 　　年　　月 ）</v>
      </c>
      <c r="M48" s="807"/>
      <c r="N48" s="807"/>
      <c r="O48" s="807"/>
      <c r="P48" s="807"/>
      <c r="Q48" s="807"/>
      <c r="R48" s="385" t="s">
        <v>264</v>
      </c>
      <c r="S48" s="383"/>
      <c r="T48" s="383"/>
      <c r="U48" s="383"/>
      <c r="V48" s="808" t="str">
        <f>$V$5</f>
        <v/>
      </c>
      <c r="W48" s="808"/>
      <c r="X48" s="808"/>
      <c r="Y48" s="808"/>
      <c r="Z48" s="808"/>
      <c r="AA48" s="808"/>
      <c r="AE48" s="164"/>
      <c r="AF48" s="170"/>
      <c r="AG48" s="172"/>
      <c r="AH48" s="172"/>
      <c r="AI48" s="172"/>
      <c r="AJ48" s="365"/>
      <c r="AK48" s="367"/>
      <c r="AO48" s="173"/>
      <c r="AP48" s="174"/>
      <c r="AQ48" s="173"/>
    </row>
    <row r="49" spans="1:43" ht="15.75" customHeight="1" x14ac:dyDescent="0.15">
      <c r="A49" s="801">
        <f>IF($AG$3="",A43+1,AF49)</f>
        <v>11</v>
      </c>
      <c r="B49" s="802"/>
      <c r="C49" s="707" t="s">
        <v>247</v>
      </c>
      <c r="D49" s="368"/>
      <c r="E49" s="692" t="s">
        <v>201</v>
      </c>
      <c r="F49" s="368"/>
      <c r="G49" s="692" t="s">
        <v>250</v>
      </c>
      <c r="H49" s="368"/>
      <c r="I49" s="692" t="s">
        <v>201</v>
      </c>
      <c r="J49" s="368"/>
      <c r="K49" s="694" t="s">
        <v>251</v>
      </c>
      <c r="L49" s="690" t="s">
        <v>202</v>
      </c>
      <c r="M49" s="369"/>
      <c r="N49" s="688" t="s">
        <v>252</v>
      </c>
      <c r="O49" s="368"/>
      <c r="P49" s="688" t="s">
        <v>251</v>
      </c>
      <c r="Q49" s="690" t="s">
        <v>253</v>
      </c>
      <c r="R49" s="380" t="str">
        <f>IF(OR(D49="",A49=""),"",HOUR(AJ49))</f>
        <v/>
      </c>
      <c r="S49" s="688" t="s">
        <v>252</v>
      </c>
      <c r="T49" s="371" t="str">
        <f>IF(OR(D49="",A49=""),"",MINUTE(AJ49))</f>
        <v/>
      </c>
      <c r="U49" s="688" t="s">
        <v>251</v>
      </c>
      <c r="V49" s="690" t="s">
        <v>268</v>
      </c>
      <c r="W49" s="372"/>
      <c r="X49" s="703" t="s">
        <v>143</v>
      </c>
      <c r="Y49" s="696" t="s">
        <v>254</v>
      </c>
      <c r="Z49" s="705"/>
      <c r="AA49" s="706"/>
      <c r="AF49" s="168" t="str">
        <f>IF($AG$3="","",AF43+1)</f>
        <v/>
      </c>
      <c r="AG49" s="360">
        <f>IF(OR(D49="",F49=""),0,TIME(D49,F49,0))</f>
        <v>0</v>
      </c>
      <c r="AH49" s="360">
        <f>IF(OR(D49="",F49="",H49="",J49=""),0,TIME(H49,J49,0))</f>
        <v>0</v>
      </c>
      <c r="AI49" s="360">
        <f>IF(OR(D49="",F49=""),0,TIME(M49,O49,0))</f>
        <v>0</v>
      </c>
      <c r="AJ49" s="365">
        <f>AH49-AG49-AI49</f>
        <v>0</v>
      </c>
      <c r="AK49" s="367" t="str">
        <f>IF(A49="",IF(OR(D49&lt;&gt;"",F49&lt;&gt;"",H49&lt;&gt;"",J49&lt;&gt;""),"ERR",""),IF(A49&lt;&gt;"",IF(AND(D49="",F49="",H49="",J49=""),"",IF(OR(AND(D49&lt;&gt;"",F49=""),AND(D49="",F49&lt;&gt;""),AND(H49&lt;&gt;"",J49=""),AND(H49="",J49&lt;&gt;""),AG49&gt;=AH49,AH49-AG49-AI49&lt;0),"ERR",""))))</f>
        <v/>
      </c>
      <c r="AO49" s="188"/>
    </row>
    <row r="50" spans="1:43" ht="14.25" customHeight="1" x14ac:dyDescent="0.15">
      <c r="A50" s="803"/>
      <c r="B50" s="804"/>
      <c r="C50" s="708"/>
      <c r="D50" s="373"/>
      <c r="E50" s="693"/>
      <c r="F50" s="373"/>
      <c r="G50" s="693"/>
      <c r="H50" s="373"/>
      <c r="I50" s="693"/>
      <c r="J50" s="373"/>
      <c r="K50" s="695"/>
      <c r="L50" s="691"/>
      <c r="M50" s="374"/>
      <c r="N50" s="689"/>
      <c r="O50" s="373"/>
      <c r="P50" s="689"/>
      <c r="Q50" s="691"/>
      <c r="R50" s="379" t="str">
        <f>IF(OR(D50="",A49=""),"",HOUR(AJ50))</f>
        <v/>
      </c>
      <c r="S50" s="689"/>
      <c r="T50" s="375" t="str">
        <f>IF(OR(D50="",A49=""),"",MINUTE(AJ50))</f>
        <v/>
      </c>
      <c r="U50" s="689"/>
      <c r="V50" s="702"/>
      <c r="W50" s="413"/>
      <c r="X50" s="704"/>
      <c r="Y50" s="697"/>
      <c r="Z50" s="683"/>
      <c r="AA50" s="684"/>
      <c r="AG50" s="360">
        <f>IF(OR(D50="",F50=""),0,TIME(D50,F50,0))</f>
        <v>0</v>
      </c>
      <c r="AH50" s="360">
        <f>IF(OR(D50="",F50="",H50="",J50=""),0,TIME(H50,J50,0))</f>
        <v>0</v>
      </c>
      <c r="AI50" s="360">
        <f>IF(OR(D50="",F50=""),0,TIME(M50,O50,0))</f>
        <v>0</v>
      </c>
      <c r="AJ50" s="365">
        <f>AH50-AG50-AI50</f>
        <v>0</v>
      </c>
      <c r="AK50" s="367" t="str">
        <f>IF(A49="",IF(OR(D50&lt;&gt;"",F50&lt;&gt;"",H50&lt;&gt;"",J50&lt;&gt;""),"ERR",""),IF(A49&lt;&gt;"",IF(AND(D50="",F50="",H50="",J50=""),"",IF(OR(AND(D50&lt;&gt;"",F50=""),AND(D50="",F50&lt;&gt;""),AND(H50&lt;&gt;"",J50=""),AND(H50="",J50&lt;&gt;""),AG50&gt;=AH50,AH50-AG50-AI50&lt;0),"ERR",""))))</f>
        <v/>
      </c>
    </row>
    <row r="51" spans="1:43" ht="15" customHeight="1" x14ac:dyDescent="0.2">
      <c r="A51" s="803"/>
      <c r="B51" s="804"/>
      <c r="C51" s="700" t="s">
        <v>248</v>
      </c>
      <c r="D51" s="420"/>
      <c r="E51" s="421"/>
      <c r="F51" s="421"/>
      <c r="G51" s="421"/>
      <c r="H51" s="421"/>
      <c r="I51" s="421"/>
      <c r="J51" s="421"/>
      <c r="K51" s="421"/>
      <c r="L51" s="421"/>
      <c r="M51" s="421"/>
      <c r="N51" s="421"/>
      <c r="O51" s="421"/>
      <c r="P51" s="421"/>
      <c r="Q51" s="680" t="str">
        <f>IF(OR(AK49="ERR",AK50="ERR"),"研修時間を確認してください","")</f>
        <v/>
      </c>
      <c r="R51" s="680"/>
      <c r="S51" s="680"/>
      <c r="T51" s="680"/>
      <c r="U51" s="680"/>
      <c r="V51" s="680"/>
      <c r="W51" s="680"/>
      <c r="X51" s="681" t="str">
        <f>IF(ISERROR(OR(AG49,AJ49,AJ50)),"研修人数を入力してください",IF(AG49&lt;&gt;"",IF(OR(AND(AJ49&gt;0,W49=""),AND(AJ50&gt;0,W50="")),"研修人数を入力してください",""),""))</f>
        <v/>
      </c>
      <c r="Y51" s="681"/>
      <c r="Z51" s="681"/>
      <c r="AA51" s="682"/>
      <c r="AE51" s="164"/>
      <c r="AF51" s="170"/>
      <c r="AG51" s="172"/>
      <c r="AH51" s="172"/>
      <c r="AI51" s="172"/>
      <c r="AJ51" s="169"/>
      <c r="AK51" s="367"/>
      <c r="AM51" s="57"/>
      <c r="AO51" s="362"/>
      <c r="AP51" s="174"/>
      <c r="AQ51" s="173"/>
    </row>
    <row r="52" spans="1:43" ht="49.5" customHeight="1" x14ac:dyDescent="0.15">
      <c r="A52" s="805" t="str">
        <f>IF(AF49="","",CONCATENATE("(",TEXT(AF49,"aaa"),")"))</f>
        <v/>
      </c>
      <c r="B52" s="806"/>
      <c r="C52" s="701"/>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7"/>
      <c r="AE52" s="164"/>
      <c r="AF52" s="170"/>
      <c r="AG52" s="172"/>
      <c r="AH52" s="172"/>
      <c r="AI52" s="172"/>
      <c r="AJ52" s="169"/>
      <c r="AK52" s="367"/>
      <c r="AO52" s="173"/>
      <c r="AP52" s="174"/>
      <c r="AQ52" s="173"/>
    </row>
    <row r="53" spans="1:43" ht="15.75" customHeight="1" x14ac:dyDescent="0.15">
      <c r="A53" s="801">
        <f>IF($AG$3="",A49+1,AF53)</f>
        <v>12</v>
      </c>
      <c r="B53" s="802"/>
      <c r="C53" s="707" t="s">
        <v>247</v>
      </c>
      <c r="D53" s="368"/>
      <c r="E53" s="692" t="s">
        <v>201</v>
      </c>
      <c r="F53" s="368"/>
      <c r="G53" s="692" t="s">
        <v>250</v>
      </c>
      <c r="H53" s="368"/>
      <c r="I53" s="692" t="s">
        <v>201</v>
      </c>
      <c r="J53" s="368"/>
      <c r="K53" s="694" t="s">
        <v>251</v>
      </c>
      <c r="L53" s="690" t="s">
        <v>202</v>
      </c>
      <c r="M53" s="369"/>
      <c r="N53" s="688" t="s">
        <v>252</v>
      </c>
      <c r="O53" s="368"/>
      <c r="P53" s="688" t="s">
        <v>251</v>
      </c>
      <c r="Q53" s="690" t="s">
        <v>253</v>
      </c>
      <c r="R53" s="380" t="str">
        <f>IF(OR(D53="",A53=""),"",HOUR(AJ53))</f>
        <v/>
      </c>
      <c r="S53" s="688" t="s">
        <v>252</v>
      </c>
      <c r="T53" s="371" t="str">
        <f>IF(OR(D53="",A53=""),"",MINUTE(AJ53))</f>
        <v/>
      </c>
      <c r="U53" s="688" t="s">
        <v>251</v>
      </c>
      <c r="V53" s="690" t="s">
        <v>268</v>
      </c>
      <c r="W53" s="372"/>
      <c r="X53" s="703" t="s">
        <v>143</v>
      </c>
      <c r="Y53" s="696" t="s">
        <v>254</v>
      </c>
      <c r="Z53" s="705"/>
      <c r="AA53" s="706"/>
      <c r="AF53" s="168" t="str">
        <f>IF($AG$3="","",AF49+1)</f>
        <v/>
      </c>
      <c r="AG53" s="360">
        <f>IF(OR(D53="",F53=""),0,TIME(D53,F53,0))</f>
        <v>0</v>
      </c>
      <c r="AH53" s="360">
        <f>IF(OR(D53="",F53="",H53="",J53=""),0,TIME(H53,J53,0))</f>
        <v>0</v>
      </c>
      <c r="AI53" s="360">
        <f>IF(OR(D53="",F53=""),0,TIME(M53,O53,0))</f>
        <v>0</v>
      </c>
      <c r="AJ53" s="365">
        <f>AH53-AG53-AI53</f>
        <v>0</v>
      </c>
      <c r="AK53" s="367" t="str">
        <f>IF(A53="",IF(OR(D53&lt;&gt;"",F53&lt;&gt;"",H53&lt;&gt;"",J53&lt;&gt;""),"ERR",""),IF(A53&lt;&gt;"",IF(AND(D53="",F53="",H53="",J53=""),"",IF(OR(AND(D53&lt;&gt;"",F53=""),AND(D53="",F53&lt;&gt;""),AND(H53&lt;&gt;"",J53=""),AND(H53="",J53&lt;&gt;""),AG53&gt;=AH53,AH53-AG53-AI53&lt;0),"ERR",""))))</f>
        <v/>
      </c>
    </row>
    <row r="54" spans="1:43" ht="14.25" customHeight="1" x14ac:dyDescent="0.15">
      <c r="A54" s="803"/>
      <c r="B54" s="804"/>
      <c r="C54" s="708"/>
      <c r="D54" s="373"/>
      <c r="E54" s="693"/>
      <c r="F54" s="373"/>
      <c r="G54" s="693"/>
      <c r="H54" s="373"/>
      <c r="I54" s="693"/>
      <c r="J54" s="373"/>
      <c r="K54" s="695"/>
      <c r="L54" s="691"/>
      <c r="M54" s="374"/>
      <c r="N54" s="689"/>
      <c r="O54" s="373"/>
      <c r="P54" s="689"/>
      <c r="Q54" s="691"/>
      <c r="R54" s="379" t="str">
        <f>IF(OR(D54="",A53=""),"",HOUR(AJ54))</f>
        <v/>
      </c>
      <c r="S54" s="689"/>
      <c r="T54" s="375" t="str">
        <f>IF(OR(D54="",A53=""),"",MINUTE(AJ54))</f>
        <v/>
      </c>
      <c r="U54" s="689"/>
      <c r="V54" s="702"/>
      <c r="W54" s="413"/>
      <c r="X54" s="704"/>
      <c r="Y54" s="697"/>
      <c r="Z54" s="683"/>
      <c r="AA54" s="684"/>
      <c r="AG54" s="360">
        <f>IF(OR(D54="",F54=""),0,TIME(D54,F54,0))</f>
        <v>0</v>
      </c>
      <c r="AH54" s="360">
        <f>IF(OR(D54="",F54="",H54="",J54=""),0,TIME(H54,J54,0))</f>
        <v>0</v>
      </c>
      <c r="AI54" s="360">
        <f>IF(OR(D54="",F54=""),0,TIME(M54,O54,0))</f>
        <v>0</v>
      </c>
      <c r="AJ54" s="365">
        <f>AH54-AG54-AI54</f>
        <v>0</v>
      </c>
      <c r="AK54" s="367" t="str">
        <f>IF(A53="",IF(OR(D54&lt;&gt;"",F54&lt;&gt;"",H54&lt;&gt;"",J54&lt;&gt;""),"ERR",""),IF(A53&lt;&gt;"",IF(AND(D54="",F54="",H54="",J54=""),"",IF(OR(AND(D54&lt;&gt;"",F54=""),AND(D54="",F54&lt;&gt;""),AND(H54&lt;&gt;"",J54=""),AND(H54="",J54&lt;&gt;""),AG54&gt;=AH54,AH54-AG54-AI54&lt;0),"ERR",""))))</f>
        <v/>
      </c>
    </row>
    <row r="55" spans="1:43" ht="15" customHeight="1" x14ac:dyDescent="0.2">
      <c r="A55" s="803"/>
      <c r="B55" s="804"/>
      <c r="C55" s="700" t="s">
        <v>248</v>
      </c>
      <c r="D55" s="420"/>
      <c r="E55" s="421"/>
      <c r="F55" s="421"/>
      <c r="G55" s="421"/>
      <c r="H55" s="421"/>
      <c r="I55" s="421"/>
      <c r="J55" s="421"/>
      <c r="K55" s="421"/>
      <c r="L55" s="421"/>
      <c r="M55" s="421"/>
      <c r="N55" s="421"/>
      <c r="O55" s="421"/>
      <c r="P55" s="421"/>
      <c r="Q55" s="680" t="str">
        <f>IF(OR(AK53="ERR",AK54="ERR"),"研修時間を確認してください","")</f>
        <v/>
      </c>
      <c r="R55" s="680"/>
      <c r="S55" s="680"/>
      <c r="T55" s="680"/>
      <c r="U55" s="680"/>
      <c r="V55" s="680"/>
      <c r="W55" s="680"/>
      <c r="X55" s="681" t="str">
        <f>IF(ISERROR(OR(AG53,AJ53,AJ54)),"研修人数を入力してください",IF(AG53&lt;&gt;"",IF(OR(AND(AJ53&gt;0,W53=""),AND(AJ54&gt;0,W54="")),"研修人数を入力してください",""),""))</f>
        <v/>
      </c>
      <c r="Y55" s="681"/>
      <c r="Z55" s="681"/>
      <c r="AA55" s="682"/>
      <c r="AE55" s="164"/>
      <c r="AF55" s="170"/>
      <c r="AG55" s="172"/>
      <c r="AH55" s="172"/>
      <c r="AI55" s="172"/>
      <c r="AJ55" s="169"/>
      <c r="AK55" s="367"/>
      <c r="AM55" s="57"/>
      <c r="AO55" s="173"/>
      <c r="AP55" s="174"/>
      <c r="AQ55" s="173"/>
    </row>
    <row r="56" spans="1:43" ht="49.5" customHeight="1" x14ac:dyDescent="0.15">
      <c r="A56" s="805" t="str">
        <f>IF(AF53="","",CONCATENATE("(",TEXT(AF53,"aaa"),")"))</f>
        <v/>
      </c>
      <c r="B56" s="806"/>
      <c r="C56" s="701"/>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7"/>
      <c r="AE56" s="164"/>
      <c r="AF56" s="170"/>
      <c r="AG56" s="172"/>
      <c r="AH56" s="172"/>
      <c r="AI56" s="172"/>
      <c r="AJ56" s="169"/>
      <c r="AK56" s="367"/>
      <c r="AO56" s="173"/>
      <c r="AP56" s="174"/>
      <c r="AQ56" s="173"/>
    </row>
    <row r="57" spans="1:43" ht="15.75" customHeight="1" x14ac:dyDescent="0.15">
      <c r="A57" s="801">
        <f>IF($AG$3="",A53+1,AF57)</f>
        <v>13</v>
      </c>
      <c r="B57" s="802"/>
      <c r="C57" s="707" t="s">
        <v>247</v>
      </c>
      <c r="D57" s="368"/>
      <c r="E57" s="692" t="s">
        <v>201</v>
      </c>
      <c r="F57" s="368"/>
      <c r="G57" s="692" t="s">
        <v>250</v>
      </c>
      <c r="H57" s="368"/>
      <c r="I57" s="692" t="s">
        <v>201</v>
      </c>
      <c r="J57" s="368"/>
      <c r="K57" s="694" t="s">
        <v>251</v>
      </c>
      <c r="L57" s="690" t="s">
        <v>202</v>
      </c>
      <c r="M57" s="369"/>
      <c r="N57" s="688" t="s">
        <v>252</v>
      </c>
      <c r="O57" s="368"/>
      <c r="P57" s="688" t="s">
        <v>251</v>
      </c>
      <c r="Q57" s="690" t="s">
        <v>253</v>
      </c>
      <c r="R57" s="380" t="str">
        <f>IF(OR(D57="",A57=""),"",HOUR(AJ57))</f>
        <v/>
      </c>
      <c r="S57" s="688" t="s">
        <v>252</v>
      </c>
      <c r="T57" s="371" t="str">
        <f>IF(OR(D57="",A57=""),"",MINUTE(AJ57))</f>
        <v/>
      </c>
      <c r="U57" s="688" t="s">
        <v>251</v>
      </c>
      <c r="V57" s="690" t="s">
        <v>268</v>
      </c>
      <c r="W57" s="372"/>
      <c r="X57" s="703" t="s">
        <v>143</v>
      </c>
      <c r="Y57" s="696" t="s">
        <v>254</v>
      </c>
      <c r="Z57" s="705"/>
      <c r="AA57" s="706"/>
      <c r="AF57" s="168" t="str">
        <f>IF($AG$3="","",AF53+1)</f>
        <v/>
      </c>
      <c r="AG57" s="360">
        <f>IF(OR(D57="",F57=""),0,TIME(D57,F57,0))</f>
        <v>0</v>
      </c>
      <c r="AH57" s="360">
        <f>IF(OR(D57="",F57="",H57="",J57=""),0,TIME(H57,J57,0))</f>
        <v>0</v>
      </c>
      <c r="AI57" s="360">
        <f>IF(OR(D57="",F57=""),0,TIME(M57,O57,0))</f>
        <v>0</v>
      </c>
      <c r="AJ57" s="365">
        <f>AH57-AG57-AI57</f>
        <v>0</v>
      </c>
      <c r="AK57" s="367" t="str">
        <f>IF(A57="",IF(OR(D57&lt;&gt;"",F57&lt;&gt;"",H57&lt;&gt;"",J57&lt;&gt;""),"ERR",""),IF(A57&lt;&gt;"",IF(AND(D57="",F57="",H57="",J57=""),"",IF(OR(AND(D57&lt;&gt;"",F57=""),AND(D57="",F57&lt;&gt;""),AND(H57&lt;&gt;"",J57=""),AND(H57="",J57&lt;&gt;""),AG57&gt;=AH57,AH57-AG57-AI57&lt;0),"ERR",""))))</f>
        <v/>
      </c>
    </row>
    <row r="58" spans="1:43" ht="14.25" customHeight="1" x14ac:dyDescent="0.15">
      <c r="A58" s="803"/>
      <c r="B58" s="804"/>
      <c r="C58" s="708"/>
      <c r="D58" s="373"/>
      <c r="E58" s="693"/>
      <c r="F58" s="373"/>
      <c r="G58" s="693"/>
      <c r="H58" s="373"/>
      <c r="I58" s="693"/>
      <c r="J58" s="373"/>
      <c r="K58" s="695"/>
      <c r="L58" s="691"/>
      <c r="M58" s="374"/>
      <c r="N58" s="689"/>
      <c r="O58" s="373"/>
      <c r="P58" s="689"/>
      <c r="Q58" s="691"/>
      <c r="R58" s="379" t="str">
        <f>IF(OR(D58="",A57=""),"",HOUR(AJ58))</f>
        <v/>
      </c>
      <c r="S58" s="689"/>
      <c r="T58" s="375" t="str">
        <f>IF(OR(D58="",A57=""),"",MINUTE(AJ58))</f>
        <v/>
      </c>
      <c r="U58" s="689"/>
      <c r="V58" s="702"/>
      <c r="W58" s="413"/>
      <c r="X58" s="704"/>
      <c r="Y58" s="697"/>
      <c r="Z58" s="683"/>
      <c r="AA58" s="684"/>
      <c r="AG58" s="360">
        <f>IF(OR(D58="",F58=""),0,TIME(D58,F58,0))</f>
        <v>0</v>
      </c>
      <c r="AH58" s="360">
        <f>IF(OR(D58="",F58="",H58="",J58=""),0,TIME(H58,J58,0))</f>
        <v>0</v>
      </c>
      <c r="AI58" s="360">
        <f>IF(OR(D58="",F58=""),0,TIME(M58,O58,0))</f>
        <v>0</v>
      </c>
      <c r="AJ58" s="365">
        <f>AH58-AG58-AI58</f>
        <v>0</v>
      </c>
      <c r="AK58" s="367" t="str">
        <f>IF(A57="",IF(OR(D58&lt;&gt;"",F58&lt;&gt;"",H58&lt;&gt;"",J58&lt;&gt;""),"ERR",""),IF(A57&lt;&gt;"",IF(AND(D58="",F58="",H58="",J58=""),"",IF(OR(AND(D58&lt;&gt;"",F58=""),AND(D58="",F58&lt;&gt;""),AND(H58&lt;&gt;"",J58=""),AND(H58="",J58&lt;&gt;""),AG58&gt;=AH58,AH58-AG58-AI58&lt;0),"ERR",""))))</f>
        <v/>
      </c>
    </row>
    <row r="59" spans="1:43" ht="15" customHeight="1" x14ac:dyDescent="0.2">
      <c r="A59" s="803"/>
      <c r="B59" s="804"/>
      <c r="C59" s="700" t="s">
        <v>248</v>
      </c>
      <c r="D59" s="420"/>
      <c r="E59" s="421"/>
      <c r="F59" s="421"/>
      <c r="G59" s="421"/>
      <c r="H59" s="421"/>
      <c r="I59" s="421"/>
      <c r="J59" s="421"/>
      <c r="K59" s="421"/>
      <c r="L59" s="421"/>
      <c r="M59" s="421"/>
      <c r="N59" s="421"/>
      <c r="O59" s="421"/>
      <c r="P59" s="421"/>
      <c r="Q59" s="680" t="str">
        <f>IF(OR(AK57="ERR",AK58="ERR"),"研修時間を確認してください","")</f>
        <v/>
      </c>
      <c r="R59" s="680"/>
      <c r="S59" s="680"/>
      <c r="T59" s="680"/>
      <c r="U59" s="680"/>
      <c r="V59" s="680"/>
      <c r="W59" s="680"/>
      <c r="X59" s="681" t="str">
        <f>IF(ISERROR(OR(AG57,AJ57,AJ58)),"研修人数を入力してください",IF(AG57&lt;&gt;"",IF(OR(AND(AJ57&gt;0,W57=""),AND(AJ58&gt;0,W58="")),"研修人数を入力してください",""),""))</f>
        <v/>
      </c>
      <c r="Y59" s="681"/>
      <c r="Z59" s="681"/>
      <c r="AA59" s="682"/>
      <c r="AE59" s="164"/>
      <c r="AF59" s="170"/>
      <c r="AG59" s="172"/>
      <c r="AH59" s="172"/>
      <c r="AI59" s="172"/>
      <c r="AJ59" s="169"/>
      <c r="AK59" s="367"/>
      <c r="AM59" s="57"/>
      <c r="AO59" s="173"/>
      <c r="AP59" s="174"/>
      <c r="AQ59" s="173"/>
    </row>
    <row r="60" spans="1:43" ht="49.5" customHeight="1" x14ac:dyDescent="0.15">
      <c r="A60" s="805" t="str">
        <f>IF(AF57="","",CONCATENATE("(",TEXT(AF57,"aaa"),")"))</f>
        <v/>
      </c>
      <c r="B60" s="806"/>
      <c r="C60" s="701"/>
      <c r="D60" s="685"/>
      <c r="E60" s="686"/>
      <c r="F60" s="686"/>
      <c r="G60" s="686"/>
      <c r="H60" s="686"/>
      <c r="I60" s="686"/>
      <c r="J60" s="686"/>
      <c r="K60" s="686"/>
      <c r="L60" s="686"/>
      <c r="M60" s="686"/>
      <c r="N60" s="686"/>
      <c r="O60" s="686"/>
      <c r="P60" s="686"/>
      <c r="Q60" s="686"/>
      <c r="R60" s="686"/>
      <c r="S60" s="686"/>
      <c r="T60" s="686"/>
      <c r="U60" s="686"/>
      <c r="V60" s="686"/>
      <c r="W60" s="686"/>
      <c r="X60" s="686"/>
      <c r="Y60" s="686"/>
      <c r="Z60" s="686"/>
      <c r="AA60" s="687"/>
      <c r="AE60" s="164"/>
      <c r="AF60" s="170"/>
      <c r="AG60" s="172"/>
      <c r="AH60" s="172"/>
      <c r="AI60" s="172"/>
      <c r="AJ60" s="169"/>
      <c r="AK60" s="367"/>
      <c r="AO60" s="173"/>
      <c r="AP60" s="174"/>
      <c r="AQ60" s="173"/>
    </row>
    <row r="61" spans="1:43" ht="15.75" customHeight="1" x14ac:dyDescent="0.15">
      <c r="A61" s="801">
        <f>IF($AG$3="",A57+1,AF61)</f>
        <v>14</v>
      </c>
      <c r="B61" s="802"/>
      <c r="C61" s="707" t="s">
        <v>247</v>
      </c>
      <c r="D61" s="368"/>
      <c r="E61" s="692" t="s">
        <v>201</v>
      </c>
      <c r="F61" s="368"/>
      <c r="G61" s="692" t="s">
        <v>250</v>
      </c>
      <c r="H61" s="368"/>
      <c r="I61" s="692" t="s">
        <v>201</v>
      </c>
      <c r="J61" s="368"/>
      <c r="K61" s="694" t="s">
        <v>251</v>
      </c>
      <c r="L61" s="690" t="s">
        <v>202</v>
      </c>
      <c r="M61" s="369"/>
      <c r="N61" s="688" t="s">
        <v>252</v>
      </c>
      <c r="O61" s="368"/>
      <c r="P61" s="688" t="s">
        <v>251</v>
      </c>
      <c r="Q61" s="690" t="s">
        <v>253</v>
      </c>
      <c r="R61" s="380" t="str">
        <f>IF(OR(D61="",A61=""),"",HOUR(AJ61))</f>
        <v/>
      </c>
      <c r="S61" s="688" t="s">
        <v>252</v>
      </c>
      <c r="T61" s="371" t="str">
        <f>IF(OR(D61="",A61=""),"",MINUTE(AJ61))</f>
        <v/>
      </c>
      <c r="U61" s="688" t="s">
        <v>251</v>
      </c>
      <c r="V61" s="690" t="s">
        <v>268</v>
      </c>
      <c r="W61" s="372"/>
      <c r="X61" s="703" t="s">
        <v>143</v>
      </c>
      <c r="Y61" s="696" t="s">
        <v>254</v>
      </c>
      <c r="Z61" s="705"/>
      <c r="AA61" s="706"/>
      <c r="AF61" s="168" t="str">
        <f>IF($AG$3="","",AF57+1)</f>
        <v/>
      </c>
      <c r="AG61" s="360">
        <f>IF(OR(D61="",F61=""),0,TIME(D61,F61,0))</f>
        <v>0</v>
      </c>
      <c r="AH61" s="360">
        <f>IF(OR(D61="",F61="",H61="",J61=""),0,TIME(H61,J61,0))</f>
        <v>0</v>
      </c>
      <c r="AI61" s="360">
        <f>IF(OR(D61="",F61=""),0,TIME(M61,O61,0))</f>
        <v>0</v>
      </c>
      <c r="AJ61" s="365">
        <f>AH61-AG61-AI61</f>
        <v>0</v>
      </c>
      <c r="AK61" s="367" t="str">
        <f>IF(A61="",IF(OR(D61&lt;&gt;"",F61&lt;&gt;"",H61&lt;&gt;"",J61&lt;&gt;""),"ERR",""),IF(A61&lt;&gt;"",IF(AND(D61="",F61="",H61="",J61=""),"",IF(OR(AND(D61&lt;&gt;"",F61=""),AND(D61="",F61&lt;&gt;""),AND(H61&lt;&gt;"",J61=""),AND(H61="",J61&lt;&gt;""),AG61&gt;=AH61,AH61-AG61-AI61&lt;0),"ERR",""))))</f>
        <v/>
      </c>
    </row>
    <row r="62" spans="1:43" ht="14.25" customHeight="1" x14ac:dyDescent="0.15">
      <c r="A62" s="803"/>
      <c r="B62" s="804"/>
      <c r="C62" s="708"/>
      <c r="D62" s="373"/>
      <c r="E62" s="693"/>
      <c r="F62" s="373"/>
      <c r="G62" s="693"/>
      <c r="H62" s="373"/>
      <c r="I62" s="693"/>
      <c r="J62" s="373"/>
      <c r="K62" s="695"/>
      <c r="L62" s="691"/>
      <c r="M62" s="374"/>
      <c r="N62" s="689"/>
      <c r="O62" s="373"/>
      <c r="P62" s="689"/>
      <c r="Q62" s="691"/>
      <c r="R62" s="379" t="str">
        <f>IF(OR(D62="",A61=""),"",HOUR(AJ62))</f>
        <v/>
      </c>
      <c r="S62" s="689"/>
      <c r="T62" s="375" t="str">
        <f>IF(OR(D62="",A61=""),"",MINUTE(AJ62))</f>
        <v/>
      </c>
      <c r="U62" s="689"/>
      <c r="V62" s="702"/>
      <c r="W62" s="413"/>
      <c r="X62" s="704"/>
      <c r="Y62" s="697"/>
      <c r="Z62" s="683"/>
      <c r="AA62" s="684"/>
      <c r="AG62" s="360">
        <f>IF(OR(D62="",F62=""),0,TIME(D62,F62,0))</f>
        <v>0</v>
      </c>
      <c r="AH62" s="360">
        <f>IF(OR(D62="",F62="",H62="",J62=""),0,TIME(H62,J62,0))</f>
        <v>0</v>
      </c>
      <c r="AI62" s="360">
        <f>IF(OR(D62="",F62=""),0,TIME(M62,O62,0))</f>
        <v>0</v>
      </c>
      <c r="AJ62" s="365">
        <f>AH62-AG62-AI62</f>
        <v>0</v>
      </c>
      <c r="AK62" s="367" t="str">
        <f>IF(A61="",IF(OR(D62&lt;&gt;"",F62&lt;&gt;"",H62&lt;&gt;"",J62&lt;&gt;""),"ERR",""),IF(A61&lt;&gt;"",IF(AND(D62="",F62="",H62="",J62=""),"",IF(OR(AND(D62&lt;&gt;"",F62=""),AND(D62="",F62&lt;&gt;""),AND(H62&lt;&gt;"",J62=""),AND(H62="",J62&lt;&gt;""),AG62&gt;=AH62,AH62-AG62-AI62&lt;0),"ERR",""))))</f>
        <v/>
      </c>
    </row>
    <row r="63" spans="1:43" ht="15" customHeight="1" x14ac:dyDescent="0.2">
      <c r="A63" s="803"/>
      <c r="B63" s="804"/>
      <c r="C63" s="700" t="s">
        <v>248</v>
      </c>
      <c r="D63" s="420"/>
      <c r="E63" s="421"/>
      <c r="F63" s="421"/>
      <c r="G63" s="421"/>
      <c r="H63" s="421"/>
      <c r="I63" s="421"/>
      <c r="J63" s="421"/>
      <c r="K63" s="421"/>
      <c r="L63" s="421"/>
      <c r="M63" s="421"/>
      <c r="N63" s="421"/>
      <c r="O63" s="421"/>
      <c r="P63" s="421"/>
      <c r="Q63" s="680" t="str">
        <f>IF(OR(AK61="ERR",AK62="ERR"),"研修時間を確認してください","")</f>
        <v/>
      </c>
      <c r="R63" s="680"/>
      <c r="S63" s="680"/>
      <c r="T63" s="680"/>
      <c r="U63" s="680"/>
      <c r="V63" s="680"/>
      <c r="W63" s="680"/>
      <c r="X63" s="681" t="str">
        <f>IF(ISERROR(OR(AG61,AJ61,AJ62)),"研修人数を入力してください",IF(AG61&lt;&gt;"",IF(OR(AND(AJ61&gt;0,W61=""),AND(AJ62&gt;0,W62="")),"研修人数を入力してください",""),""))</f>
        <v/>
      </c>
      <c r="Y63" s="681"/>
      <c r="Z63" s="681"/>
      <c r="AA63" s="682"/>
      <c r="AE63" s="164"/>
      <c r="AF63" s="170"/>
      <c r="AG63" s="172"/>
      <c r="AH63" s="172"/>
      <c r="AI63" s="172"/>
      <c r="AJ63" s="169"/>
      <c r="AK63" s="367"/>
      <c r="AM63" s="57"/>
      <c r="AO63" s="173"/>
      <c r="AP63" s="174"/>
      <c r="AQ63" s="173"/>
    </row>
    <row r="64" spans="1:43" ht="49.5" customHeight="1" x14ac:dyDescent="0.15">
      <c r="A64" s="805" t="str">
        <f>IF(AF61="","",CONCATENATE("(",TEXT(AF61,"aaa"),")"))</f>
        <v/>
      </c>
      <c r="B64" s="806"/>
      <c r="C64" s="701"/>
      <c r="D64" s="685"/>
      <c r="E64" s="686"/>
      <c r="F64" s="686"/>
      <c r="G64" s="686"/>
      <c r="H64" s="686"/>
      <c r="I64" s="686"/>
      <c r="J64" s="686"/>
      <c r="K64" s="686"/>
      <c r="L64" s="686"/>
      <c r="M64" s="686"/>
      <c r="N64" s="686"/>
      <c r="O64" s="686"/>
      <c r="P64" s="686"/>
      <c r="Q64" s="686"/>
      <c r="R64" s="686"/>
      <c r="S64" s="686"/>
      <c r="T64" s="686"/>
      <c r="U64" s="686"/>
      <c r="V64" s="686"/>
      <c r="W64" s="686"/>
      <c r="X64" s="686"/>
      <c r="Y64" s="686"/>
      <c r="Z64" s="686"/>
      <c r="AA64" s="687"/>
      <c r="AE64" s="164"/>
      <c r="AF64" s="170"/>
      <c r="AG64" s="172"/>
      <c r="AH64" s="172"/>
      <c r="AI64" s="172"/>
      <c r="AJ64" s="169"/>
      <c r="AK64" s="367"/>
      <c r="AO64" s="173"/>
      <c r="AP64" s="174"/>
      <c r="AQ64" s="173"/>
    </row>
    <row r="65" spans="1:43" ht="15.75" customHeight="1" x14ac:dyDescent="0.15">
      <c r="A65" s="801">
        <f>IF($AG$3="",A61+1,AF65)</f>
        <v>15</v>
      </c>
      <c r="B65" s="802"/>
      <c r="C65" s="707" t="s">
        <v>247</v>
      </c>
      <c r="D65" s="368"/>
      <c r="E65" s="692" t="s">
        <v>201</v>
      </c>
      <c r="F65" s="368"/>
      <c r="G65" s="692" t="s">
        <v>250</v>
      </c>
      <c r="H65" s="368"/>
      <c r="I65" s="692" t="s">
        <v>201</v>
      </c>
      <c r="J65" s="368"/>
      <c r="K65" s="694" t="s">
        <v>251</v>
      </c>
      <c r="L65" s="690" t="s">
        <v>202</v>
      </c>
      <c r="M65" s="369"/>
      <c r="N65" s="688" t="s">
        <v>252</v>
      </c>
      <c r="O65" s="368"/>
      <c r="P65" s="688" t="s">
        <v>251</v>
      </c>
      <c r="Q65" s="690" t="s">
        <v>253</v>
      </c>
      <c r="R65" s="380" t="str">
        <f>IF(OR(D65="",A65=""),"",HOUR(AJ65))</f>
        <v/>
      </c>
      <c r="S65" s="688" t="s">
        <v>252</v>
      </c>
      <c r="T65" s="371" t="str">
        <f>IF(OR(D65="",A65=""),"",MINUTE(AJ65))</f>
        <v/>
      </c>
      <c r="U65" s="688" t="s">
        <v>251</v>
      </c>
      <c r="V65" s="690" t="s">
        <v>268</v>
      </c>
      <c r="W65" s="372"/>
      <c r="X65" s="703" t="s">
        <v>143</v>
      </c>
      <c r="Y65" s="696" t="s">
        <v>254</v>
      </c>
      <c r="Z65" s="705"/>
      <c r="AA65" s="706"/>
      <c r="AF65" s="168" t="str">
        <f>IF($AG$3="","",AF61+1)</f>
        <v/>
      </c>
      <c r="AG65" s="360">
        <f>IF(OR(D65="",F65=""),0,TIME(D65,F65,0))</f>
        <v>0</v>
      </c>
      <c r="AH65" s="360">
        <f>IF(OR(D65="",F65="",H65="",J65=""),0,TIME(H65,J65,0))</f>
        <v>0</v>
      </c>
      <c r="AI65" s="360">
        <f>IF(OR(D65="",F65=""),0,TIME(M65,O65,0))</f>
        <v>0</v>
      </c>
      <c r="AJ65" s="365">
        <f>AH65-AG65-AI65</f>
        <v>0</v>
      </c>
      <c r="AK65" s="367" t="str">
        <f>IF(A65="",IF(OR(D65&lt;&gt;"",F65&lt;&gt;"",H65&lt;&gt;"",J65&lt;&gt;""),"ERR",""),IF(A65&lt;&gt;"",IF(AND(D65="",F65="",H65="",J65=""),"",IF(OR(AND(D65&lt;&gt;"",F65=""),AND(D65="",F65&lt;&gt;""),AND(H65&lt;&gt;"",J65=""),AND(H65="",J65&lt;&gt;""),AG65&gt;=AH65,AH65-AG65-AI65&lt;0),"ERR",""))))</f>
        <v/>
      </c>
    </row>
    <row r="66" spans="1:43" ht="14.25" customHeight="1" x14ac:dyDescent="0.15">
      <c r="A66" s="803"/>
      <c r="B66" s="804"/>
      <c r="C66" s="708"/>
      <c r="D66" s="373"/>
      <c r="E66" s="693"/>
      <c r="F66" s="373"/>
      <c r="G66" s="693"/>
      <c r="H66" s="373"/>
      <c r="I66" s="693"/>
      <c r="J66" s="373"/>
      <c r="K66" s="695"/>
      <c r="L66" s="691"/>
      <c r="M66" s="374"/>
      <c r="N66" s="689"/>
      <c r="O66" s="373"/>
      <c r="P66" s="689"/>
      <c r="Q66" s="691"/>
      <c r="R66" s="379" t="str">
        <f>IF(OR(D66="",A65=""),"",HOUR(AJ66))</f>
        <v/>
      </c>
      <c r="S66" s="689"/>
      <c r="T66" s="375" t="str">
        <f>IF(OR(D66="",A65=""),"",MINUTE(AJ66))</f>
        <v/>
      </c>
      <c r="U66" s="689"/>
      <c r="V66" s="702"/>
      <c r="W66" s="413"/>
      <c r="X66" s="704"/>
      <c r="Y66" s="697"/>
      <c r="Z66" s="683"/>
      <c r="AA66" s="684"/>
      <c r="AG66" s="360">
        <f>IF(OR(D66="",F66=""),0,TIME(D66,F66,0))</f>
        <v>0</v>
      </c>
      <c r="AH66" s="360">
        <f>IF(OR(D66="",F66="",H66="",J66=""),0,TIME(H66,J66,0))</f>
        <v>0</v>
      </c>
      <c r="AI66" s="360">
        <f>IF(OR(D66="",F66=""),0,TIME(M66,O66,0))</f>
        <v>0</v>
      </c>
      <c r="AJ66" s="365">
        <f>AH66-AG66-AI66</f>
        <v>0</v>
      </c>
      <c r="AK66" s="367" t="str">
        <f>IF(A65="",IF(OR(D66&lt;&gt;"",F66&lt;&gt;"",H66&lt;&gt;"",J66&lt;&gt;""),"ERR",""),IF(A65&lt;&gt;"",IF(AND(D66="",F66="",H66="",J66=""),"",IF(OR(AND(D66&lt;&gt;"",F66=""),AND(D66="",F66&lt;&gt;""),AND(H66&lt;&gt;"",J66=""),AND(H66="",J66&lt;&gt;""),AG66&gt;=AH66,AH66-AG66-AI66&lt;0),"ERR",""))))</f>
        <v/>
      </c>
    </row>
    <row r="67" spans="1:43" ht="15" customHeight="1" x14ac:dyDescent="0.2">
      <c r="A67" s="803"/>
      <c r="B67" s="804"/>
      <c r="C67" s="700" t="s">
        <v>248</v>
      </c>
      <c r="D67" s="420"/>
      <c r="E67" s="421"/>
      <c r="F67" s="421"/>
      <c r="G67" s="421"/>
      <c r="H67" s="421"/>
      <c r="I67" s="421"/>
      <c r="J67" s="421"/>
      <c r="K67" s="421"/>
      <c r="L67" s="421"/>
      <c r="M67" s="421"/>
      <c r="N67" s="421"/>
      <c r="O67" s="421"/>
      <c r="P67" s="421"/>
      <c r="Q67" s="680" t="str">
        <f>IF(OR(AK65="ERR",AK66="ERR"),"研修時間を確認してください","")</f>
        <v/>
      </c>
      <c r="R67" s="680"/>
      <c r="S67" s="680"/>
      <c r="T67" s="680"/>
      <c r="U67" s="680"/>
      <c r="V67" s="680"/>
      <c r="W67" s="680"/>
      <c r="X67" s="681" t="str">
        <f>IF(ISERROR(OR(AG65,AJ65,AJ66)),"研修人数を入力してください",IF(AG65&lt;&gt;"",IF(OR(AND(AJ65&gt;0,W65=""),AND(AJ66&gt;0,W66="")),"研修人数を入力してください",""),""))</f>
        <v/>
      </c>
      <c r="Y67" s="681"/>
      <c r="Z67" s="681"/>
      <c r="AA67" s="682"/>
      <c r="AE67" s="164"/>
      <c r="AF67" s="170"/>
      <c r="AG67" s="172"/>
      <c r="AH67" s="172"/>
      <c r="AI67" s="172"/>
      <c r="AJ67" s="169"/>
      <c r="AK67" s="367"/>
      <c r="AM67" s="57"/>
      <c r="AO67" s="173"/>
      <c r="AP67" s="174"/>
      <c r="AQ67" s="173"/>
    </row>
    <row r="68" spans="1:43" ht="49.5" customHeight="1" x14ac:dyDescent="0.15">
      <c r="A68" s="805" t="str">
        <f>IF(AF65="","",CONCATENATE("(",TEXT(AF65,"aaa"),")"))</f>
        <v/>
      </c>
      <c r="B68" s="806"/>
      <c r="C68" s="701"/>
      <c r="D68" s="685"/>
      <c r="E68" s="686"/>
      <c r="F68" s="686"/>
      <c r="G68" s="686"/>
      <c r="H68" s="686"/>
      <c r="I68" s="686"/>
      <c r="J68" s="686"/>
      <c r="K68" s="686"/>
      <c r="L68" s="686"/>
      <c r="M68" s="686"/>
      <c r="N68" s="686"/>
      <c r="O68" s="686"/>
      <c r="P68" s="686"/>
      <c r="Q68" s="686"/>
      <c r="R68" s="686"/>
      <c r="S68" s="686"/>
      <c r="T68" s="686"/>
      <c r="U68" s="686"/>
      <c r="V68" s="686"/>
      <c r="W68" s="686"/>
      <c r="X68" s="686"/>
      <c r="Y68" s="686"/>
      <c r="Z68" s="686"/>
      <c r="AA68" s="687"/>
      <c r="AE68" s="164"/>
      <c r="AF68" s="170"/>
      <c r="AG68" s="172"/>
      <c r="AH68" s="172"/>
      <c r="AI68" s="172"/>
      <c r="AJ68" s="169"/>
      <c r="AK68" s="367"/>
      <c r="AO68" s="173"/>
      <c r="AP68" s="174"/>
      <c r="AQ68" s="173"/>
    </row>
    <row r="69" spans="1:43" ht="15.75" customHeight="1" x14ac:dyDescent="0.15">
      <c r="A69" s="801">
        <f>IF($AG$3="",A65+1,AF69)</f>
        <v>16</v>
      </c>
      <c r="B69" s="802"/>
      <c r="C69" s="707" t="s">
        <v>247</v>
      </c>
      <c r="D69" s="368"/>
      <c r="E69" s="692" t="s">
        <v>201</v>
      </c>
      <c r="F69" s="368"/>
      <c r="G69" s="692" t="s">
        <v>250</v>
      </c>
      <c r="H69" s="368"/>
      <c r="I69" s="692" t="s">
        <v>201</v>
      </c>
      <c r="J69" s="368"/>
      <c r="K69" s="694" t="s">
        <v>251</v>
      </c>
      <c r="L69" s="690" t="s">
        <v>202</v>
      </c>
      <c r="M69" s="369"/>
      <c r="N69" s="688" t="s">
        <v>252</v>
      </c>
      <c r="O69" s="368"/>
      <c r="P69" s="688" t="s">
        <v>251</v>
      </c>
      <c r="Q69" s="690" t="s">
        <v>253</v>
      </c>
      <c r="R69" s="380" t="str">
        <f>IF(OR(D69="",A69=""),"",HOUR(AJ69))</f>
        <v/>
      </c>
      <c r="S69" s="688" t="s">
        <v>252</v>
      </c>
      <c r="T69" s="371" t="str">
        <f>IF(OR(D69="",A69=""),"",MINUTE(AJ69))</f>
        <v/>
      </c>
      <c r="U69" s="688" t="s">
        <v>251</v>
      </c>
      <c r="V69" s="690" t="s">
        <v>268</v>
      </c>
      <c r="W69" s="372"/>
      <c r="X69" s="703" t="s">
        <v>143</v>
      </c>
      <c r="Y69" s="696" t="s">
        <v>254</v>
      </c>
      <c r="Z69" s="705"/>
      <c r="AA69" s="706"/>
      <c r="AF69" s="168" t="str">
        <f>IF($AG$3="","",AF65+1)</f>
        <v/>
      </c>
      <c r="AG69" s="360">
        <f>IF(OR(D69="",F69=""),0,TIME(D69,F69,0))</f>
        <v>0</v>
      </c>
      <c r="AH69" s="360">
        <f>IF(OR(D69="",F69="",H69="",J69=""),0,TIME(H69,J69,0))</f>
        <v>0</v>
      </c>
      <c r="AI69" s="360">
        <f>IF(OR(D69="",F69=""),0,TIME(M69,O69,0))</f>
        <v>0</v>
      </c>
      <c r="AJ69" s="365">
        <f>AH69-AG69-AI69</f>
        <v>0</v>
      </c>
      <c r="AK69" s="367" t="str">
        <f>IF(A69="",IF(OR(D69&lt;&gt;"",F69&lt;&gt;"",H69&lt;&gt;"",J69&lt;&gt;""),"ERR",""),IF(A69&lt;&gt;"",IF(AND(D69="",F69="",H69="",J69=""),"",IF(OR(AND(D69&lt;&gt;"",F69=""),AND(D69="",F69&lt;&gt;""),AND(H69&lt;&gt;"",J69=""),AND(H69="",J69&lt;&gt;""),AG69&gt;=AH69,AH69-AG69-AI69&lt;0),"ERR",""))))</f>
        <v/>
      </c>
    </row>
    <row r="70" spans="1:43" ht="14.25" customHeight="1" x14ac:dyDescent="0.15">
      <c r="A70" s="803"/>
      <c r="B70" s="804"/>
      <c r="C70" s="708"/>
      <c r="D70" s="373"/>
      <c r="E70" s="693"/>
      <c r="F70" s="373"/>
      <c r="G70" s="693"/>
      <c r="H70" s="373"/>
      <c r="I70" s="693"/>
      <c r="J70" s="373"/>
      <c r="K70" s="695"/>
      <c r="L70" s="691"/>
      <c r="M70" s="374"/>
      <c r="N70" s="689"/>
      <c r="O70" s="373"/>
      <c r="P70" s="689"/>
      <c r="Q70" s="691"/>
      <c r="R70" s="379" t="str">
        <f>IF(OR(D70="",A69=""),"",HOUR(AJ70))</f>
        <v/>
      </c>
      <c r="S70" s="689"/>
      <c r="T70" s="375" t="str">
        <f>IF(OR(D70="",A69=""),"",MINUTE(AJ70))</f>
        <v/>
      </c>
      <c r="U70" s="689"/>
      <c r="V70" s="702"/>
      <c r="W70" s="413"/>
      <c r="X70" s="704"/>
      <c r="Y70" s="697"/>
      <c r="Z70" s="683"/>
      <c r="AA70" s="684"/>
      <c r="AG70" s="360">
        <f>IF(OR(D70="",F70=""),0,TIME(D70,F70,0))</f>
        <v>0</v>
      </c>
      <c r="AH70" s="360">
        <f>IF(OR(D70="",F70="",H70="",J70=""),0,TIME(H70,J70,0))</f>
        <v>0</v>
      </c>
      <c r="AI70" s="360">
        <f>IF(OR(D70="",F70=""),0,TIME(M70,O70,0))</f>
        <v>0</v>
      </c>
      <c r="AJ70" s="365">
        <f>AH70-AG70-AI70</f>
        <v>0</v>
      </c>
      <c r="AK70" s="367" t="str">
        <f>IF(A69="",IF(OR(D70&lt;&gt;"",F70&lt;&gt;"",H70&lt;&gt;"",J70&lt;&gt;""),"ERR",""),IF(A69&lt;&gt;"",IF(AND(D70="",F70="",H70="",J70=""),"",IF(OR(AND(D70&lt;&gt;"",F70=""),AND(D70="",F70&lt;&gt;""),AND(H70&lt;&gt;"",J70=""),AND(H70="",J70&lt;&gt;""),AG70&gt;=AH70,AH70-AG70-AI70&lt;0),"ERR",""))))</f>
        <v/>
      </c>
    </row>
    <row r="71" spans="1:43" ht="14.25" customHeight="1" x14ac:dyDescent="0.2">
      <c r="A71" s="803"/>
      <c r="B71" s="804"/>
      <c r="C71" s="700" t="s">
        <v>248</v>
      </c>
      <c r="D71" s="420"/>
      <c r="E71" s="421"/>
      <c r="F71" s="421"/>
      <c r="G71" s="421"/>
      <c r="H71" s="421"/>
      <c r="I71" s="421"/>
      <c r="J71" s="421"/>
      <c r="K71" s="421"/>
      <c r="L71" s="421"/>
      <c r="M71" s="421"/>
      <c r="N71" s="421"/>
      <c r="O71" s="421"/>
      <c r="P71" s="421"/>
      <c r="Q71" s="680" t="str">
        <f>IF(OR(AK69="ERR",AK70="ERR"),"研修時間を確認してください","")</f>
        <v/>
      </c>
      <c r="R71" s="680"/>
      <c r="S71" s="680"/>
      <c r="T71" s="680"/>
      <c r="U71" s="680"/>
      <c r="V71" s="680"/>
      <c r="W71" s="680"/>
      <c r="X71" s="681" t="str">
        <f>IF(ISERROR(OR(AG69,AJ69,AJ70)),"研修人数を入力してください",IF(AG69&lt;&gt;"",IF(OR(AND(AJ69&gt;0,W69=""),AND(AJ70&gt;0,W70="")),"研修人数を入力してください",""),""))</f>
        <v/>
      </c>
      <c r="Y71" s="681"/>
      <c r="Z71" s="681"/>
      <c r="AA71" s="682"/>
      <c r="AE71" s="164"/>
      <c r="AF71" s="170"/>
      <c r="AG71" s="172"/>
      <c r="AH71" s="172"/>
      <c r="AI71" s="172"/>
      <c r="AJ71" s="169"/>
      <c r="AK71" s="367"/>
      <c r="AM71" s="57"/>
      <c r="AO71" s="173"/>
      <c r="AP71" s="174"/>
      <c r="AQ71" s="173"/>
    </row>
    <row r="72" spans="1:43" ht="49.5" customHeight="1" x14ac:dyDescent="0.15">
      <c r="A72" s="805" t="str">
        <f>IF(AF69="","",CONCATENATE("(",TEXT(AF69,"aaa"),")"))</f>
        <v/>
      </c>
      <c r="B72" s="806"/>
      <c r="C72" s="701"/>
      <c r="D72" s="685"/>
      <c r="E72" s="686"/>
      <c r="F72" s="686"/>
      <c r="G72" s="686"/>
      <c r="H72" s="686"/>
      <c r="I72" s="686"/>
      <c r="J72" s="686"/>
      <c r="K72" s="686"/>
      <c r="L72" s="686"/>
      <c r="M72" s="686"/>
      <c r="N72" s="686"/>
      <c r="O72" s="686"/>
      <c r="P72" s="686"/>
      <c r="Q72" s="686"/>
      <c r="R72" s="686"/>
      <c r="S72" s="686"/>
      <c r="T72" s="686"/>
      <c r="U72" s="686"/>
      <c r="V72" s="686"/>
      <c r="W72" s="686"/>
      <c r="X72" s="686"/>
      <c r="Y72" s="686"/>
      <c r="Z72" s="686"/>
      <c r="AA72" s="687"/>
      <c r="AE72" s="164"/>
      <c r="AF72" s="170"/>
      <c r="AG72" s="172"/>
      <c r="AH72" s="172"/>
      <c r="AI72" s="172"/>
      <c r="AJ72" s="169"/>
      <c r="AK72" s="367"/>
      <c r="AO72" s="173"/>
      <c r="AP72" s="174"/>
      <c r="AQ72" s="173"/>
    </row>
    <row r="73" spans="1:43" ht="15.75" customHeight="1" x14ac:dyDescent="0.15">
      <c r="A73" s="801">
        <f>IF($AG$3="",A69+1,AF73)</f>
        <v>17</v>
      </c>
      <c r="B73" s="802"/>
      <c r="C73" s="707" t="s">
        <v>247</v>
      </c>
      <c r="D73" s="368"/>
      <c r="E73" s="692" t="s">
        <v>201</v>
      </c>
      <c r="F73" s="368"/>
      <c r="G73" s="692" t="s">
        <v>250</v>
      </c>
      <c r="H73" s="368"/>
      <c r="I73" s="692" t="s">
        <v>201</v>
      </c>
      <c r="J73" s="368"/>
      <c r="K73" s="694" t="s">
        <v>251</v>
      </c>
      <c r="L73" s="690" t="s">
        <v>202</v>
      </c>
      <c r="M73" s="369"/>
      <c r="N73" s="688" t="s">
        <v>252</v>
      </c>
      <c r="O73" s="368"/>
      <c r="P73" s="688" t="s">
        <v>251</v>
      </c>
      <c r="Q73" s="690" t="s">
        <v>253</v>
      </c>
      <c r="R73" s="380" t="str">
        <f>IF(OR(D73="",A73=""),"",HOUR(AJ73))</f>
        <v/>
      </c>
      <c r="S73" s="688" t="s">
        <v>252</v>
      </c>
      <c r="T73" s="371" t="str">
        <f>IF(OR(D73="",A73=""),"",MINUTE(AJ73))</f>
        <v/>
      </c>
      <c r="U73" s="688" t="s">
        <v>251</v>
      </c>
      <c r="V73" s="690" t="s">
        <v>268</v>
      </c>
      <c r="W73" s="372"/>
      <c r="X73" s="703" t="s">
        <v>143</v>
      </c>
      <c r="Y73" s="696" t="s">
        <v>254</v>
      </c>
      <c r="Z73" s="705"/>
      <c r="AA73" s="706"/>
      <c r="AF73" s="168" t="str">
        <f>IF($AG$3="","",AF69+1)</f>
        <v/>
      </c>
      <c r="AG73" s="360">
        <f>IF(OR(D73="",F73=""),0,TIME(D73,F73,0))</f>
        <v>0</v>
      </c>
      <c r="AH73" s="360">
        <f>IF(OR(D73="",F73="",H73="",J73=""),0,TIME(H73,J73,0))</f>
        <v>0</v>
      </c>
      <c r="AI73" s="360">
        <f>IF(OR(D73="",F73=""),0,TIME(M73,O73,0))</f>
        <v>0</v>
      </c>
      <c r="AJ73" s="365">
        <f>AH73-AG73-AI73</f>
        <v>0</v>
      </c>
      <c r="AK73" s="367" t="str">
        <f>IF(A73="",IF(OR(D73&lt;&gt;"",F73&lt;&gt;"",H73&lt;&gt;"",J73&lt;&gt;""),"ERR",""),IF(A73&lt;&gt;"",IF(AND(D73="",F73="",H73="",J73=""),"",IF(OR(AND(D73&lt;&gt;"",F73=""),AND(D73="",F73&lt;&gt;""),AND(H73&lt;&gt;"",J73=""),AND(H73="",J73&lt;&gt;""),AG73&gt;=AH73,AH73-AG73-AI73&lt;0),"ERR",""))))</f>
        <v/>
      </c>
    </row>
    <row r="74" spans="1:43" ht="14.25" customHeight="1" x14ac:dyDescent="0.15">
      <c r="A74" s="803"/>
      <c r="B74" s="804"/>
      <c r="C74" s="708"/>
      <c r="D74" s="373"/>
      <c r="E74" s="693"/>
      <c r="F74" s="373"/>
      <c r="G74" s="693"/>
      <c r="H74" s="373"/>
      <c r="I74" s="693"/>
      <c r="J74" s="373"/>
      <c r="K74" s="695"/>
      <c r="L74" s="691"/>
      <c r="M74" s="374"/>
      <c r="N74" s="689"/>
      <c r="O74" s="373"/>
      <c r="P74" s="689"/>
      <c r="Q74" s="691"/>
      <c r="R74" s="379" t="str">
        <f>IF(OR(D74="",A73=""),"",HOUR(AJ74))</f>
        <v/>
      </c>
      <c r="S74" s="689"/>
      <c r="T74" s="375" t="str">
        <f>IF(OR(D74="",A73=""),"",MINUTE(AJ74))</f>
        <v/>
      </c>
      <c r="U74" s="689"/>
      <c r="V74" s="702"/>
      <c r="W74" s="413"/>
      <c r="X74" s="704"/>
      <c r="Y74" s="697"/>
      <c r="Z74" s="683"/>
      <c r="AA74" s="684"/>
      <c r="AG74" s="360">
        <f>IF(OR(D74="",F74=""),0,TIME(D74,F74,0))</f>
        <v>0</v>
      </c>
      <c r="AH74" s="360">
        <f>IF(OR(D74="",F74="",H74="",J74=""),0,TIME(H74,J74,0))</f>
        <v>0</v>
      </c>
      <c r="AI74" s="360">
        <f>IF(OR(D74="",F74=""),0,TIME(M74,O74,0))</f>
        <v>0</v>
      </c>
      <c r="AJ74" s="365">
        <f>AH74-AG74-AI74</f>
        <v>0</v>
      </c>
      <c r="AK74" s="367" t="str">
        <f>IF(A73="",IF(OR(D74&lt;&gt;"",F74&lt;&gt;"",H74&lt;&gt;"",J74&lt;&gt;""),"ERR",""),IF(A73&lt;&gt;"",IF(AND(D74="",F74="",H74="",J74=""),"",IF(OR(AND(D74&lt;&gt;"",F74=""),AND(D74="",F74&lt;&gt;""),AND(H74&lt;&gt;"",J74=""),AND(H74="",J74&lt;&gt;""),AG74&gt;=AH74,AH74-AG74-AI74&lt;0),"ERR",""))))</f>
        <v/>
      </c>
    </row>
    <row r="75" spans="1:43" ht="14.25" customHeight="1" x14ac:dyDescent="0.2">
      <c r="A75" s="803"/>
      <c r="B75" s="804"/>
      <c r="C75" s="700" t="s">
        <v>248</v>
      </c>
      <c r="D75" s="420"/>
      <c r="E75" s="421"/>
      <c r="F75" s="421"/>
      <c r="G75" s="421"/>
      <c r="H75" s="421"/>
      <c r="I75" s="421"/>
      <c r="J75" s="421"/>
      <c r="K75" s="421"/>
      <c r="L75" s="421"/>
      <c r="M75" s="421"/>
      <c r="N75" s="421"/>
      <c r="O75" s="421"/>
      <c r="P75" s="421"/>
      <c r="Q75" s="680" t="str">
        <f>IF(OR(AK73="ERR",AK74="ERR"),"研修時間を確認してください","")</f>
        <v/>
      </c>
      <c r="R75" s="680"/>
      <c r="S75" s="680"/>
      <c r="T75" s="680"/>
      <c r="U75" s="680"/>
      <c r="V75" s="680"/>
      <c r="W75" s="680"/>
      <c r="X75" s="681" t="str">
        <f>IF(ISERROR(OR(AG73,AJ73,AJ74)),"研修人数を入力してください",IF(AG73&lt;&gt;"",IF(OR(AND(AJ73&gt;0,W73=""),AND(AJ74&gt;0,W74="")),"研修人数を入力してください",""),""))</f>
        <v/>
      </c>
      <c r="Y75" s="681"/>
      <c r="Z75" s="681"/>
      <c r="AA75" s="682"/>
      <c r="AE75" s="164"/>
      <c r="AF75" s="170"/>
      <c r="AG75" s="172"/>
      <c r="AH75" s="172"/>
      <c r="AI75" s="172"/>
      <c r="AJ75" s="169"/>
      <c r="AK75" s="367"/>
      <c r="AM75" s="57"/>
      <c r="AO75" s="173"/>
      <c r="AP75" s="174"/>
      <c r="AQ75" s="173"/>
    </row>
    <row r="76" spans="1:43" ht="49.5" customHeight="1" x14ac:dyDescent="0.15">
      <c r="A76" s="805" t="str">
        <f>IF(AF73="","",CONCATENATE("(",TEXT(AF73,"aaa"),")"))</f>
        <v/>
      </c>
      <c r="B76" s="806"/>
      <c r="C76" s="701"/>
      <c r="D76" s="685"/>
      <c r="E76" s="686"/>
      <c r="F76" s="686"/>
      <c r="G76" s="686"/>
      <c r="H76" s="686"/>
      <c r="I76" s="686"/>
      <c r="J76" s="686"/>
      <c r="K76" s="686"/>
      <c r="L76" s="686"/>
      <c r="M76" s="686"/>
      <c r="N76" s="686"/>
      <c r="O76" s="686"/>
      <c r="P76" s="686"/>
      <c r="Q76" s="686"/>
      <c r="R76" s="686"/>
      <c r="S76" s="686"/>
      <c r="T76" s="686"/>
      <c r="U76" s="686"/>
      <c r="V76" s="686"/>
      <c r="W76" s="686"/>
      <c r="X76" s="686"/>
      <c r="Y76" s="686"/>
      <c r="Z76" s="686"/>
      <c r="AA76" s="687"/>
      <c r="AE76" s="164"/>
      <c r="AF76" s="170"/>
      <c r="AG76" s="172"/>
      <c r="AH76" s="172"/>
      <c r="AI76" s="172"/>
      <c r="AJ76" s="169"/>
      <c r="AK76" s="367"/>
      <c r="AO76" s="173"/>
      <c r="AP76" s="174"/>
      <c r="AQ76" s="173"/>
    </row>
    <row r="77" spans="1:43" ht="15.75" customHeight="1" x14ac:dyDescent="0.15">
      <c r="A77" s="801">
        <f>IF($AG$3="",A73+1,AF77)</f>
        <v>18</v>
      </c>
      <c r="B77" s="802"/>
      <c r="C77" s="707" t="s">
        <v>247</v>
      </c>
      <c r="D77" s="368"/>
      <c r="E77" s="692" t="s">
        <v>201</v>
      </c>
      <c r="F77" s="368"/>
      <c r="G77" s="692" t="s">
        <v>250</v>
      </c>
      <c r="H77" s="368"/>
      <c r="I77" s="692" t="s">
        <v>201</v>
      </c>
      <c r="J77" s="368"/>
      <c r="K77" s="694" t="s">
        <v>251</v>
      </c>
      <c r="L77" s="690" t="s">
        <v>202</v>
      </c>
      <c r="M77" s="369"/>
      <c r="N77" s="688" t="s">
        <v>252</v>
      </c>
      <c r="O77" s="368"/>
      <c r="P77" s="688" t="s">
        <v>251</v>
      </c>
      <c r="Q77" s="690" t="s">
        <v>253</v>
      </c>
      <c r="R77" s="380" t="str">
        <f>IF(OR(D77="",A77=""),"",HOUR(AJ77))</f>
        <v/>
      </c>
      <c r="S77" s="688" t="s">
        <v>252</v>
      </c>
      <c r="T77" s="371" t="str">
        <f>IF(OR(D77="",A77=""),"",MINUTE(AJ77))</f>
        <v/>
      </c>
      <c r="U77" s="688" t="s">
        <v>251</v>
      </c>
      <c r="V77" s="690" t="s">
        <v>268</v>
      </c>
      <c r="W77" s="372"/>
      <c r="X77" s="703" t="s">
        <v>143</v>
      </c>
      <c r="Y77" s="696" t="s">
        <v>254</v>
      </c>
      <c r="Z77" s="705"/>
      <c r="AA77" s="706"/>
      <c r="AF77" s="168" t="str">
        <f>IF($AG$3="","",AF73+1)</f>
        <v/>
      </c>
      <c r="AG77" s="360">
        <f>IF(OR(D77="",F77=""),0,TIME(D77,F77,0))</f>
        <v>0</v>
      </c>
      <c r="AH77" s="360">
        <f>IF(OR(D77="",F77="",H77="",J77=""),0,TIME(H77,J77,0))</f>
        <v>0</v>
      </c>
      <c r="AI77" s="360">
        <f>IF(OR(D77="",F77=""),0,TIME(M77,O77,0))</f>
        <v>0</v>
      </c>
      <c r="AJ77" s="365">
        <f>AH77-AG77-AI77</f>
        <v>0</v>
      </c>
      <c r="AK77" s="367" t="str">
        <f>IF(A77="",IF(OR(D77&lt;&gt;"",F77&lt;&gt;"",H77&lt;&gt;"",J77&lt;&gt;""),"ERR",""),IF(A77&lt;&gt;"",IF(AND(D77="",F77="",H77="",J77=""),"",IF(OR(AND(D77&lt;&gt;"",F77=""),AND(D77="",F77&lt;&gt;""),AND(H77&lt;&gt;"",J77=""),AND(H77="",J77&lt;&gt;""),AG77&gt;=AH77,AH77-AG77-AI77&lt;0),"ERR",""))))</f>
        <v/>
      </c>
    </row>
    <row r="78" spans="1:43" ht="14.25" customHeight="1" x14ac:dyDescent="0.15">
      <c r="A78" s="803"/>
      <c r="B78" s="804"/>
      <c r="C78" s="708"/>
      <c r="D78" s="373"/>
      <c r="E78" s="693"/>
      <c r="F78" s="373"/>
      <c r="G78" s="693"/>
      <c r="H78" s="373"/>
      <c r="I78" s="693"/>
      <c r="J78" s="373"/>
      <c r="K78" s="695"/>
      <c r="L78" s="691"/>
      <c r="M78" s="374"/>
      <c r="N78" s="689"/>
      <c r="O78" s="373"/>
      <c r="P78" s="689"/>
      <c r="Q78" s="691"/>
      <c r="R78" s="379" t="str">
        <f>IF(OR(D78="",A77=""),"",HOUR(AJ78))</f>
        <v/>
      </c>
      <c r="S78" s="689"/>
      <c r="T78" s="375" t="str">
        <f>IF(OR(D78="",A77=""),"",MINUTE(AJ78))</f>
        <v/>
      </c>
      <c r="U78" s="689"/>
      <c r="V78" s="702"/>
      <c r="W78" s="413"/>
      <c r="X78" s="704"/>
      <c r="Y78" s="697"/>
      <c r="Z78" s="683"/>
      <c r="AA78" s="684"/>
      <c r="AG78" s="360">
        <f>IF(OR(D78="",F78=""),0,TIME(D78,F78,0))</f>
        <v>0</v>
      </c>
      <c r="AH78" s="360">
        <f>IF(OR(D78="",F78="",H78="",J78=""),0,TIME(H78,J78,0))</f>
        <v>0</v>
      </c>
      <c r="AI78" s="360">
        <f>IF(OR(D78="",F78=""),0,TIME(M78,O78,0))</f>
        <v>0</v>
      </c>
      <c r="AJ78" s="365">
        <f>AH78-AG78-AI78</f>
        <v>0</v>
      </c>
      <c r="AK78" s="367" t="str">
        <f>IF(A77="",IF(OR(D78&lt;&gt;"",F78&lt;&gt;"",H78&lt;&gt;"",J78&lt;&gt;""),"ERR",""),IF(A77&lt;&gt;"",IF(AND(D78="",F78="",H78="",J78=""),"",IF(OR(AND(D78&lt;&gt;"",F78=""),AND(D78="",F78&lt;&gt;""),AND(H78&lt;&gt;"",J78=""),AND(H78="",J78&lt;&gt;""),AG78&gt;=AH78,AH78-AG78-AI78&lt;0),"ERR",""))))</f>
        <v/>
      </c>
    </row>
    <row r="79" spans="1:43" ht="14.25" customHeight="1" x14ac:dyDescent="0.2">
      <c r="A79" s="803"/>
      <c r="B79" s="804"/>
      <c r="C79" s="700" t="s">
        <v>248</v>
      </c>
      <c r="D79" s="420"/>
      <c r="E79" s="421"/>
      <c r="F79" s="421"/>
      <c r="G79" s="421"/>
      <c r="H79" s="421"/>
      <c r="I79" s="421"/>
      <c r="J79" s="421"/>
      <c r="K79" s="421"/>
      <c r="L79" s="421"/>
      <c r="M79" s="421"/>
      <c r="N79" s="421"/>
      <c r="O79" s="421"/>
      <c r="P79" s="421"/>
      <c r="Q79" s="680" t="str">
        <f>IF(OR(AK77="ERR",AK78="ERR"),"研修時間を確認してください","")</f>
        <v/>
      </c>
      <c r="R79" s="680"/>
      <c r="S79" s="680"/>
      <c r="T79" s="680"/>
      <c r="U79" s="680"/>
      <c r="V79" s="680"/>
      <c r="W79" s="680"/>
      <c r="X79" s="681" t="str">
        <f>IF(ISERROR(OR(AG77,AJ77,AJ78)),"研修人数を入力してください",IF(AG77&lt;&gt;"",IF(OR(AND(AJ77&gt;0,W77=""),AND(AJ78&gt;0,W78="")),"研修人数を入力してください",""),""))</f>
        <v/>
      </c>
      <c r="Y79" s="681"/>
      <c r="Z79" s="681"/>
      <c r="AA79" s="682"/>
      <c r="AE79" s="164"/>
      <c r="AF79" s="170"/>
      <c r="AG79" s="172"/>
      <c r="AH79" s="172"/>
      <c r="AI79" s="172"/>
      <c r="AJ79" s="169"/>
      <c r="AK79" s="367"/>
      <c r="AM79" s="57"/>
      <c r="AO79" s="173"/>
      <c r="AP79" s="174"/>
      <c r="AQ79" s="173"/>
    </row>
    <row r="80" spans="1:43" ht="49.5" customHeight="1" x14ac:dyDescent="0.15">
      <c r="A80" s="805" t="str">
        <f>IF(AF77="","",CONCATENATE("(",TEXT(AF77,"aaa"),")"))</f>
        <v/>
      </c>
      <c r="B80" s="806"/>
      <c r="C80" s="701"/>
      <c r="D80" s="685"/>
      <c r="E80" s="686"/>
      <c r="F80" s="686"/>
      <c r="G80" s="686"/>
      <c r="H80" s="686"/>
      <c r="I80" s="686"/>
      <c r="J80" s="686"/>
      <c r="K80" s="686"/>
      <c r="L80" s="686"/>
      <c r="M80" s="686"/>
      <c r="N80" s="686"/>
      <c r="O80" s="686"/>
      <c r="P80" s="686"/>
      <c r="Q80" s="686"/>
      <c r="R80" s="686"/>
      <c r="S80" s="686"/>
      <c r="T80" s="686"/>
      <c r="U80" s="686"/>
      <c r="V80" s="686"/>
      <c r="W80" s="686"/>
      <c r="X80" s="686"/>
      <c r="Y80" s="686"/>
      <c r="Z80" s="686"/>
      <c r="AA80" s="687"/>
      <c r="AE80" s="164"/>
      <c r="AF80" s="170"/>
      <c r="AG80" s="172"/>
      <c r="AH80" s="172"/>
      <c r="AI80" s="172"/>
      <c r="AJ80" s="169"/>
      <c r="AK80" s="367"/>
      <c r="AO80" s="173"/>
      <c r="AP80" s="174"/>
      <c r="AQ80" s="173"/>
    </row>
    <row r="81" spans="1:43" ht="15.75" customHeight="1" x14ac:dyDescent="0.15">
      <c r="A81" s="801">
        <f>IF($AG$3="",A77+1,AF81)</f>
        <v>19</v>
      </c>
      <c r="B81" s="802"/>
      <c r="C81" s="707" t="s">
        <v>247</v>
      </c>
      <c r="D81" s="368"/>
      <c r="E81" s="692" t="s">
        <v>201</v>
      </c>
      <c r="F81" s="368"/>
      <c r="G81" s="692" t="s">
        <v>250</v>
      </c>
      <c r="H81" s="368"/>
      <c r="I81" s="692" t="s">
        <v>201</v>
      </c>
      <c r="J81" s="368"/>
      <c r="K81" s="694" t="s">
        <v>251</v>
      </c>
      <c r="L81" s="690" t="s">
        <v>202</v>
      </c>
      <c r="M81" s="369"/>
      <c r="N81" s="688" t="s">
        <v>252</v>
      </c>
      <c r="O81" s="368"/>
      <c r="P81" s="688" t="s">
        <v>251</v>
      </c>
      <c r="Q81" s="690" t="s">
        <v>253</v>
      </c>
      <c r="R81" s="380" t="str">
        <f>IF(OR(D81="",A81=""),"",HOUR(AJ81))</f>
        <v/>
      </c>
      <c r="S81" s="688" t="s">
        <v>252</v>
      </c>
      <c r="T81" s="371" t="str">
        <f>IF(OR(D81="",A81=""),"",MINUTE(AJ81))</f>
        <v/>
      </c>
      <c r="U81" s="688" t="s">
        <v>251</v>
      </c>
      <c r="V81" s="690" t="s">
        <v>268</v>
      </c>
      <c r="W81" s="372"/>
      <c r="X81" s="703" t="s">
        <v>143</v>
      </c>
      <c r="Y81" s="696" t="s">
        <v>254</v>
      </c>
      <c r="Z81" s="705"/>
      <c r="AA81" s="706"/>
      <c r="AF81" s="168" t="str">
        <f>IF($AG$3="","",AF77+1)</f>
        <v/>
      </c>
      <c r="AG81" s="360">
        <f>IF(OR(D81="",F81=""),0,TIME(D81,F81,0))</f>
        <v>0</v>
      </c>
      <c r="AH81" s="360">
        <f>IF(OR(D81="",F81="",H81="",J81=""),0,TIME(H81,J81,0))</f>
        <v>0</v>
      </c>
      <c r="AI81" s="360">
        <f>IF(OR(D81="",F81=""),0,TIME(M81,O81,0))</f>
        <v>0</v>
      </c>
      <c r="AJ81" s="365">
        <f>AH81-AG81-AI81</f>
        <v>0</v>
      </c>
      <c r="AK81" s="367" t="str">
        <f>IF(A81="",IF(OR(D81&lt;&gt;"",F81&lt;&gt;"",H81&lt;&gt;"",J81&lt;&gt;""),"ERR",""),IF(A81&lt;&gt;"",IF(AND(D81="",F81="",H81="",J81=""),"",IF(OR(AND(D81&lt;&gt;"",F81=""),AND(D81="",F81&lt;&gt;""),AND(H81&lt;&gt;"",J81=""),AND(H81="",J81&lt;&gt;""),AG81&gt;=AH81,AH81-AG81-AI81&lt;0),"ERR",""))))</f>
        <v/>
      </c>
    </row>
    <row r="82" spans="1:43" ht="14.25" customHeight="1" x14ac:dyDescent="0.15">
      <c r="A82" s="803"/>
      <c r="B82" s="804"/>
      <c r="C82" s="708"/>
      <c r="D82" s="373"/>
      <c r="E82" s="693"/>
      <c r="F82" s="373"/>
      <c r="G82" s="693"/>
      <c r="H82" s="373"/>
      <c r="I82" s="693"/>
      <c r="J82" s="373"/>
      <c r="K82" s="695"/>
      <c r="L82" s="691"/>
      <c r="M82" s="374"/>
      <c r="N82" s="689"/>
      <c r="O82" s="373"/>
      <c r="P82" s="689"/>
      <c r="Q82" s="691"/>
      <c r="R82" s="379" t="str">
        <f>IF(OR(D82="",A81=""),"",HOUR(AJ82))</f>
        <v/>
      </c>
      <c r="S82" s="689"/>
      <c r="T82" s="375" t="str">
        <f>IF(OR(D82="",A81=""),"",MINUTE(AJ82))</f>
        <v/>
      </c>
      <c r="U82" s="689"/>
      <c r="V82" s="702"/>
      <c r="W82" s="413"/>
      <c r="X82" s="704"/>
      <c r="Y82" s="697"/>
      <c r="Z82" s="683"/>
      <c r="AA82" s="684"/>
      <c r="AG82" s="360">
        <f>IF(OR(D82="",F82=""),0,TIME(D82,F82,0))</f>
        <v>0</v>
      </c>
      <c r="AH82" s="360">
        <f>IF(OR(D82="",F82="",H82="",J82=""),0,TIME(H82,J82,0))</f>
        <v>0</v>
      </c>
      <c r="AI82" s="360">
        <f>IF(OR(D82="",F82=""),0,TIME(M82,O82,0))</f>
        <v>0</v>
      </c>
      <c r="AJ82" s="365">
        <f>AH82-AG82-AI82</f>
        <v>0</v>
      </c>
      <c r="AK82" s="367" t="str">
        <f>IF(A81="",IF(OR(D82&lt;&gt;"",F82&lt;&gt;"",H82&lt;&gt;"",J82&lt;&gt;""),"ERR",""),IF(A81&lt;&gt;"",IF(AND(D82="",F82="",H82="",J82=""),"",IF(OR(AND(D82&lt;&gt;"",F82=""),AND(D82="",F82&lt;&gt;""),AND(H82&lt;&gt;"",J82=""),AND(H82="",J82&lt;&gt;""),AG82&gt;=AH82,AH82-AG82-AI82&lt;0),"ERR",""))))</f>
        <v/>
      </c>
    </row>
    <row r="83" spans="1:43" ht="14.25" customHeight="1" x14ac:dyDescent="0.2">
      <c r="A83" s="803"/>
      <c r="B83" s="804"/>
      <c r="C83" s="700" t="s">
        <v>248</v>
      </c>
      <c r="D83" s="420"/>
      <c r="E83" s="421"/>
      <c r="F83" s="421"/>
      <c r="G83" s="421"/>
      <c r="H83" s="421"/>
      <c r="I83" s="421"/>
      <c r="J83" s="421"/>
      <c r="K83" s="421"/>
      <c r="L83" s="421"/>
      <c r="M83" s="421"/>
      <c r="N83" s="421"/>
      <c r="O83" s="421"/>
      <c r="P83" s="421"/>
      <c r="Q83" s="680" t="str">
        <f>IF(OR(AK81="ERR",AK82="ERR"),"研修時間を確認してください","")</f>
        <v/>
      </c>
      <c r="R83" s="680"/>
      <c r="S83" s="680"/>
      <c r="T83" s="680"/>
      <c r="U83" s="680"/>
      <c r="V83" s="680"/>
      <c r="W83" s="680"/>
      <c r="X83" s="681" t="str">
        <f>IF(ISERROR(OR(AG81,AJ81,AJ82)),"研修人数を入力してください",IF(AG81&lt;&gt;"",IF(OR(AND(AJ81&gt;0,W81=""),AND(AJ82&gt;0,W82="")),"研修人数を入力してください",""),""))</f>
        <v/>
      </c>
      <c r="Y83" s="681"/>
      <c r="Z83" s="681"/>
      <c r="AA83" s="682"/>
      <c r="AE83" s="164"/>
      <c r="AF83" s="170"/>
      <c r="AG83" s="172"/>
      <c r="AH83" s="172"/>
      <c r="AI83" s="172"/>
      <c r="AJ83" s="169"/>
      <c r="AK83" s="367"/>
      <c r="AM83" s="57"/>
      <c r="AO83" s="173"/>
      <c r="AP83" s="174"/>
      <c r="AQ83" s="173"/>
    </row>
    <row r="84" spans="1:43" ht="49.5" customHeight="1" x14ac:dyDescent="0.15">
      <c r="A84" s="805" t="str">
        <f>IF(AF81="","",CONCATENATE("(",TEXT(AF81,"aaa"),")"))</f>
        <v/>
      </c>
      <c r="B84" s="806"/>
      <c r="C84" s="701"/>
      <c r="D84" s="685"/>
      <c r="E84" s="686"/>
      <c r="F84" s="686"/>
      <c r="G84" s="686"/>
      <c r="H84" s="686"/>
      <c r="I84" s="686"/>
      <c r="J84" s="686"/>
      <c r="K84" s="686"/>
      <c r="L84" s="686"/>
      <c r="M84" s="686"/>
      <c r="N84" s="686"/>
      <c r="O84" s="686"/>
      <c r="P84" s="686"/>
      <c r="Q84" s="686"/>
      <c r="R84" s="686"/>
      <c r="S84" s="686"/>
      <c r="T84" s="686"/>
      <c r="U84" s="686"/>
      <c r="V84" s="686"/>
      <c r="W84" s="686"/>
      <c r="X84" s="686"/>
      <c r="Y84" s="686"/>
      <c r="Z84" s="686"/>
      <c r="AA84" s="687"/>
      <c r="AE84" s="164"/>
      <c r="AF84" s="170"/>
      <c r="AG84" s="172"/>
      <c r="AH84" s="172"/>
      <c r="AI84" s="172"/>
      <c r="AJ84" s="169"/>
      <c r="AK84" s="367"/>
      <c r="AO84" s="173"/>
      <c r="AP84" s="174"/>
      <c r="AQ84" s="173"/>
    </row>
    <row r="85" spans="1:43" ht="15.75" customHeight="1" x14ac:dyDescent="0.15">
      <c r="A85" s="801">
        <f>IF($AG$3="",A81+1,AF85)</f>
        <v>20</v>
      </c>
      <c r="B85" s="802"/>
      <c r="C85" s="707" t="s">
        <v>247</v>
      </c>
      <c r="D85" s="368"/>
      <c r="E85" s="692" t="s">
        <v>201</v>
      </c>
      <c r="F85" s="368"/>
      <c r="G85" s="692" t="s">
        <v>250</v>
      </c>
      <c r="H85" s="368"/>
      <c r="I85" s="692" t="s">
        <v>201</v>
      </c>
      <c r="J85" s="368"/>
      <c r="K85" s="694" t="s">
        <v>251</v>
      </c>
      <c r="L85" s="690" t="s">
        <v>202</v>
      </c>
      <c r="M85" s="369"/>
      <c r="N85" s="688" t="s">
        <v>252</v>
      </c>
      <c r="O85" s="368"/>
      <c r="P85" s="688" t="s">
        <v>251</v>
      </c>
      <c r="Q85" s="690" t="s">
        <v>253</v>
      </c>
      <c r="R85" s="380" t="str">
        <f>IF(OR(D85="",A85=""),"",HOUR(AJ85))</f>
        <v/>
      </c>
      <c r="S85" s="688" t="s">
        <v>252</v>
      </c>
      <c r="T85" s="371" t="str">
        <f>IF(OR(D85="",A85=""),"",MINUTE(AJ85))</f>
        <v/>
      </c>
      <c r="U85" s="688" t="s">
        <v>251</v>
      </c>
      <c r="V85" s="690" t="s">
        <v>268</v>
      </c>
      <c r="W85" s="372"/>
      <c r="X85" s="703" t="s">
        <v>143</v>
      </c>
      <c r="Y85" s="696" t="s">
        <v>254</v>
      </c>
      <c r="Z85" s="705"/>
      <c r="AA85" s="706"/>
      <c r="AF85" s="168" t="str">
        <f>IF($AG$3="","",AF81+1)</f>
        <v/>
      </c>
      <c r="AG85" s="360">
        <f>IF(OR(D85="",F85=""),0,TIME(D85,F85,0))</f>
        <v>0</v>
      </c>
      <c r="AH85" s="360">
        <f>IF(OR(D85="",F85="",H85="",J85=""),0,TIME(H85,J85,0))</f>
        <v>0</v>
      </c>
      <c r="AI85" s="360">
        <f>IF(OR(D85="",F85=""),0,TIME(M85,O85,0))</f>
        <v>0</v>
      </c>
      <c r="AJ85" s="365">
        <f>AH85-AG85-AI85</f>
        <v>0</v>
      </c>
      <c r="AK85" s="367" t="str">
        <f>IF(A85="",IF(OR(D85&lt;&gt;"",F85&lt;&gt;"",H85&lt;&gt;"",J85&lt;&gt;""),"ERR",""),IF(A85&lt;&gt;"",IF(AND(D85="",F85="",H85="",J85=""),"",IF(OR(AND(D85&lt;&gt;"",F85=""),AND(D85="",F85&lt;&gt;""),AND(H85&lt;&gt;"",J85=""),AND(H85="",J85&lt;&gt;""),AG85&gt;=AH85,AH85-AG85-AI85&lt;0),"ERR",""))))</f>
        <v/>
      </c>
    </row>
    <row r="86" spans="1:43" ht="14.25" customHeight="1" x14ac:dyDescent="0.15">
      <c r="A86" s="803"/>
      <c r="B86" s="804"/>
      <c r="C86" s="708"/>
      <c r="D86" s="373"/>
      <c r="E86" s="693"/>
      <c r="F86" s="373"/>
      <c r="G86" s="693"/>
      <c r="H86" s="373"/>
      <c r="I86" s="693"/>
      <c r="J86" s="373"/>
      <c r="K86" s="695"/>
      <c r="L86" s="691"/>
      <c r="M86" s="374"/>
      <c r="N86" s="689"/>
      <c r="O86" s="373"/>
      <c r="P86" s="689"/>
      <c r="Q86" s="691"/>
      <c r="R86" s="379" t="str">
        <f>IF(OR(D86="",A85=""),"",HOUR(AJ86))</f>
        <v/>
      </c>
      <c r="S86" s="689"/>
      <c r="T86" s="375" t="str">
        <f>IF(OR(D86="",A85=""),"",MINUTE(AJ86))</f>
        <v/>
      </c>
      <c r="U86" s="689"/>
      <c r="V86" s="702"/>
      <c r="W86" s="413"/>
      <c r="X86" s="704"/>
      <c r="Y86" s="697"/>
      <c r="Z86" s="683"/>
      <c r="AA86" s="684"/>
      <c r="AG86" s="360">
        <f>IF(OR(D86="",F86=""),0,TIME(D86,F86,0))</f>
        <v>0</v>
      </c>
      <c r="AH86" s="360">
        <f>IF(OR(D86="",F86="",H86="",J86=""),0,TIME(H86,J86,0))</f>
        <v>0</v>
      </c>
      <c r="AI86" s="360">
        <f>IF(OR(D86="",F86=""),0,TIME(M86,O86,0))</f>
        <v>0</v>
      </c>
      <c r="AJ86" s="365">
        <f>AH86-AG86-AI86</f>
        <v>0</v>
      </c>
      <c r="AK86" s="367" t="str">
        <f>IF(A85="",IF(OR(D86&lt;&gt;"",F86&lt;&gt;"",H86&lt;&gt;"",J86&lt;&gt;""),"ERR",""),IF(A85&lt;&gt;"",IF(AND(D86="",F86="",H86="",J86=""),"",IF(OR(AND(D86&lt;&gt;"",F86=""),AND(D86="",F86&lt;&gt;""),AND(H86&lt;&gt;"",J86=""),AND(H86="",J86&lt;&gt;""),AG86&gt;=AH86,AH86-AG86-AI86&lt;0),"ERR",""))))</f>
        <v/>
      </c>
    </row>
    <row r="87" spans="1:43" ht="14.25" customHeight="1" x14ac:dyDescent="0.2">
      <c r="A87" s="803"/>
      <c r="B87" s="804"/>
      <c r="C87" s="700" t="s">
        <v>248</v>
      </c>
      <c r="D87" s="420"/>
      <c r="E87" s="421"/>
      <c r="F87" s="421"/>
      <c r="G87" s="421"/>
      <c r="H87" s="421"/>
      <c r="I87" s="421"/>
      <c r="J87" s="421"/>
      <c r="K87" s="421"/>
      <c r="L87" s="421"/>
      <c r="M87" s="421"/>
      <c r="N87" s="421"/>
      <c r="O87" s="421"/>
      <c r="P87" s="421"/>
      <c r="Q87" s="680" t="str">
        <f>IF(OR(AK85="ERR",AK86="ERR"),"研修時間を確認してください","")</f>
        <v/>
      </c>
      <c r="R87" s="680"/>
      <c r="S87" s="680"/>
      <c r="T87" s="680"/>
      <c r="U87" s="680"/>
      <c r="V87" s="680"/>
      <c r="W87" s="680"/>
      <c r="X87" s="681" t="str">
        <f>IF(ISERROR(OR(AG85,AJ85,AJ86)),"研修人数を入力してください",IF(AG85&lt;&gt;"",IF(OR(AND(AJ85&gt;0,W85=""),AND(AJ86&gt;0,W86="")),"研修人数を入力してください",""),""))</f>
        <v/>
      </c>
      <c r="Y87" s="681"/>
      <c r="Z87" s="681"/>
      <c r="AA87" s="682"/>
      <c r="AE87" s="164"/>
      <c r="AF87" s="170"/>
      <c r="AG87" s="172"/>
      <c r="AH87" s="172"/>
      <c r="AI87" s="172"/>
      <c r="AJ87" s="169"/>
      <c r="AK87" s="367"/>
      <c r="AM87" s="57"/>
      <c r="AO87" s="173"/>
      <c r="AP87" s="174"/>
      <c r="AQ87" s="173"/>
    </row>
    <row r="88" spans="1:43" ht="49.5" customHeight="1" x14ac:dyDescent="0.15">
      <c r="A88" s="805" t="str">
        <f>IF(AF85="","",CONCATENATE("(",TEXT(AF85,"aaa"),")"))</f>
        <v/>
      </c>
      <c r="B88" s="806"/>
      <c r="C88" s="701"/>
      <c r="D88" s="685"/>
      <c r="E88" s="686"/>
      <c r="F88" s="686"/>
      <c r="G88" s="686"/>
      <c r="H88" s="686"/>
      <c r="I88" s="686"/>
      <c r="J88" s="686"/>
      <c r="K88" s="686"/>
      <c r="L88" s="686"/>
      <c r="M88" s="686"/>
      <c r="N88" s="686"/>
      <c r="O88" s="686"/>
      <c r="P88" s="686"/>
      <c r="Q88" s="686"/>
      <c r="R88" s="686"/>
      <c r="S88" s="686"/>
      <c r="T88" s="686"/>
      <c r="U88" s="686"/>
      <c r="V88" s="686"/>
      <c r="W88" s="686"/>
      <c r="X88" s="686"/>
      <c r="Y88" s="686"/>
      <c r="Z88" s="686"/>
      <c r="AA88" s="687"/>
      <c r="AE88" s="164"/>
      <c r="AF88" s="170"/>
      <c r="AG88" s="172"/>
      <c r="AH88" s="172"/>
      <c r="AI88" s="172"/>
      <c r="AJ88" s="169"/>
      <c r="AK88" s="367"/>
      <c r="AO88" s="173"/>
      <c r="AP88" s="174"/>
      <c r="AQ88" s="173"/>
    </row>
    <row r="89" spans="1:43" ht="14.25" customHeight="1" x14ac:dyDescent="0.15">
      <c r="A89" s="699" t="s">
        <v>273</v>
      </c>
      <c r="B89" s="699"/>
      <c r="C89" s="698">
        <f>IF(SUMIF($W$49:$W$86,1,$AJ$49:$AJ$86)=0,0,SUMIF($W$49:$W$86,1,$AJ$49:$AJ$86))</f>
        <v>0</v>
      </c>
      <c r="D89" s="698"/>
      <c r="E89" s="699" t="s">
        <v>259</v>
      </c>
      <c r="F89" s="699"/>
      <c r="G89" s="698">
        <f>IF(SUMIF($W$49:$W$86,2,$AJ$49:$AJ$86)=0,0,SUMIF($W$49:$W$86,2,$AJ$49:$AJ$86))</f>
        <v>0</v>
      </c>
      <c r="H89" s="698"/>
      <c r="I89" s="699" t="s">
        <v>260</v>
      </c>
      <c r="J89" s="699"/>
      <c r="K89" s="698">
        <f>IF(SUMIF($W$49:$W$86,3,$AJ$49:$AJ$86)=0,0,SUMIF($W$49:$W$86,3,$AJ$49:$AJ$86))</f>
        <v>0</v>
      </c>
      <c r="L89" s="698"/>
      <c r="M89" s="391" t="s">
        <v>31</v>
      </c>
      <c r="N89" s="698">
        <f>SUM($C$89,$G$89,$K$89)</f>
        <v>0</v>
      </c>
      <c r="O89" s="698"/>
      <c r="P89" s="381"/>
      <c r="Q89" s="381"/>
      <c r="R89" s="381"/>
      <c r="S89" s="381"/>
      <c r="T89" s="381"/>
      <c r="U89" s="381"/>
      <c r="V89" s="381"/>
      <c r="W89" s="381"/>
      <c r="X89" s="381"/>
      <c r="Y89" s="381"/>
      <c r="Z89" s="381"/>
      <c r="AA89" s="381"/>
      <c r="AE89" s="164"/>
      <c r="AF89" s="170"/>
      <c r="AG89" s="172"/>
      <c r="AH89" s="172"/>
      <c r="AI89" s="172"/>
      <c r="AJ89" s="169"/>
      <c r="AK89" s="367"/>
      <c r="AO89" s="173"/>
      <c r="AP89" s="174"/>
      <c r="AQ89" s="173"/>
    </row>
    <row r="90" spans="1:43" ht="13.5" customHeight="1" x14ac:dyDescent="0.15">
      <c r="A90" s="350"/>
      <c r="B90" s="350"/>
      <c r="C90" s="376"/>
      <c r="D90" s="376"/>
      <c r="E90" s="376"/>
      <c r="F90" s="376"/>
      <c r="G90" s="376"/>
      <c r="H90" s="376"/>
      <c r="I90" s="377"/>
      <c r="J90" s="377"/>
      <c r="K90" s="377"/>
      <c r="L90" s="807" t="str">
        <f>$L$5</f>
        <v>（ 　　年　　月 ）</v>
      </c>
      <c r="M90" s="807"/>
      <c r="N90" s="807"/>
      <c r="O90" s="807"/>
      <c r="P90" s="807"/>
      <c r="Q90" s="807"/>
      <c r="R90" s="385" t="s">
        <v>264</v>
      </c>
      <c r="S90" s="383"/>
      <c r="T90" s="383"/>
      <c r="U90" s="383"/>
      <c r="V90" s="808" t="str">
        <f>$V$5</f>
        <v/>
      </c>
      <c r="W90" s="808"/>
      <c r="X90" s="808"/>
      <c r="Y90" s="808"/>
      <c r="Z90" s="808"/>
      <c r="AA90" s="808"/>
      <c r="AE90" s="164"/>
      <c r="AF90" s="170"/>
      <c r="AG90" s="172"/>
      <c r="AH90" s="172"/>
      <c r="AI90" s="172"/>
      <c r="AJ90" s="365"/>
      <c r="AK90" s="367"/>
      <c r="AO90" s="173"/>
      <c r="AP90" s="174"/>
      <c r="AQ90" s="173"/>
    </row>
    <row r="91" spans="1:43" ht="15.75" customHeight="1" x14ac:dyDescent="0.15">
      <c r="A91" s="801">
        <f>IF($AG$3="",A85+1,AF91)</f>
        <v>21</v>
      </c>
      <c r="B91" s="802"/>
      <c r="C91" s="707" t="s">
        <v>247</v>
      </c>
      <c r="D91" s="368"/>
      <c r="E91" s="692" t="s">
        <v>201</v>
      </c>
      <c r="F91" s="368"/>
      <c r="G91" s="692" t="s">
        <v>250</v>
      </c>
      <c r="H91" s="368"/>
      <c r="I91" s="692" t="s">
        <v>201</v>
      </c>
      <c r="J91" s="368"/>
      <c r="K91" s="694" t="s">
        <v>251</v>
      </c>
      <c r="L91" s="690" t="s">
        <v>202</v>
      </c>
      <c r="M91" s="369"/>
      <c r="N91" s="688" t="s">
        <v>252</v>
      </c>
      <c r="O91" s="368"/>
      <c r="P91" s="688" t="s">
        <v>251</v>
      </c>
      <c r="Q91" s="690" t="s">
        <v>253</v>
      </c>
      <c r="R91" s="380" t="str">
        <f>IF(OR(D91="",A91=""),"",HOUR(AJ91))</f>
        <v/>
      </c>
      <c r="S91" s="688" t="s">
        <v>252</v>
      </c>
      <c r="T91" s="371" t="str">
        <f>IF(OR(D91="",A91=""),"",MINUTE(AJ91))</f>
        <v/>
      </c>
      <c r="U91" s="688" t="s">
        <v>251</v>
      </c>
      <c r="V91" s="690" t="s">
        <v>268</v>
      </c>
      <c r="W91" s="372"/>
      <c r="X91" s="703" t="s">
        <v>143</v>
      </c>
      <c r="Y91" s="696" t="s">
        <v>254</v>
      </c>
      <c r="Z91" s="705"/>
      <c r="AA91" s="706"/>
      <c r="AF91" s="168" t="str">
        <f>IF($AG$3="","",AF85+1)</f>
        <v/>
      </c>
      <c r="AG91" s="360">
        <f>IF(OR(D91="",F91=""),0,TIME(D91,F91,0))</f>
        <v>0</v>
      </c>
      <c r="AH91" s="360">
        <f>IF(OR(D91="",F91="",H91="",J91=""),0,TIME(H91,J91,0))</f>
        <v>0</v>
      </c>
      <c r="AI91" s="360">
        <f>IF(OR(D91="",F91=""),0,TIME(M91,O91,0))</f>
        <v>0</v>
      </c>
      <c r="AJ91" s="365">
        <f>AH91-AG91-AI91</f>
        <v>0</v>
      </c>
      <c r="AK91" s="367" t="str">
        <f>IF(A91="",IF(OR(D91&lt;&gt;"",F91&lt;&gt;"",H91&lt;&gt;"",J91&lt;&gt;""),"ERR",""),IF(A91&lt;&gt;"",IF(AND(D91="",F91="",H91="",J91=""),"",IF(OR(AND(D91&lt;&gt;"",F91=""),AND(D91="",F91&lt;&gt;""),AND(H91&lt;&gt;"",J91=""),AND(H91="",J91&lt;&gt;""),AG91&gt;=AH91,AH91-AG91-AI91&lt;0),"ERR",""))))</f>
        <v/>
      </c>
    </row>
    <row r="92" spans="1:43" ht="14.25" customHeight="1" x14ac:dyDescent="0.15">
      <c r="A92" s="803"/>
      <c r="B92" s="804"/>
      <c r="C92" s="708"/>
      <c r="D92" s="373"/>
      <c r="E92" s="693"/>
      <c r="F92" s="373"/>
      <c r="G92" s="693"/>
      <c r="H92" s="373"/>
      <c r="I92" s="693"/>
      <c r="J92" s="373"/>
      <c r="K92" s="695"/>
      <c r="L92" s="691"/>
      <c r="M92" s="374"/>
      <c r="N92" s="689"/>
      <c r="O92" s="373"/>
      <c r="P92" s="689"/>
      <c r="Q92" s="691"/>
      <c r="R92" s="379" t="str">
        <f>IF(OR(D92="",A91=""),"",HOUR(AJ92))</f>
        <v/>
      </c>
      <c r="S92" s="689"/>
      <c r="T92" s="375" t="str">
        <f>IF(OR(D92="",A91=""),"",MINUTE(AJ92))</f>
        <v/>
      </c>
      <c r="U92" s="689"/>
      <c r="V92" s="702"/>
      <c r="W92" s="413"/>
      <c r="X92" s="704"/>
      <c r="Y92" s="697"/>
      <c r="Z92" s="683"/>
      <c r="AA92" s="684"/>
      <c r="AG92" s="360">
        <f>IF(OR(D92="",F92=""),0,TIME(D92,F92,0))</f>
        <v>0</v>
      </c>
      <c r="AH92" s="360">
        <f>IF(OR(D92="",F92="",H92="",J92=""),0,TIME(H92,J92,0))</f>
        <v>0</v>
      </c>
      <c r="AI92" s="360">
        <f>IF(OR(D92="",F92=""),0,TIME(M92,O92,0))</f>
        <v>0</v>
      </c>
      <c r="AJ92" s="365">
        <f>AH92-AG92-AI92</f>
        <v>0</v>
      </c>
      <c r="AK92" s="367" t="str">
        <f>IF(A91="",IF(OR(D92&lt;&gt;"",F92&lt;&gt;"",H92&lt;&gt;"",J92&lt;&gt;""),"ERR",""),IF(A91&lt;&gt;"",IF(AND(D92="",F92="",H92="",J92=""),"",IF(OR(AND(D92&lt;&gt;"",F92=""),AND(D92="",F92&lt;&gt;""),AND(H92&lt;&gt;"",J92=""),AND(H92="",J92&lt;&gt;""),AG92&gt;=AH92,AH92-AG92-AI92&lt;0),"ERR",""))))</f>
        <v/>
      </c>
    </row>
    <row r="93" spans="1:43" ht="14.25" customHeight="1" x14ac:dyDescent="0.2">
      <c r="A93" s="803"/>
      <c r="B93" s="804"/>
      <c r="C93" s="700" t="s">
        <v>248</v>
      </c>
      <c r="D93" s="420"/>
      <c r="E93" s="421"/>
      <c r="F93" s="421"/>
      <c r="G93" s="421"/>
      <c r="H93" s="421"/>
      <c r="I93" s="421"/>
      <c r="J93" s="421"/>
      <c r="K93" s="421"/>
      <c r="L93" s="421"/>
      <c r="M93" s="421"/>
      <c r="N93" s="421"/>
      <c r="O93" s="421"/>
      <c r="P93" s="421"/>
      <c r="Q93" s="680" t="str">
        <f>IF(OR(AK91="ERR",AK92="ERR"),"研修時間を確認してください","")</f>
        <v/>
      </c>
      <c r="R93" s="680"/>
      <c r="S93" s="680"/>
      <c r="T93" s="680"/>
      <c r="U93" s="680"/>
      <c r="V93" s="680"/>
      <c r="W93" s="680"/>
      <c r="X93" s="681" t="str">
        <f>IF(ISERROR(OR(AG91,AJ91,AJ92)),"研修人数を入力してください",IF(AG91&lt;&gt;"",IF(OR(AND(AJ91&gt;0,W91=""),AND(AJ92&gt;0,W92="")),"研修人数を入力してください",""),""))</f>
        <v/>
      </c>
      <c r="Y93" s="681"/>
      <c r="Z93" s="681"/>
      <c r="AA93" s="682"/>
      <c r="AE93" s="164"/>
      <c r="AF93" s="170"/>
      <c r="AG93" s="172"/>
      <c r="AH93" s="172"/>
      <c r="AI93" s="172"/>
      <c r="AJ93" s="169"/>
      <c r="AK93" s="367"/>
      <c r="AM93" s="57"/>
      <c r="AO93" s="173"/>
      <c r="AP93" s="174"/>
      <c r="AQ93" s="173"/>
    </row>
    <row r="94" spans="1:43" ht="48.75" customHeight="1" x14ac:dyDescent="0.15">
      <c r="A94" s="805" t="str">
        <f>IF(AF91="","",CONCATENATE("(",TEXT(AF91,"aaa"),")"))</f>
        <v/>
      </c>
      <c r="B94" s="806"/>
      <c r="C94" s="701"/>
      <c r="D94" s="685"/>
      <c r="E94" s="686"/>
      <c r="F94" s="686"/>
      <c r="G94" s="686"/>
      <c r="H94" s="686"/>
      <c r="I94" s="686"/>
      <c r="J94" s="686"/>
      <c r="K94" s="686"/>
      <c r="L94" s="686"/>
      <c r="M94" s="686"/>
      <c r="N94" s="686"/>
      <c r="O94" s="686"/>
      <c r="P94" s="686"/>
      <c r="Q94" s="686"/>
      <c r="R94" s="686"/>
      <c r="S94" s="686"/>
      <c r="T94" s="686"/>
      <c r="U94" s="686"/>
      <c r="V94" s="686"/>
      <c r="W94" s="686"/>
      <c r="X94" s="686"/>
      <c r="Y94" s="686"/>
      <c r="Z94" s="686"/>
      <c r="AA94" s="687"/>
      <c r="AE94" s="164"/>
      <c r="AF94" s="170"/>
      <c r="AG94" s="172"/>
      <c r="AH94" s="172"/>
      <c r="AI94" s="172"/>
      <c r="AJ94" s="169"/>
      <c r="AK94" s="367"/>
      <c r="AO94" s="173"/>
      <c r="AP94" s="174"/>
      <c r="AQ94" s="173"/>
    </row>
    <row r="95" spans="1:43" ht="15.75" customHeight="1" x14ac:dyDescent="0.15">
      <c r="A95" s="801">
        <f>IF($AG$3="",A91+1,AF95)</f>
        <v>22</v>
      </c>
      <c r="B95" s="802"/>
      <c r="C95" s="707" t="s">
        <v>247</v>
      </c>
      <c r="D95" s="368"/>
      <c r="E95" s="692" t="s">
        <v>201</v>
      </c>
      <c r="F95" s="368"/>
      <c r="G95" s="692" t="s">
        <v>250</v>
      </c>
      <c r="H95" s="368"/>
      <c r="I95" s="692" t="s">
        <v>201</v>
      </c>
      <c r="J95" s="368"/>
      <c r="K95" s="694" t="s">
        <v>251</v>
      </c>
      <c r="L95" s="690" t="s">
        <v>202</v>
      </c>
      <c r="M95" s="369"/>
      <c r="N95" s="688" t="s">
        <v>252</v>
      </c>
      <c r="O95" s="368"/>
      <c r="P95" s="688" t="s">
        <v>251</v>
      </c>
      <c r="Q95" s="690" t="s">
        <v>253</v>
      </c>
      <c r="R95" s="380" t="str">
        <f>IF(OR(D95="",A95=""),"",HOUR(AJ95))</f>
        <v/>
      </c>
      <c r="S95" s="688" t="s">
        <v>252</v>
      </c>
      <c r="T95" s="371" t="str">
        <f>IF(OR(D95="",A95=""),"",MINUTE(AJ95))</f>
        <v/>
      </c>
      <c r="U95" s="688" t="s">
        <v>251</v>
      </c>
      <c r="V95" s="690" t="s">
        <v>268</v>
      </c>
      <c r="W95" s="372"/>
      <c r="X95" s="703" t="s">
        <v>143</v>
      </c>
      <c r="Y95" s="696" t="s">
        <v>254</v>
      </c>
      <c r="Z95" s="705"/>
      <c r="AA95" s="706"/>
      <c r="AF95" s="168" t="str">
        <f>IF($AG$3="","",AF91+1)</f>
        <v/>
      </c>
      <c r="AG95" s="360">
        <f>IF(OR(D95="",F95=""),0,TIME(D95,F95,0))</f>
        <v>0</v>
      </c>
      <c r="AH95" s="360">
        <f>IF(OR(D95="",F95="",H95="",J95=""),0,TIME(H95,J95,0))</f>
        <v>0</v>
      </c>
      <c r="AI95" s="360">
        <f>IF(OR(D95="",F95=""),0,TIME(M95,O95,0))</f>
        <v>0</v>
      </c>
      <c r="AJ95" s="365">
        <f>AH95-AG95-AI95</f>
        <v>0</v>
      </c>
      <c r="AK95" s="367" t="str">
        <f>IF(A95="",IF(OR(D95&lt;&gt;"",F95&lt;&gt;"",H95&lt;&gt;"",J95&lt;&gt;""),"ERR",""),IF(A95&lt;&gt;"",IF(AND(D95="",F95="",H95="",J95=""),"",IF(OR(AND(D95&lt;&gt;"",F95=""),AND(D95="",F95&lt;&gt;""),AND(H95&lt;&gt;"",J95=""),AND(H95="",J95&lt;&gt;""),AG95&gt;=AH95,AH95-AG95-AI95&lt;0),"ERR",""))))</f>
        <v/>
      </c>
    </row>
    <row r="96" spans="1:43" ht="14.25" customHeight="1" x14ac:dyDescent="0.15">
      <c r="A96" s="803"/>
      <c r="B96" s="804"/>
      <c r="C96" s="708"/>
      <c r="D96" s="373"/>
      <c r="E96" s="693"/>
      <c r="F96" s="373"/>
      <c r="G96" s="693"/>
      <c r="H96" s="373"/>
      <c r="I96" s="693"/>
      <c r="J96" s="373"/>
      <c r="K96" s="695"/>
      <c r="L96" s="691"/>
      <c r="M96" s="374"/>
      <c r="N96" s="689"/>
      <c r="O96" s="373"/>
      <c r="P96" s="689"/>
      <c r="Q96" s="691"/>
      <c r="R96" s="379" t="str">
        <f>IF(OR(D96="",A95=""),"",HOUR(AJ96))</f>
        <v/>
      </c>
      <c r="S96" s="689"/>
      <c r="T96" s="375" t="str">
        <f>IF(OR(D96="",A95=""),"",MINUTE(AJ96))</f>
        <v/>
      </c>
      <c r="U96" s="689"/>
      <c r="V96" s="702"/>
      <c r="W96" s="413"/>
      <c r="X96" s="704"/>
      <c r="Y96" s="697"/>
      <c r="Z96" s="683"/>
      <c r="AA96" s="684"/>
      <c r="AG96" s="360">
        <f>IF(OR(D96="",F96=""),0,TIME(D96,F96,0))</f>
        <v>0</v>
      </c>
      <c r="AH96" s="360">
        <f>IF(OR(D96="",F96="",H96="",J96=""),0,TIME(H96,J96,0))</f>
        <v>0</v>
      </c>
      <c r="AI96" s="360">
        <f>IF(OR(D96="",F96=""),0,TIME(M96,O96,0))</f>
        <v>0</v>
      </c>
      <c r="AJ96" s="365">
        <f>AH96-AG96-AI96</f>
        <v>0</v>
      </c>
      <c r="AK96" s="367" t="str">
        <f>IF(A95="",IF(OR(D96&lt;&gt;"",F96&lt;&gt;"",H96&lt;&gt;"",J96&lt;&gt;""),"ERR",""),IF(A95&lt;&gt;"",IF(AND(D96="",F96="",H96="",J96=""),"",IF(OR(AND(D96&lt;&gt;"",F96=""),AND(D96="",F96&lt;&gt;""),AND(H96&lt;&gt;"",J96=""),AND(H96="",J96&lt;&gt;""),AG96&gt;=AH96,AH96-AG96-AI96&lt;0),"ERR",""))))</f>
        <v/>
      </c>
    </row>
    <row r="97" spans="1:43" ht="14.25" customHeight="1" x14ac:dyDescent="0.2">
      <c r="A97" s="803"/>
      <c r="B97" s="804"/>
      <c r="C97" s="700" t="s">
        <v>248</v>
      </c>
      <c r="D97" s="420"/>
      <c r="E97" s="421"/>
      <c r="F97" s="421"/>
      <c r="G97" s="421"/>
      <c r="H97" s="421"/>
      <c r="I97" s="421"/>
      <c r="J97" s="421"/>
      <c r="K97" s="421"/>
      <c r="L97" s="421"/>
      <c r="M97" s="421"/>
      <c r="N97" s="421"/>
      <c r="O97" s="421"/>
      <c r="P97" s="421"/>
      <c r="Q97" s="680" t="str">
        <f>IF(OR(AK95="ERR",AK96="ERR"),"研修時間を確認してください","")</f>
        <v/>
      </c>
      <c r="R97" s="680"/>
      <c r="S97" s="680"/>
      <c r="T97" s="680"/>
      <c r="U97" s="680"/>
      <c r="V97" s="680"/>
      <c r="W97" s="680"/>
      <c r="X97" s="681" t="str">
        <f>IF(ISERROR(OR(AG95,AJ95,AJ96)),"研修人数を入力してください",IF(AG95&lt;&gt;"",IF(OR(AND(AJ95&gt;0,W95=""),AND(AJ96&gt;0,W96="")),"研修人数を入力してください",""),""))</f>
        <v/>
      </c>
      <c r="Y97" s="681"/>
      <c r="Z97" s="681"/>
      <c r="AA97" s="682"/>
      <c r="AE97" s="164"/>
      <c r="AF97" s="170"/>
      <c r="AG97" s="172"/>
      <c r="AH97" s="172"/>
      <c r="AI97" s="172"/>
      <c r="AJ97" s="169"/>
      <c r="AK97" s="367"/>
      <c r="AM97" s="57"/>
      <c r="AO97" s="173"/>
      <c r="AP97" s="174"/>
      <c r="AQ97" s="173"/>
    </row>
    <row r="98" spans="1:43" ht="48.75" customHeight="1" x14ac:dyDescent="0.15">
      <c r="A98" s="805" t="str">
        <f>IF(AF95="","",CONCATENATE("(",TEXT(AF95,"aaa"),")"))</f>
        <v/>
      </c>
      <c r="B98" s="806"/>
      <c r="C98" s="701"/>
      <c r="D98" s="685"/>
      <c r="E98" s="686"/>
      <c r="F98" s="686"/>
      <c r="G98" s="686"/>
      <c r="H98" s="686"/>
      <c r="I98" s="686"/>
      <c r="J98" s="686"/>
      <c r="K98" s="686"/>
      <c r="L98" s="686"/>
      <c r="M98" s="686"/>
      <c r="N98" s="686"/>
      <c r="O98" s="686"/>
      <c r="P98" s="686"/>
      <c r="Q98" s="686"/>
      <c r="R98" s="686"/>
      <c r="S98" s="686"/>
      <c r="T98" s="686"/>
      <c r="U98" s="686"/>
      <c r="V98" s="686"/>
      <c r="W98" s="686"/>
      <c r="X98" s="686"/>
      <c r="Y98" s="686"/>
      <c r="Z98" s="686"/>
      <c r="AA98" s="687"/>
      <c r="AE98" s="164"/>
      <c r="AF98" s="170"/>
      <c r="AG98" s="172"/>
      <c r="AH98" s="172"/>
      <c r="AI98" s="172"/>
      <c r="AJ98" s="169"/>
      <c r="AK98" s="367"/>
      <c r="AO98" s="173"/>
      <c r="AP98" s="174"/>
      <c r="AQ98" s="173"/>
    </row>
    <row r="99" spans="1:43" ht="15.75" customHeight="1" x14ac:dyDescent="0.15">
      <c r="A99" s="801">
        <f>IF($AG$3="",A95+1,AF99)</f>
        <v>23</v>
      </c>
      <c r="B99" s="802"/>
      <c r="C99" s="707" t="s">
        <v>247</v>
      </c>
      <c r="D99" s="368"/>
      <c r="E99" s="692" t="s">
        <v>201</v>
      </c>
      <c r="F99" s="368"/>
      <c r="G99" s="692" t="s">
        <v>250</v>
      </c>
      <c r="H99" s="368"/>
      <c r="I99" s="692" t="s">
        <v>201</v>
      </c>
      <c r="J99" s="368"/>
      <c r="K99" s="694" t="s">
        <v>251</v>
      </c>
      <c r="L99" s="690" t="s">
        <v>202</v>
      </c>
      <c r="M99" s="369"/>
      <c r="N99" s="688" t="s">
        <v>252</v>
      </c>
      <c r="O99" s="368"/>
      <c r="P99" s="688" t="s">
        <v>251</v>
      </c>
      <c r="Q99" s="690" t="s">
        <v>253</v>
      </c>
      <c r="R99" s="380" t="str">
        <f>IF(OR(D99="",A99=""),"",HOUR(AJ99))</f>
        <v/>
      </c>
      <c r="S99" s="688" t="s">
        <v>252</v>
      </c>
      <c r="T99" s="371" t="str">
        <f>IF(OR(D99="",A99=""),"",MINUTE(AJ99))</f>
        <v/>
      </c>
      <c r="U99" s="688" t="s">
        <v>251</v>
      </c>
      <c r="V99" s="690" t="s">
        <v>268</v>
      </c>
      <c r="W99" s="372"/>
      <c r="X99" s="703" t="s">
        <v>143</v>
      </c>
      <c r="Y99" s="696" t="s">
        <v>254</v>
      </c>
      <c r="Z99" s="705"/>
      <c r="AA99" s="706"/>
      <c r="AF99" s="168" t="str">
        <f>IF($AG$3="","",AF95+1)</f>
        <v/>
      </c>
      <c r="AG99" s="360">
        <f>IF(OR(D99="",F99=""),0,TIME(D99,F99,0))</f>
        <v>0</v>
      </c>
      <c r="AH99" s="360">
        <f>IF(OR(D99="",F99="",H99="",J99=""),0,TIME(H99,J99,0))</f>
        <v>0</v>
      </c>
      <c r="AI99" s="360">
        <f>IF(OR(D99="",F99=""),0,TIME(M99,O99,0))</f>
        <v>0</v>
      </c>
      <c r="AJ99" s="365">
        <f>AH99-AG99-AI99</f>
        <v>0</v>
      </c>
      <c r="AK99" s="367" t="str">
        <f>IF(A99="",IF(OR(D99&lt;&gt;"",F99&lt;&gt;"",H99&lt;&gt;"",J99&lt;&gt;""),"ERR",""),IF(A99&lt;&gt;"",IF(AND(D99="",F99="",H99="",J99=""),"",IF(OR(AND(D99&lt;&gt;"",F99=""),AND(D99="",F99&lt;&gt;""),AND(H99&lt;&gt;"",J99=""),AND(H99="",J99&lt;&gt;""),AG99&gt;=AH99,AH99-AG99-AI99&lt;0),"ERR",""))))</f>
        <v/>
      </c>
    </row>
    <row r="100" spans="1:43" ht="14.25" customHeight="1" x14ac:dyDescent="0.15">
      <c r="A100" s="803"/>
      <c r="B100" s="804"/>
      <c r="C100" s="708"/>
      <c r="D100" s="373"/>
      <c r="E100" s="693"/>
      <c r="F100" s="373"/>
      <c r="G100" s="693"/>
      <c r="H100" s="373"/>
      <c r="I100" s="693"/>
      <c r="J100" s="373"/>
      <c r="K100" s="695"/>
      <c r="L100" s="691"/>
      <c r="M100" s="374"/>
      <c r="N100" s="689"/>
      <c r="O100" s="373"/>
      <c r="P100" s="689"/>
      <c r="Q100" s="691"/>
      <c r="R100" s="379" t="str">
        <f>IF(OR(D100="",A99=""),"",HOUR(AJ100))</f>
        <v/>
      </c>
      <c r="S100" s="689"/>
      <c r="T100" s="375" t="str">
        <f>IF(OR(D100="",A99=""),"",MINUTE(AJ100))</f>
        <v/>
      </c>
      <c r="U100" s="689"/>
      <c r="V100" s="702"/>
      <c r="W100" s="413"/>
      <c r="X100" s="704"/>
      <c r="Y100" s="697"/>
      <c r="Z100" s="683"/>
      <c r="AA100" s="684"/>
      <c r="AG100" s="360">
        <f>IF(OR(D100="",F100=""),0,TIME(D100,F100,0))</f>
        <v>0</v>
      </c>
      <c r="AH100" s="360">
        <f>IF(OR(D100="",F100="",H100="",J100=""),0,TIME(H100,J100,0))</f>
        <v>0</v>
      </c>
      <c r="AI100" s="360">
        <f>IF(OR(D100="",F100=""),0,TIME(M100,O100,0))</f>
        <v>0</v>
      </c>
      <c r="AJ100" s="365">
        <f>AH100-AG100-AI100</f>
        <v>0</v>
      </c>
      <c r="AK100" s="367" t="str">
        <f>IF(A99="",IF(OR(D100&lt;&gt;"",F100&lt;&gt;"",H100&lt;&gt;"",J100&lt;&gt;""),"ERR",""),IF(A99&lt;&gt;"",IF(AND(D100="",F100="",H100="",J100=""),"",IF(OR(AND(D100&lt;&gt;"",F100=""),AND(D100="",F100&lt;&gt;""),AND(H100&lt;&gt;"",J100=""),AND(H100="",J100&lt;&gt;""),AG100&gt;=AH100,AH100-AG100-AI100&lt;0),"ERR",""))))</f>
        <v/>
      </c>
    </row>
    <row r="101" spans="1:43" ht="14.25" customHeight="1" x14ac:dyDescent="0.2">
      <c r="A101" s="803"/>
      <c r="B101" s="804"/>
      <c r="C101" s="700" t="s">
        <v>248</v>
      </c>
      <c r="D101" s="420"/>
      <c r="E101" s="421"/>
      <c r="F101" s="421"/>
      <c r="G101" s="421"/>
      <c r="H101" s="421"/>
      <c r="I101" s="421"/>
      <c r="J101" s="421"/>
      <c r="K101" s="421"/>
      <c r="L101" s="421"/>
      <c r="M101" s="421"/>
      <c r="N101" s="421"/>
      <c r="O101" s="421"/>
      <c r="P101" s="421"/>
      <c r="Q101" s="680" t="str">
        <f>IF(OR(AK99="ERR",AK100="ERR"),"研修時間を確認してください","")</f>
        <v/>
      </c>
      <c r="R101" s="680"/>
      <c r="S101" s="680"/>
      <c r="T101" s="680"/>
      <c r="U101" s="680"/>
      <c r="V101" s="680"/>
      <c r="W101" s="680"/>
      <c r="X101" s="681" t="str">
        <f>IF(ISERROR(OR(AG99,AJ99,AJ100)),"研修人数を入力してください",IF(AG99&lt;&gt;"",IF(OR(AND(AJ99&gt;0,W99=""),AND(AJ100&gt;0,W100="")),"研修人数を入力してください",""),""))</f>
        <v/>
      </c>
      <c r="Y101" s="681"/>
      <c r="Z101" s="681"/>
      <c r="AA101" s="682"/>
      <c r="AE101" s="164"/>
      <c r="AF101" s="170"/>
      <c r="AG101" s="172"/>
      <c r="AH101" s="172"/>
      <c r="AI101" s="172"/>
      <c r="AJ101" s="169"/>
      <c r="AK101" s="367"/>
      <c r="AM101" s="57"/>
      <c r="AO101" s="173"/>
      <c r="AP101" s="174"/>
      <c r="AQ101" s="173"/>
    </row>
    <row r="102" spans="1:43" ht="48.75" customHeight="1" x14ac:dyDescent="0.15">
      <c r="A102" s="805" t="str">
        <f>IF(AF99="","",CONCATENATE("(",TEXT(AF99,"aaa"),")"))</f>
        <v/>
      </c>
      <c r="B102" s="806"/>
      <c r="C102" s="701"/>
      <c r="D102" s="685"/>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7"/>
      <c r="AE102" s="164"/>
      <c r="AF102" s="170"/>
      <c r="AG102" s="172"/>
      <c r="AH102" s="172"/>
      <c r="AI102" s="172"/>
      <c r="AJ102" s="169"/>
      <c r="AK102" s="367"/>
      <c r="AO102" s="173"/>
      <c r="AP102" s="174"/>
      <c r="AQ102" s="173"/>
    </row>
    <row r="103" spans="1:43" ht="15.75" customHeight="1" x14ac:dyDescent="0.15">
      <c r="A103" s="801">
        <f>IF($AG$3="",A99+1,AF103)</f>
        <v>24</v>
      </c>
      <c r="B103" s="802"/>
      <c r="C103" s="707" t="s">
        <v>247</v>
      </c>
      <c r="D103" s="368"/>
      <c r="E103" s="692" t="s">
        <v>201</v>
      </c>
      <c r="F103" s="368"/>
      <c r="G103" s="692" t="s">
        <v>250</v>
      </c>
      <c r="H103" s="368"/>
      <c r="I103" s="692" t="s">
        <v>201</v>
      </c>
      <c r="J103" s="368"/>
      <c r="K103" s="694" t="s">
        <v>251</v>
      </c>
      <c r="L103" s="690" t="s">
        <v>202</v>
      </c>
      <c r="M103" s="369"/>
      <c r="N103" s="688" t="s">
        <v>252</v>
      </c>
      <c r="O103" s="368"/>
      <c r="P103" s="688" t="s">
        <v>251</v>
      </c>
      <c r="Q103" s="690" t="s">
        <v>253</v>
      </c>
      <c r="R103" s="380" t="str">
        <f>IF(OR(D103="",A103=""),"",HOUR(AJ103))</f>
        <v/>
      </c>
      <c r="S103" s="688" t="s">
        <v>252</v>
      </c>
      <c r="T103" s="371" t="str">
        <f>IF(OR(D103="",A103=""),"",MINUTE(AJ103))</f>
        <v/>
      </c>
      <c r="U103" s="688" t="s">
        <v>251</v>
      </c>
      <c r="V103" s="690" t="s">
        <v>268</v>
      </c>
      <c r="W103" s="372"/>
      <c r="X103" s="703" t="s">
        <v>143</v>
      </c>
      <c r="Y103" s="696" t="s">
        <v>254</v>
      </c>
      <c r="Z103" s="705"/>
      <c r="AA103" s="706"/>
      <c r="AF103" s="168" t="str">
        <f>IF($AG$3="","",AF99+1)</f>
        <v/>
      </c>
      <c r="AG103" s="360">
        <f>IF(OR(D103="",F103=""),0,TIME(D103,F103,0))</f>
        <v>0</v>
      </c>
      <c r="AH103" s="360">
        <f>IF(OR(D103="",F103="",H103="",J103=""),0,TIME(H103,J103,0))</f>
        <v>0</v>
      </c>
      <c r="AI103" s="360">
        <f>IF(OR(D103="",F103=""),0,TIME(M103,O103,0))</f>
        <v>0</v>
      </c>
      <c r="AJ103" s="365">
        <f>AH103-AG103-AI103</f>
        <v>0</v>
      </c>
      <c r="AK103" s="367" t="str">
        <f>IF(A103="",IF(OR(D103&lt;&gt;"",F103&lt;&gt;"",H103&lt;&gt;"",J103&lt;&gt;""),"ERR",""),IF(A103&lt;&gt;"",IF(AND(D103="",F103="",H103="",J103=""),"",IF(OR(AND(D103&lt;&gt;"",F103=""),AND(D103="",F103&lt;&gt;""),AND(H103&lt;&gt;"",J103=""),AND(H103="",J103&lt;&gt;""),AG103&gt;=AH103,AH103-AG103-AI103&lt;0),"ERR",""))))</f>
        <v/>
      </c>
    </row>
    <row r="104" spans="1:43" ht="14.25" customHeight="1" x14ac:dyDescent="0.15">
      <c r="A104" s="803"/>
      <c r="B104" s="804"/>
      <c r="C104" s="708"/>
      <c r="D104" s="373"/>
      <c r="E104" s="693"/>
      <c r="F104" s="373"/>
      <c r="G104" s="693"/>
      <c r="H104" s="373"/>
      <c r="I104" s="693"/>
      <c r="J104" s="373"/>
      <c r="K104" s="695"/>
      <c r="L104" s="691"/>
      <c r="M104" s="374"/>
      <c r="N104" s="689"/>
      <c r="O104" s="373"/>
      <c r="P104" s="689"/>
      <c r="Q104" s="691"/>
      <c r="R104" s="379" t="str">
        <f>IF(OR(D104="",A103=""),"",HOUR(AJ104))</f>
        <v/>
      </c>
      <c r="S104" s="689"/>
      <c r="T104" s="375" t="str">
        <f>IF(OR(D104="",A103=""),"",MINUTE(AJ104))</f>
        <v/>
      </c>
      <c r="U104" s="689"/>
      <c r="V104" s="702"/>
      <c r="W104" s="413"/>
      <c r="X104" s="704"/>
      <c r="Y104" s="697"/>
      <c r="Z104" s="683"/>
      <c r="AA104" s="684"/>
      <c r="AG104" s="360">
        <f>IF(OR(D104="",F104=""),0,TIME(D104,F104,0))</f>
        <v>0</v>
      </c>
      <c r="AH104" s="360">
        <f>IF(OR(D104="",F104="",H104="",J104=""),0,TIME(H104,J104,0))</f>
        <v>0</v>
      </c>
      <c r="AI104" s="360">
        <f>IF(OR(D104="",F104=""),0,TIME(M104,O104,0))</f>
        <v>0</v>
      </c>
      <c r="AJ104" s="365">
        <f>AH104-AG104-AI104</f>
        <v>0</v>
      </c>
      <c r="AK104" s="367" t="str">
        <f>IF(A103="",IF(OR(D104&lt;&gt;"",F104&lt;&gt;"",H104&lt;&gt;"",J104&lt;&gt;""),"ERR",""),IF(A103&lt;&gt;"",IF(AND(D104="",F104="",H104="",J104=""),"",IF(OR(AND(D104&lt;&gt;"",F104=""),AND(D104="",F104&lt;&gt;""),AND(H104&lt;&gt;"",J104=""),AND(H104="",J104&lt;&gt;""),AG104&gt;=AH104,AH104-AG104-AI104&lt;0),"ERR",""))))</f>
        <v/>
      </c>
    </row>
    <row r="105" spans="1:43" ht="14.25" customHeight="1" x14ac:dyDescent="0.2">
      <c r="A105" s="803"/>
      <c r="B105" s="804"/>
      <c r="C105" s="700" t="s">
        <v>248</v>
      </c>
      <c r="D105" s="420"/>
      <c r="E105" s="421"/>
      <c r="F105" s="421"/>
      <c r="G105" s="421"/>
      <c r="H105" s="421"/>
      <c r="I105" s="421"/>
      <c r="J105" s="421"/>
      <c r="K105" s="421"/>
      <c r="L105" s="421"/>
      <c r="M105" s="421"/>
      <c r="N105" s="421"/>
      <c r="O105" s="421"/>
      <c r="P105" s="421"/>
      <c r="Q105" s="680" t="str">
        <f>IF(OR(AK103="ERR",AK104="ERR"),"研修時間を確認してください","")</f>
        <v/>
      </c>
      <c r="R105" s="680"/>
      <c r="S105" s="680"/>
      <c r="T105" s="680"/>
      <c r="U105" s="680"/>
      <c r="V105" s="680"/>
      <c r="W105" s="680"/>
      <c r="X105" s="681" t="str">
        <f>IF(ISERROR(OR(AG103,AJ103,AJ104)),"研修人数を入力してください",IF(AG103&lt;&gt;"",IF(OR(AND(AJ103&gt;0,W103=""),AND(AJ104&gt;0,W104="")),"研修人数を入力してください",""),""))</f>
        <v/>
      </c>
      <c r="Y105" s="681"/>
      <c r="Z105" s="681"/>
      <c r="AA105" s="682"/>
      <c r="AE105" s="164"/>
      <c r="AF105" s="170"/>
      <c r="AG105" s="172"/>
      <c r="AH105" s="172"/>
      <c r="AI105" s="172"/>
      <c r="AJ105" s="169"/>
      <c r="AK105" s="367"/>
      <c r="AM105" s="57"/>
      <c r="AO105" s="173"/>
      <c r="AP105" s="174"/>
      <c r="AQ105" s="173"/>
    </row>
    <row r="106" spans="1:43" ht="48.75" customHeight="1" x14ac:dyDescent="0.15">
      <c r="A106" s="805" t="str">
        <f>IF(AF103="","",CONCATENATE("(",TEXT(AF103,"aaa"),")"))</f>
        <v/>
      </c>
      <c r="B106" s="806"/>
      <c r="C106" s="701"/>
      <c r="D106" s="685"/>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7"/>
      <c r="AE106" s="164"/>
      <c r="AF106" s="170"/>
      <c r="AG106" s="172"/>
      <c r="AH106" s="172"/>
      <c r="AI106" s="172"/>
      <c r="AJ106" s="169"/>
      <c r="AK106" s="367"/>
      <c r="AO106" s="173"/>
      <c r="AP106" s="174"/>
      <c r="AQ106" s="173"/>
    </row>
    <row r="107" spans="1:43" ht="15.75" customHeight="1" x14ac:dyDescent="0.15">
      <c r="A107" s="801">
        <f>IF($AG$3="",A103+1,AF107)</f>
        <v>25</v>
      </c>
      <c r="B107" s="802"/>
      <c r="C107" s="707" t="s">
        <v>247</v>
      </c>
      <c r="D107" s="368"/>
      <c r="E107" s="692" t="s">
        <v>201</v>
      </c>
      <c r="F107" s="368"/>
      <c r="G107" s="692" t="s">
        <v>250</v>
      </c>
      <c r="H107" s="368"/>
      <c r="I107" s="692" t="s">
        <v>201</v>
      </c>
      <c r="J107" s="368"/>
      <c r="K107" s="694" t="s">
        <v>251</v>
      </c>
      <c r="L107" s="690" t="s">
        <v>202</v>
      </c>
      <c r="M107" s="369"/>
      <c r="N107" s="688" t="s">
        <v>252</v>
      </c>
      <c r="O107" s="368"/>
      <c r="P107" s="688" t="s">
        <v>251</v>
      </c>
      <c r="Q107" s="690" t="s">
        <v>253</v>
      </c>
      <c r="R107" s="380" t="str">
        <f>IF(OR(D107="",A107=""),"",HOUR(AJ107))</f>
        <v/>
      </c>
      <c r="S107" s="688" t="s">
        <v>252</v>
      </c>
      <c r="T107" s="371" t="str">
        <f>IF(OR(D107="",A107=""),"",MINUTE(AJ107))</f>
        <v/>
      </c>
      <c r="U107" s="688" t="s">
        <v>251</v>
      </c>
      <c r="V107" s="690" t="s">
        <v>268</v>
      </c>
      <c r="W107" s="372"/>
      <c r="X107" s="703" t="s">
        <v>143</v>
      </c>
      <c r="Y107" s="696" t="s">
        <v>254</v>
      </c>
      <c r="Z107" s="705"/>
      <c r="AA107" s="706"/>
      <c r="AF107" s="168" t="str">
        <f>IF($AG$3="","",AF103+1)</f>
        <v/>
      </c>
      <c r="AG107" s="360">
        <f>IF(OR(D107="",F107=""),0,TIME(D107,F107,0))</f>
        <v>0</v>
      </c>
      <c r="AH107" s="360">
        <f>IF(OR(D107="",F107="",H107="",J107=""),0,TIME(H107,J107,0))</f>
        <v>0</v>
      </c>
      <c r="AI107" s="360">
        <f>IF(OR(D107="",F107=""),0,TIME(M107,O107,0))</f>
        <v>0</v>
      </c>
      <c r="AJ107" s="365">
        <f>AH107-AG107-AI107</f>
        <v>0</v>
      </c>
      <c r="AK107" s="367" t="str">
        <f>IF(A107="",IF(OR(D107&lt;&gt;"",F107&lt;&gt;"",H107&lt;&gt;"",J107&lt;&gt;""),"ERR",""),IF(A107&lt;&gt;"",IF(AND(D107="",F107="",H107="",J107=""),"",IF(OR(AND(D107&lt;&gt;"",F107=""),AND(D107="",F107&lt;&gt;""),AND(H107&lt;&gt;"",J107=""),AND(H107="",J107&lt;&gt;""),AG107&gt;=AH107,AH107-AG107-AI107&lt;0),"ERR",""))))</f>
        <v/>
      </c>
    </row>
    <row r="108" spans="1:43" ht="14.25" customHeight="1" x14ac:dyDescent="0.15">
      <c r="A108" s="803"/>
      <c r="B108" s="804"/>
      <c r="C108" s="708"/>
      <c r="D108" s="373"/>
      <c r="E108" s="693"/>
      <c r="F108" s="373"/>
      <c r="G108" s="693"/>
      <c r="H108" s="373"/>
      <c r="I108" s="693"/>
      <c r="J108" s="373"/>
      <c r="K108" s="695"/>
      <c r="L108" s="691"/>
      <c r="M108" s="374"/>
      <c r="N108" s="689"/>
      <c r="O108" s="373"/>
      <c r="P108" s="689"/>
      <c r="Q108" s="691"/>
      <c r="R108" s="379" t="str">
        <f>IF(OR(D108="",A107=""),"",HOUR(AJ108))</f>
        <v/>
      </c>
      <c r="S108" s="689"/>
      <c r="T108" s="375" t="str">
        <f>IF(OR(D108="",A107=""),"",MINUTE(AJ108))</f>
        <v/>
      </c>
      <c r="U108" s="689"/>
      <c r="V108" s="702"/>
      <c r="W108" s="413"/>
      <c r="X108" s="704"/>
      <c r="Y108" s="697"/>
      <c r="Z108" s="683"/>
      <c r="AA108" s="684"/>
      <c r="AG108" s="360">
        <f>IF(OR(D108="",F108=""),0,TIME(D108,F108,0))</f>
        <v>0</v>
      </c>
      <c r="AH108" s="360">
        <f>IF(OR(D108="",F108="",H108="",J108=""),0,TIME(H108,J108,0))</f>
        <v>0</v>
      </c>
      <c r="AI108" s="360">
        <f>IF(OR(D108="",F108=""),0,TIME(M108,O108,0))</f>
        <v>0</v>
      </c>
      <c r="AJ108" s="365">
        <f>AH108-AG108-AI108</f>
        <v>0</v>
      </c>
      <c r="AK108" s="367" t="str">
        <f>IF(A107="",IF(OR(D108&lt;&gt;"",F108&lt;&gt;"",H108&lt;&gt;"",J108&lt;&gt;""),"ERR",""),IF(A107&lt;&gt;"",IF(AND(D108="",F108="",H108="",J108=""),"",IF(OR(AND(D108&lt;&gt;"",F108=""),AND(D108="",F108&lt;&gt;""),AND(H108&lt;&gt;"",J108=""),AND(H108="",J108&lt;&gt;""),AG108&gt;=AH108,AH108-AG108-AI108&lt;0),"ERR",""))))</f>
        <v/>
      </c>
    </row>
    <row r="109" spans="1:43" ht="14.25" customHeight="1" x14ac:dyDescent="0.2">
      <c r="A109" s="803"/>
      <c r="B109" s="804"/>
      <c r="C109" s="700" t="s">
        <v>248</v>
      </c>
      <c r="D109" s="420"/>
      <c r="E109" s="421"/>
      <c r="F109" s="421"/>
      <c r="G109" s="421"/>
      <c r="H109" s="421"/>
      <c r="I109" s="421"/>
      <c r="J109" s="421"/>
      <c r="K109" s="421"/>
      <c r="L109" s="421"/>
      <c r="M109" s="421"/>
      <c r="N109" s="421"/>
      <c r="O109" s="421"/>
      <c r="P109" s="421"/>
      <c r="Q109" s="680" t="str">
        <f>IF(OR(AK107="ERR",AK108="ERR"),"研修時間を確認してください","")</f>
        <v/>
      </c>
      <c r="R109" s="680"/>
      <c r="S109" s="680"/>
      <c r="T109" s="680"/>
      <c r="U109" s="680"/>
      <c r="V109" s="680"/>
      <c r="W109" s="680"/>
      <c r="X109" s="681" t="str">
        <f>IF(ISERROR(OR(AG107,AJ107,AJ108)),"研修人数を入力してください",IF(AG107&lt;&gt;"",IF(OR(AND(AJ107&gt;0,W107=""),AND(AJ108&gt;0,W108="")),"研修人数を入力してください",""),""))</f>
        <v/>
      </c>
      <c r="Y109" s="681"/>
      <c r="Z109" s="681"/>
      <c r="AA109" s="682"/>
      <c r="AE109" s="164"/>
      <c r="AF109" s="170"/>
      <c r="AG109" s="172"/>
      <c r="AH109" s="172"/>
      <c r="AI109" s="172"/>
      <c r="AJ109" s="169"/>
      <c r="AK109" s="367"/>
      <c r="AM109" s="57"/>
      <c r="AO109" s="173"/>
      <c r="AP109" s="174"/>
      <c r="AQ109" s="173"/>
    </row>
    <row r="110" spans="1:43" ht="48.75" customHeight="1" x14ac:dyDescent="0.15">
      <c r="A110" s="805" t="str">
        <f>IF(AF107="","",CONCATENATE("(",TEXT(AF107,"aaa"),")"))</f>
        <v/>
      </c>
      <c r="B110" s="806"/>
      <c r="C110" s="701"/>
      <c r="D110" s="685"/>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7"/>
      <c r="AE110" s="164"/>
      <c r="AF110" s="170"/>
      <c r="AG110" s="172"/>
      <c r="AH110" s="172"/>
      <c r="AI110" s="172"/>
      <c r="AJ110" s="169"/>
      <c r="AK110" s="367"/>
      <c r="AO110" s="173"/>
      <c r="AP110" s="174"/>
      <c r="AQ110" s="173"/>
    </row>
    <row r="111" spans="1:43" ht="15.75" customHeight="1" x14ac:dyDescent="0.15">
      <c r="A111" s="801">
        <f>IF($AG$3="",A107+1,AF111)</f>
        <v>26</v>
      </c>
      <c r="B111" s="802"/>
      <c r="C111" s="707" t="s">
        <v>247</v>
      </c>
      <c r="D111" s="368"/>
      <c r="E111" s="692" t="s">
        <v>201</v>
      </c>
      <c r="F111" s="368"/>
      <c r="G111" s="692" t="s">
        <v>250</v>
      </c>
      <c r="H111" s="368"/>
      <c r="I111" s="692" t="s">
        <v>201</v>
      </c>
      <c r="J111" s="368"/>
      <c r="K111" s="694" t="s">
        <v>251</v>
      </c>
      <c r="L111" s="690" t="s">
        <v>202</v>
      </c>
      <c r="M111" s="369"/>
      <c r="N111" s="688" t="s">
        <v>252</v>
      </c>
      <c r="O111" s="368"/>
      <c r="P111" s="688" t="s">
        <v>251</v>
      </c>
      <c r="Q111" s="690" t="s">
        <v>253</v>
      </c>
      <c r="R111" s="380" t="str">
        <f>IF(OR(D111="",A111=""),"",HOUR(AJ111))</f>
        <v/>
      </c>
      <c r="S111" s="688" t="s">
        <v>252</v>
      </c>
      <c r="T111" s="371" t="str">
        <f>IF(OR(D111="",A111=""),"",MINUTE(AJ111))</f>
        <v/>
      </c>
      <c r="U111" s="688" t="s">
        <v>251</v>
      </c>
      <c r="V111" s="690" t="s">
        <v>268</v>
      </c>
      <c r="W111" s="372"/>
      <c r="X111" s="703" t="s">
        <v>143</v>
      </c>
      <c r="Y111" s="696" t="s">
        <v>254</v>
      </c>
      <c r="Z111" s="705"/>
      <c r="AA111" s="706"/>
      <c r="AF111" s="168" t="str">
        <f>IF($AG$3="","",AF107+1)</f>
        <v/>
      </c>
      <c r="AG111" s="360">
        <f>IF(OR(D111="",F111=""),0,TIME(D111,F111,0))</f>
        <v>0</v>
      </c>
      <c r="AH111" s="360">
        <f>IF(OR(D111="",F111="",H111="",J111=""),0,TIME(H111,J111,0))</f>
        <v>0</v>
      </c>
      <c r="AI111" s="360">
        <f>IF(OR(D111="",F111=""),0,TIME(M111,O111,0))</f>
        <v>0</v>
      </c>
      <c r="AJ111" s="365">
        <f>AH111-AG111-AI111</f>
        <v>0</v>
      </c>
      <c r="AK111" s="367" t="str">
        <f>IF(A111="",IF(OR(D111&lt;&gt;"",F111&lt;&gt;"",H111&lt;&gt;"",J111&lt;&gt;""),"ERR",""),IF(A111&lt;&gt;"",IF(AND(D111="",F111="",H111="",J111=""),"",IF(OR(AND(D111&lt;&gt;"",F111=""),AND(D111="",F111&lt;&gt;""),AND(H111&lt;&gt;"",J111=""),AND(H111="",J111&lt;&gt;""),AG111&gt;=AH111,AH111-AG111-AI111&lt;0),"ERR",""))))</f>
        <v/>
      </c>
    </row>
    <row r="112" spans="1:43" ht="14.25" customHeight="1" x14ac:dyDescent="0.15">
      <c r="A112" s="803"/>
      <c r="B112" s="804"/>
      <c r="C112" s="708"/>
      <c r="D112" s="373"/>
      <c r="E112" s="693"/>
      <c r="F112" s="373"/>
      <c r="G112" s="693"/>
      <c r="H112" s="373"/>
      <c r="I112" s="693"/>
      <c r="J112" s="373"/>
      <c r="K112" s="695"/>
      <c r="L112" s="691"/>
      <c r="M112" s="374"/>
      <c r="N112" s="689"/>
      <c r="O112" s="373"/>
      <c r="P112" s="689"/>
      <c r="Q112" s="691"/>
      <c r="R112" s="379" t="str">
        <f>IF(OR(D112="",A111=""),"",HOUR(AJ112))</f>
        <v/>
      </c>
      <c r="S112" s="689"/>
      <c r="T112" s="375" t="str">
        <f>IF(OR(D112="",A111=""),"",MINUTE(AJ112))</f>
        <v/>
      </c>
      <c r="U112" s="689"/>
      <c r="V112" s="702"/>
      <c r="W112" s="413"/>
      <c r="X112" s="704"/>
      <c r="Y112" s="697"/>
      <c r="Z112" s="683"/>
      <c r="AA112" s="684"/>
      <c r="AG112" s="360">
        <f>IF(OR(D112="",F112=""),0,TIME(D112,F112,0))</f>
        <v>0</v>
      </c>
      <c r="AH112" s="360">
        <f>IF(OR(D112="",F112="",H112="",J112=""),0,TIME(H112,J112,0))</f>
        <v>0</v>
      </c>
      <c r="AI112" s="360">
        <f>IF(OR(D112="",F112=""),0,TIME(M112,O112,0))</f>
        <v>0</v>
      </c>
      <c r="AJ112" s="365">
        <f>AH112-AG112-AI112</f>
        <v>0</v>
      </c>
      <c r="AK112" s="367" t="str">
        <f>IF(A111="",IF(OR(D112&lt;&gt;"",F112&lt;&gt;"",H112&lt;&gt;"",J112&lt;&gt;""),"ERR",""),IF(A111&lt;&gt;"",IF(AND(D112="",F112="",H112="",J112=""),"",IF(OR(AND(D112&lt;&gt;"",F112=""),AND(D112="",F112&lt;&gt;""),AND(H112&lt;&gt;"",J112=""),AND(H112="",J112&lt;&gt;""),AG112&gt;=AH112,AH112-AG112-AI112&lt;0),"ERR",""))))</f>
        <v/>
      </c>
    </row>
    <row r="113" spans="1:43" ht="14.25" customHeight="1" x14ac:dyDescent="0.2">
      <c r="A113" s="803"/>
      <c r="B113" s="804"/>
      <c r="C113" s="700" t="s">
        <v>248</v>
      </c>
      <c r="D113" s="420"/>
      <c r="E113" s="421"/>
      <c r="F113" s="421"/>
      <c r="G113" s="421"/>
      <c r="H113" s="421"/>
      <c r="I113" s="421"/>
      <c r="J113" s="421"/>
      <c r="K113" s="421"/>
      <c r="L113" s="421"/>
      <c r="M113" s="421"/>
      <c r="N113" s="421"/>
      <c r="O113" s="421"/>
      <c r="P113" s="421"/>
      <c r="Q113" s="680" t="str">
        <f>IF(OR(AK111="ERR",AK112="ERR"),"研修時間を確認してください","")</f>
        <v/>
      </c>
      <c r="R113" s="680"/>
      <c r="S113" s="680"/>
      <c r="T113" s="680"/>
      <c r="U113" s="680"/>
      <c r="V113" s="680"/>
      <c r="W113" s="680"/>
      <c r="X113" s="681" t="str">
        <f>IF(ISERROR(OR(AG111,AJ111,AJ112)),"研修人数を入力してください",IF(AG111&lt;&gt;"",IF(OR(AND(AJ111&gt;0,W111=""),AND(AJ112&gt;0,W112="")),"研修人数を入力してください",""),""))</f>
        <v/>
      </c>
      <c r="Y113" s="681"/>
      <c r="Z113" s="681"/>
      <c r="AA113" s="682"/>
      <c r="AE113" s="164"/>
      <c r="AF113" s="170"/>
      <c r="AG113" s="172"/>
      <c r="AH113" s="172"/>
      <c r="AI113" s="172"/>
      <c r="AJ113" s="169"/>
      <c r="AK113" s="367"/>
      <c r="AM113" s="57"/>
      <c r="AO113" s="173"/>
      <c r="AP113" s="174"/>
      <c r="AQ113" s="173"/>
    </row>
    <row r="114" spans="1:43" ht="48.75" customHeight="1" x14ac:dyDescent="0.15">
      <c r="A114" s="805" t="str">
        <f>IF(AF111="","",CONCATENATE("(",TEXT(AF111,"aaa"),")"))</f>
        <v/>
      </c>
      <c r="B114" s="806"/>
      <c r="C114" s="701"/>
      <c r="D114" s="685"/>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7"/>
      <c r="AE114" s="164"/>
      <c r="AF114" s="170"/>
      <c r="AG114" s="172"/>
      <c r="AH114" s="172"/>
      <c r="AI114" s="172"/>
      <c r="AJ114" s="169"/>
      <c r="AK114" s="367"/>
      <c r="AO114" s="173"/>
      <c r="AP114" s="174"/>
      <c r="AQ114" s="173"/>
    </row>
    <row r="115" spans="1:43" ht="15.75" customHeight="1" x14ac:dyDescent="0.15">
      <c r="A115" s="801">
        <f>IF($AG$3="",A111+1,AF115)</f>
        <v>27</v>
      </c>
      <c r="B115" s="802"/>
      <c r="C115" s="707" t="s">
        <v>247</v>
      </c>
      <c r="D115" s="368"/>
      <c r="E115" s="692" t="s">
        <v>201</v>
      </c>
      <c r="F115" s="368"/>
      <c r="G115" s="692" t="s">
        <v>250</v>
      </c>
      <c r="H115" s="368"/>
      <c r="I115" s="692" t="s">
        <v>201</v>
      </c>
      <c r="J115" s="368"/>
      <c r="K115" s="694" t="s">
        <v>251</v>
      </c>
      <c r="L115" s="690" t="s">
        <v>202</v>
      </c>
      <c r="M115" s="369"/>
      <c r="N115" s="688" t="s">
        <v>252</v>
      </c>
      <c r="O115" s="368"/>
      <c r="P115" s="688" t="s">
        <v>251</v>
      </c>
      <c r="Q115" s="690" t="s">
        <v>253</v>
      </c>
      <c r="R115" s="380" t="str">
        <f>IF(OR(D115="",A115=""),"",HOUR(AJ115))</f>
        <v/>
      </c>
      <c r="S115" s="688" t="s">
        <v>252</v>
      </c>
      <c r="T115" s="371" t="str">
        <f>IF(OR(D115="",A115=""),"",MINUTE(AJ115))</f>
        <v/>
      </c>
      <c r="U115" s="688" t="s">
        <v>251</v>
      </c>
      <c r="V115" s="690" t="s">
        <v>268</v>
      </c>
      <c r="W115" s="372"/>
      <c r="X115" s="703" t="s">
        <v>143</v>
      </c>
      <c r="Y115" s="696" t="s">
        <v>254</v>
      </c>
      <c r="Z115" s="705"/>
      <c r="AA115" s="706"/>
      <c r="AF115" s="168" t="str">
        <f>IF($AG$3="","",AF111+1)</f>
        <v/>
      </c>
      <c r="AG115" s="360">
        <f>IF(OR(D115="",F115=""),0,TIME(D115,F115,0))</f>
        <v>0</v>
      </c>
      <c r="AH115" s="360">
        <f>IF(OR(D115="",F115="",H115="",J115=""),0,TIME(H115,J115,0))</f>
        <v>0</v>
      </c>
      <c r="AI115" s="360">
        <f>IF(OR(D115="",F115=""),0,TIME(M115,O115,0))</f>
        <v>0</v>
      </c>
      <c r="AJ115" s="365">
        <f>AH115-AG115-AI115</f>
        <v>0</v>
      </c>
      <c r="AK115" s="367" t="str">
        <f>IF(A115="",IF(OR(D115&lt;&gt;"",F115&lt;&gt;"",H115&lt;&gt;"",J115&lt;&gt;""),"ERR",""),IF(A115&lt;&gt;"",IF(AND(D115="",F115="",H115="",J115=""),"",IF(OR(AND(D115&lt;&gt;"",F115=""),AND(D115="",F115&lt;&gt;""),AND(H115&lt;&gt;"",J115=""),AND(H115="",J115&lt;&gt;""),AG115&gt;=AH115,AH115-AG115-AI115&lt;0),"ERR",""))))</f>
        <v/>
      </c>
    </row>
    <row r="116" spans="1:43" ht="14.25" customHeight="1" x14ac:dyDescent="0.15">
      <c r="A116" s="803"/>
      <c r="B116" s="804"/>
      <c r="C116" s="708"/>
      <c r="D116" s="373"/>
      <c r="E116" s="693"/>
      <c r="F116" s="373"/>
      <c r="G116" s="693"/>
      <c r="H116" s="373"/>
      <c r="I116" s="693"/>
      <c r="J116" s="373"/>
      <c r="K116" s="695"/>
      <c r="L116" s="691"/>
      <c r="M116" s="374"/>
      <c r="N116" s="689"/>
      <c r="O116" s="373"/>
      <c r="P116" s="689"/>
      <c r="Q116" s="691"/>
      <c r="R116" s="379" t="str">
        <f>IF(OR(D116="",A115=""),"",HOUR(AJ116))</f>
        <v/>
      </c>
      <c r="S116" s="689"/>
      <c r="T116" s="375" t="str">
        <f>IF(OR(D116="",A115=""),"",MINUTE(AJ116))</f>
        <v/>
      </c>
      <c r="U116" s="689"/>
      <c r="V116" s="702"/>
      <c r="W116" s="413"/>
      <c r="X116" s="704"/>
      <c r="Y116" s="697"/>
      <c r="Z116" s="683"/>
      <c r="AA116" s="684"/>
      <c r="AG116" s="360">
        <f>IF(OR(D116="",F116=""),0,TIME(D116,F116,0))</f>
        <v>0</v>
      </c>
      <c r="AH116" s="360">
        <f>IF(OR(D116="",F116="",H116="",J116=""),0,TIME(H116,J116,0))</f>
        <v>0</v>
      </c>
      <c r="AI116" s="360">
        <f>IF(OR(D116="",F116=""),0,TIME(M116,O116,0))</f>
        <v>0</v>
      </c>
      <c r="AJ116" s="365">
        <f>AH116-AG116-AI116</f>
        <v>0</v>
      </c>
      <c r="AK116" s="367" t="str">
        <f>IF(A115="",IF(OR(D116&lt;&gt;"",F116&lt;&gt;"",H116&lt;&gt;"",J116&lt;&gt;""),"ERR",""),IF(A115&lt;&gt;"",IF(AND(D116="",F116="",H116="",J116=""),"",IF(OR(AND(D116&lt;&gt;"",F116=""),AND(D116="",F116&lt;&gt;""),AND(H116&lt;&gt;"",J116=""),AND(H116="",J116&lt;&gt;""),AG116&gt;=AH116,AH116-AG116-AI116&lt;0),"ERR",""))))</f>
        <v/>
      </c>
    </row>
    <row r="117" spans="1:43" ht="14.25" customHeight="1" x14ac:dyDescent="0.2">
      <c r="A117" s="803"/>
      <c r="B117" s="804"/>
      <c r="C117" s="700" t="s">
        <v>248</v>
      </c>
      <c r="D117" s="420"/>
      <c r="E117" s="421"/>
      <c r="F117" s="421"/>
      <c r="G117" s="421"/>
      <c r="H117" s="421"/>
      <c r="I117" s="421"/>
      <c r="J117" s="421"/>
      <c r="K117" s="421"/>
      <c r="L117" s="421"/>
      <c r="M117" s="421"/>
      <c r="N117" s="421"/>
      <c r="O117" s="421"/>
      <c r="P117" s="421"/>
      <c r="Q117" s="680" t="str">
        <f>IF(OR(AK115="ERR",AK116="ERR"),"研修時間を確認してください","")</f>
        <v/>
      </c>
      <c r="R117" s="680"/>
      <c r="S117" s="680"/>
      <c r="T117" s="680"/>
      <c r="U117" s="680"/>
      <c r="V117" s="680"/>
      <c r="W117" s="680"/>
      <c r="X117" s="681" t="str">
        <f>IF(ISERROR(OR(AG115,AJ115,AJ116)),"研修人数を入力してください",IF(AG115&lt;&gt;"",IF(OR(AND(AJ115&gt;0,W115=""),AND(AJ116&gt;0,W116="")),"研修人数を入力してください",""),""))</f>
        <v/>
      </c>
      <c r="Y117" s="681"/>
      <c r="Z117" s="681"/>
      <c r="AA117" s="682"/>
      <c r="AE117" s="164"/>
      <c r="AF117" s="170"/>
      <c r="AG117" s="172"/>
      <c r="AH117" s="172"/>
      <c r="AI117" s="172"/>
      <c r="AJ117" s="169"/>
      <c r="AK117" s="367"/>
      <c r="AM117" s="57"/>
      <c r="AO117" s="173"/>
      <c r="AP117" s="174"/>
      <c r="AQ117" s="173"/>
    </row>
    <row r="118" spans="1:43" ht="48.75" customHeight="1" x14ac:dyDescent="0.15">
      <c r="A118" s="805" t="str">
        <f>IF(AF115="","",CONCATENATE("(",TEXT(AF115,"aaa"),")"))</f>
        <v/>
      </c>
      <c r="B118" s="806"/>
      <c r="C118" s="701"/>
      <c r="D118" s="685"/>
      <c r="E118" s="686"/>
      <c r="F118" s="686"/>
      <c r="G118" s="686"/>
      <c r="H118" s="686"/>
      <c r="I118" s="686"/>
      <c r="J118" s="686"/>
      <c r="K118" s="686"/>
      <c r="L118" s="686"/>
      <c r="M118" s="686"/>
      <c r="N118" s="686"/>
      <c r="O118" s="686"/>
      <c r="P118" s="686"/>
      <c r="Q118" s="686"/>
      <c r="R118" s="686"/>
      <c r="S118" s="686"/>
      <c r="T118" s="686"/>
      <c r="U118" s="686"/>
      <c r="V118" s="686"/>
      <c r="W118" s="686"/>
      <c r="X118" s="686"/>
      <c r="Y118" s="686"/>
      <c r="Z118" s="686"/>
      <c r="AA118" s="687"/>
      <c r="AC118" s="389"/>
      <c r="AE118" s="164"/>
      <c r="AF118" s="170"/>
      <c r="AG118" s="172"/>
      <c r="AH118" s="172"/>
      <c r="AI118" s="172"/>
      <c r="AJ118" s="169"/>
      <c r="AK118" s="367"/>
      <c r="AO118" s="173"/>
      <c r="AP118" s="174"/>
      <c r="AQ118" s="173"/>
    </row>
    <row r="119" spans="1:43" ht="15.75" customHeight="1" x14ac:dyDescent="0.15">
      <c r="A119" s="801">
        <f>IF($AG$3="",A115+1,AF119)</f>
        <v>28</v>
      </c>
      <c r="B119" s="802"/>
      <c r="C119" s="707" t="s">
        <v>247</v>
      </c>
      <c r="D119" s="368"/>
      <c r="E119" s="692" t="s">
        <v>201</v>
      </c>
      <c r="F119" s="368"/>
      <c r="G119" s="692" t="s">
        <v>250</v>
      </c>
      <c r="H119" s="368"/>
      <c r="I119" s="692" t="s">
        <v>201</v>
      </c>
      <c r="J119" s="368"/>
      <c r="K119" s="694" t="s">
        <v>251</v>
      </c>
      <c r="L119" s="690" t="s">
        <v>202</v>
      </c>
      <c r="M119" s="369"/>
      <c r="N119" s="688" t="s">
        <v>252</v>
      </c>
      <c r="O119" s="368"/>
      <c r="P119" s="688" t="s">
        <v>251</v>
      </c>
      <c r="Q119" s="690" t="s">
        <v>253</v>
      </c>
      <c r="R119" s="380" t="str">
        <f>IF(OR(D119="",A119=""),"",HOUR(AJ119))</f>
        <v/>
      </c>
      <c r="S119" s="688" t="s">
        <v>252</v>
      </c>
      <c r="T119" s="371" t="str">
        <f>IF(OR(D119="",A119=""),"",MINUTE(AJ119))</f>
        <v/>
      </c>
      <c r="U119" s="688" t="s">
        <v>251</v>
      </c>
      <c r="V119" s="690" t="s">
        <v>268</v>
      </c>
      <c r="W119" s="372"/>
      <c r="X119" s="703" t="s">
        <v>143</v>
      </c>
      <c r="Y119" s="696" t="s">
        <v>254</v>
      </c>
      <c r="Z119" s="705"/>
      <c r="AA119" s="706"/>
      <c r="AF119" s="168" t="str">
        <f>IF($AG$3="","",AF115+1)</f>
        <v/>
      </c>
      <c r="AG119" s="360">
        <f>IF(OR(D119="",F119=""),0,TIME(D119,F119,0))</f>
        <v>0</v>
      </c>
      <c r="AH119" s="360">
        <f>IF(OR(D119="",F119="",H119="",J119=""),0,TIME(H119,J119,0))</f>
        <v>0</v>
      </c>
      <c r="AI119" s="360">
        <f>IF(OR(D119="",F119=""),0,TIME(M119,O119,0))</f>
        <v>0</v>
      </c>
      <c r="AJ119" s="365">
        <f>AH119-AG119-AI119</f>
        <v>0</v>
      </c>
      <c r="AK119" s="367" t="str">
        <f>IF(A119="",IF(OR(D119&lt;&gt;"",F119&lt;&gt;"",H119&lt;&gt;"",J119&lt;&gt;""),"ERR",""),IF(A119&lt;&gt;"",IF(AND(D119="",F119="",H119="",J119=""),"",IF(OR(AND(D119&lt;&gt;"",F119=""),AND(D119="",F119&lt;&gt;""),AND(H119&lt;&gt;"",J119=""),AND(H119="",J119&lt;&gt;""),AG119&gt;=AH119,AH119-AG119-AI119&lt;0),"ERR",""))))</f>
        <v/>
      </c>
    </row>
    <row r="120" spans="1:43" ht="14.25" customHeight="1" x14ac:dyDescent="0.15">
      <c r="A120" s="803"/>
      <c r="B120" s="804"/>
      <c r="C120" s="708"/>
      <c r="D120" s="373"/>
      <c r="E120" s="693"/>
      <c r="F120" s="373"/>
      <c r="G120" s="693"/>
      <c r="H120" s="373"/>
      <c r="I120" s="693"/>
      <c r="J120" s="373"/>
      <c r="K120" s="695"/>
      <c r="L120" s="691"/>
      <c r="M120" s="374"/>
      <c r="N120" s="689"/>
      <c r="O120" s="373"/>
      <c r="P120" s="689"/>
      <c r="Q120" s="691"/>
      <c r="R120" s="379" t="str">
        <f>IF(OR(D120="",A119=""),"",HOUR(AJ120))</f>
        <v/>
      </c>
      <c r="S120" s="689"/>
      <c r="T120" s="375" t="str">
        <f>IF(OR(D120="",A119=""),"",MINUTE(AJ120))</f>
        <v/>
      </c>
      <c r="U120" s="689"/>
      <c r="V120" s="702"/>
      <c r="W120" s="413"/>
      <c r="X120" s="704"/>
      <c r="Y120" s="697"/>
      <c r="Z120" s="683"/>
      <c r="AA120" s="684"/>
      <c r="AG120" s="360">
        <f>IF(OR(D120="",F120=""),0,TIME(D120,F120,0))</f>
        <v>0</v>
      </c>
      <c r="AH120" s="360">
        <f>IF(OR(D120="",F120="",H120="",J120=""),0,TIME(H120,J120,0))</f>
        <v>0</v>
      </c>
      <c r="AI120" s="360">
        <f>IF(OR(D120="",F120=""),0,TIME(M120,O120,0))</f>
        <v>0</v>
      </c>
      <c r="AJ120" s="365">
        <f>AH120-AG120-AI120</f>
        <v>0</v>
      </c>
      <c r="AK120" s="367" t="str">
        <f>IF(A119="",IF(OR(D120&lt;&gt;"",F120&lt;&gt;"",H120&lt;&gt;"",J120&lt;&gt;""),"ERR",""),IF(A119&lt;&gt;"",IF(AND(D120="",F120="",H120="",J120=""),"",IF(OR(AND(D120&lt;&gt;"",F120=""),AND(D120="",F120&lt;&gt;""),AND(H120&lt;&gt;"",J120=""),AND(H120="",J120&lt;&gt;""),AG120&gt;=AH120,AH120-AG120-AI120&lt;0),"ERR",""))))</f>
        <v/>
      </c>
    </row>
    <row r="121" spans="1:43" ht="14.25" customHeight="1" x14ac:dyDescent="0.2">
      <c r="A121" s="803"/>
      <c r="B121" s="804"/>
      <c r="C121" s="700" t="s">
        <v>248</v>
      </c>
      <c r="D121" s="420"/>
      <c r="E121" s="421"/>
      <c r="F121" s="421"/>
      <c r="G121" s="421"/>
      <c r="H121" s="421"/>
      <c r="I121" s="421"/>
      <c r="J121" s="421"/>
      <c r="K121" s="421"/>
      <c r="L121" s="421"/>
      <c r="M121" s="421"/>
      <c r="N121" s="421"/>
      <c r="O121" s="421"/>
      <c r="P121" s="421"/>
      <c r="Q121" s="680" t="str">
        <f>IF(OR(AK119="ERR",AK120="ERR"),"研修時間を確認してください","")</f>
        <v/>
      </c>
      <c r="R121" s="680"/>
      <c r="S121" s="680"/>
      <c r="T121" s="680"/>
      <c r="U121" s="680"/>
      <c r="V121" s="680"/>
      <c r="W121" s="680"/>
      <c r="X121" s="681" t="str">
        <f>IF(ISERROR(OR(AG119,AJ119,AJ120)),"研修人数を入力してください",IF(AG119&lt;&gt;"",IF(OR(AND(AJ119&gt;0,W119=""),AND(AJ120&gt;0,W120="")),"研修人数を入力してください",""),""))</f>
        <v/>
      </c>
      <c r="Y121" s="681"/>
      <c r="Z121" s="681"/>
      <c r="AA121" s="682"/>
      <c r="AE121" s="164"/>
      <c r="AF121" s="170"/>
      <c r="AG121" s="172"/>
      <c r="AH121" s="172"/>
      <c r="AI121" s="172"/>
      <c r="AJ121" s="169"/>
      <c r="AK121" s="367"/>
      <c r="AM121" s="57"/>
      <c r="AO121" s="173"/>
      <c r="AP121" s="174"/>
      <c r="AQ121" s="173"/>
    </row>
    <row r="122" spans="1:43" ht="48.75" customHeight="1" x14ac:dyDescent="0.15">
      <c r="A122" s="805" t="str">
        <f>IF(AF119="","",CONCATENATE("(",TEXT(AF119,"aaa"),")"))</f>
        <v/>
      </c>
      <c r="B122" s="806"/>
      <c r="C122" s="701"/>
      <c r="D122" s="685"/>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7"/>
      <c r="AC122" s="389"/>
      <c r="AE122" s="164"/>
      <c r="AF122" s="170"/>
      <c r="AG122" s="172"/>
      <c r="AH122" s="172"/>
      <c r="AI122" s="172"/>
      <c r="AJ122" s="169"/>
      <c r="AK122" s="367"/>
      <c r="AO122" s="173"/>
      <c r="AP122" s="174"/>
      <c r="AQ122" s="173"/>
    </row>
    <row r="123" spans="1:43" ht="15.75" customHeight="1" x14ac:dyDescent="0.15">
      <c r="A123" s="801">
        <f>IF(AG3="",29,IF(DAY(DATE(AH$3,AJ$3,29))=29,29,""))</f>
        <v>29</v>
      </c>
      <c r="B123" s="802"/>
      <c r="C123" s="707" t="s">
        <v>247</v>
      </c>
      <c r="D123" s="368"/>
      <c r="E123" s="692" t="s">
        <v>201</v>
      </c>
      <c r="F123" s="368"/>
      <c r="G123" s="692" t="s">
        <v>250</v>
      </c>
      <c r="H123" s="368"/>
      <c r="I123" s="692" t="s">
        <v>201</v>
      </c>
      <c r="J123" s="368"/>
      <c r="K123" s="694" t="s">
        <v>251</v>
      </c>
      <c r="L123" s="690" t="s">
        <v>202</v>
      </c>
      <c r="M123" s="369"/>
      <c r="N123" s="688" t="s">
        <v>252</v>
      </c>
      <c r="O123" s="368"/>
      <c r="P123" s="688" t="s">
        <v>251</v>
      </c>
      <c r="Q123" s="690" t="s">
        <v>253</v>
      </c>
      <c r="R123" s="370" t="str">
        <f>IF(OR(D123="",A123=""),"",HOUR(AJ123))</f>
        <v/>
      </c>
      <c r="S123" s="688" t="s">
        <v>252</v>
      </c>
      <c r="T123" s="371" t="str">
        <f>IF(OR(D123="",A123=""),"",MINUTE(AJ123))</f>
        <v/>
      </c>
      <c r="U123" s="688" t="s">
        <v>251</v>
      </c>
      <c r="V123" s="690" t="s">
        <v>268</v>
      </c>
      <c r="W123" s="372"/>
      <c r="X123" s="703" t="s">
        <v>143</v>
      </c>
      <c r="Y123" s="696" t="s">
        <v>254</v>
      </c>
      <c r="Z123" s="705"/>
      <c r="AA123" s="706"/>
      <c r="AC123" s="175"/>
      <c r="AF123" s="168" t="str">
        <f>IF($AG$3="","",AF119+1)</f>
        <v/>
      </c>
      <c r="AG123" s="360">
        <f>IF(OR(D123="",F123=""),0,TIME(D123,F123,0))</f>
        <v>0</v>
      </c>
      <c r="AH123" s="360">
        <f>IF(OR(D123="",F123="",H123="",J123=""),0,TIME(H123,J123,0))</f>
        <v>0</v>
      </c>
      <c r="AI123" s="360">
        <f>IF(OR(D123="",F123=""),0,TIME(M123,O123,0))</f>
        <v>0</v>
      </c>
      <c r="AJ123" s="365">
        <f>AH123-AG123-AI123</f>
        <v>0</v>
      </c>
      <c r="AK123" s="367" t="str">
        <f>IF(A123="",IF(OR(D123&lt;&gt;"",F123&lt;&gt;"",H123&lt;&gt;"",J123&lt;&gt;""),"ERR",""),IF(A123&lt;&gt;"",IF(AND(D123="",F123="",H123="",J123=""),"",IF(OR(AND(D123&lt;&gt;"",F123=""),AND(D123="",F123&lt;&gt;""),AND(H123&lt;&gt;"",J123=""),AND(H123="",J123&lt;&gt;""),AG123&gt;=AH123,AH123-AG123-AI123&lt;0),"ERR",""))))</f>
        <v/>
      </c>
    </row>
    <row r="124" spans="1:43" ht="14.25" customHeight="1" x14ac:dyDescent="0.15">
      <c r="A124" s="803"/>
      <c r="B124" s="804"/>
      <c r="C124" s="708"/>
      <c r="D124" s="373"/>
      <c r="E124" s="693"/>
      <c r="F124" s="373"/>
      <c r="G124" s="693"/>
      <c r="H124" s="373"/>
      <c r="I124" s="693"/>
      <c r="J124" s="373"/>
      <c r="K124" s="695"/>
      <c r="L124" s="691"/>
      <c r="M124" s="374"/>
      <c r="N124" s="689"/>
      <c r="O124" s="373"/>
      <c r="P124" s="689"/>
      <c r="Q124" s="691"/>
      <c r="R124" s="414" t="str">
        <f>IF(OR(D124="",A123=""),"",HOUR(AJ124))</f>
        <v/>
      </c>
      <c r="S124" s="689"/>
      <c r="T124" s="375" t="str">
        <f>IF(OR(D124="",A123=""),"",MINUTE(AJ124))</f>
        <v/>
      </c>
      <c r="U124" s="689"/>
      <c r="V124" s="702"/>
      <c r="W124" s="413"/>
      <c r="X124" s="704"/>
      <c r="Y124" s="697"/>
      <c r="Z124" s="683"/>
      <c r="AA124" s="684"/>
      <c r="AC124" s="175"/>
      <c r="AG124" s="360">
        <f>IF(OR(D124="",F124=""),0,TIME(D124,F124,0))</f>
        <v>0</v>
      </c>
      <c r="AH124" s="360">
        <f>IF(OR(D124="",F124="",H124="",J124=""),0,TIME(H124,J124,0))</f>
        <v>0</v>
      </c>
      <c r="AI124" s="360">
        <f>IF(OR(D124="",F124=""),0,TIME(M124,O124,0))</f>
        <v>0</v>
      </c>
      <c r="AJ124" s="365">
        <f>AH124-AG124-AI124</f>
        <v>0</v>
      </c>
      <c r="AK124" s="367" t="str">
        <f>IF(A123="",IF(OR(D124&lt;&gt;"",F124&lt;&gt;"",H124&lt;&gt;"",J124&lt;&gt;""),"ERR",""),IF(A123&lt;&gt;"",IF(AND(D124="",F124="",H124="",J124=""),"",IF(OR(AND(D124&lt;&gt;"",F124=""),AND(D124="",F124&lt;&gt;""),AND(H124&lt;&gt;"",J124=""),AND(H124="",J124&lt;&gt;""),AG124&gt;=AH124,AH124-AG124-AI124&lt;0),"ERR",""))))</f>
        <v/>
      </c>
    </row>
    <row r="125" spans="1:43" ht="14.25" customHeight="1" x14ac:dyDescent="0.2">
      <c r="A125" s="803"/>
      <c r="B125" s="804"/>
      <c r="C125" s="700" t="s">
        <v>248</v>
      </c>
      <c r="D125" s="420"/>
      <c r="E125" s="421"/>
      <c r="F125" s="421"/>
      <c r="G125" s="421"/>
      <c r="H125" s="421"/>
      <c r="I125" s="421"/>
      <c r="J125" s="421"/>
      <c r="K125" s="421"/>
      <c r="L125" s="421"/>
      <c r="M125" s="421"/>
      <c r="N125" s="421"/>
      <c r="O125" s="421"/>
      <c r="P125" s="421"/>
      <c r="Q125" s="680" t="str">
        <f>IF(OR(AK123="ERR",AK124="ERR"),"研修時間を確認してください","")</f>
        <v/>
      </c>
      <c r="R125" s="680"/>
      <c r="S125" s="680"/>
      <c r="T125" s="680"/>
      <c r="U125" s="680"/>
      <c r="V125" s="680"/>
      <c r="W125" s="680"/>
      <c r="X125" s="681" t="str">
        <f>IF(ISERROR(OR(AG123,AJ123,AJ124)),"研修人数を入力してください",IF(AG123&lt;&gt;"",IF(OR(AND(AJ123&gt;0,W123=""),AND(AJ124&gt;0,W124="")),"研修人数を入力してください",""),""))</f>
        <v/>
      </c>
      <c r="Y125" s="681"/>
      <c r="Z125" s="681"/>
      <c r="AA125" s="682"/>
      <c r="AC125" s="175"/>
      <c r="AF125" s="170"/>
      <c r="AG125" s="172"/>
      <c r="AH125" s="172"/>
      <c r="AI125" s="172"/>
      <c r="AJ125" s="169"/>
      <c r="AK125" s="367"/>
      <c r="AM125" s="57"/>
      <c r="AO125" s="173"/>
      <c r="AP125" s="174"/>
      <c r="AQ125" s="173"/>
    </row>
    <row r="126" spans="1:43" ht="48.75" customHeight="1" x14ac:dyDescent="0.15">
      <c r="A126" s="805" t="str">
        <f>IF(A123="","",CONCATENATE("(",TEXT(AF123,"aaa"),")"))</f>
        <v>()</v>
      </c>
      <c r="B126" s="806"/>
      <c r="C126" s="701"/>
      <c r="D126" s="685"/>
      <c r="E126" s="686"/>
      <c r="F126" s="686"/>
      <c r="G126" s="686"/>
      <c r="H126" s="686"/>
      <c r="I126" s="686"/>
      <c r="J126" s="686"/>
      <c r="K126" s="686"/>
      <c r="L126" s="686"/>
      <c r="M126" s="686"/>
      <c r="N126" s="686"/>
      <c r="O126" s="686"/>
      <c r="P126" s="686"/>
      <c r="Q126" s="686"/>
      <c r="R126" s="686"/>
      <c r="S126" s="686"/>
      <c r="T126" s="686"/>
      <c r="U126" s="686"/>
      <c r="V126" s="686"/>
      <c r="W126" s="686"/>
      <c r="X126" s="686"/>
      <c r="Y126" s="686"/>
      <c r="Z126" s="686"/>
      <c r="AA126" s="687"/>
      <c r="AC126" s="389"/>
      <c r="AF126" s="170"/>
      <c r="AG126" s="172"/>
      <c r="AH126" s="172"/>
      <c r="AI126" s="172"/>
      <c r="AJ126" s="169"/>
      <c r="AK126" s="367"/>
      <c r="AO126" s="173"/>
      <c r="AP126" s="174"/>
      <c r="AQ126" s="173"/>
    </row>
    <row r="127" spans="1:43" ht="15.75" customHeight="1" x14ac:dyDescent="0.15">
      <c r="A127" s="801">
        <f>IF(AG3="",30,IF(DAY(DATE(AH$3,AJ$3,30))=30,30,""))</f>
        <v>30</v>
      </c>
      <c r="B127" s="802"/>
      <c r="C127" s="819" t="s">
        <v>247</v>
      </c>
      <c r="D127" s="368"/>
      <c r="E127" s="694" t="s">
        <v>201</v>
      </c>
      <c r="F127" s="368"/>
      <c r="G127" s="694" t="s">
        <v>250</v>
      </c>
      <c r="H127" s="368"/>
      <c r="I127" s="694" t="s">
        <v>201</v>
      </c>
      <c r="J127" s="368"/>
      <c r="K127" s="694" t="s">
        <v>251</v>
      </c>
      <c r="L127" s="815" t="s">
        <v>202</v>
      </c>
      <c r="M127" s="369"/>
      <c r="N127" s="817" t="s">
        <v>252</v>
      </c>
      <c r="O127" s="368"/>
      <c r="P127" s="817" t="s">
        <v>251</v>
      </c>
      <c r="Q127" s="815" t="s">
        <v>253</v>
      </c>
      <c r="R127" s="380" t="str">
        <f>IF(OR(D127="",A127=""),"",HOUR(AJ127))</f>
        <v/>
      </c>
      <c r="S127" s="817" t="s">
        <v>252</v>
      </c>
      <c r="T127" s="371" t="str">
        <f>IF(OR(D127="",A127=""),"",MINUTE(AJ127))</f>
        <v/>
      </c>
      <c r="U127" s="817" t="s">
        <v>251</v>
      </c>
      <c r="V127" s="815" t="s">
        <v>268</v>
      </c>
      <c r="W127" s="372"/>
      <c r="X127" s="703" t="s">
        <v>143</v>
      </c>
      <c r="Y127" s="696" t="s">
        <v>254</v>
      </c>
      <c r="Z127" s="705"/>
      <c r="AA127" s="706"/>
      <c r="AC127" s="175"/>
      <c r="AF127" s="168" t="str">
        <f>IF($AG$3="","",AF123+1)</f>
        <v/>
      </c>
      <c r="AG127" s="360">
        <f>IF(OR(D127="",F127=""),0,TIME(D127,F127,0))</f>
        <v>0</v>
      </c>
      <c r="AH127" s="360">
        <f>IF(OR(D127="",F127="",H127="",J127=""),0,TIME(H127,J127,0))</f>
        <v>0</v>
      </c>
      <c r="AI127" s="360">
        <f>IF(OR(D127="",F127=""),0,TIME(M127,O127,0))</f>
        <v>0</v>
      </c>
      <c r="AJ127" s="365">
        <f>AH127-AG127-AI127</f>
        <v>0</v>
      </c>
      <c r="AK127" s="367" t="str">
        <f>IF(A127="",IF(OR(D127&lt;&gt;"",F127&lt;&gt;"",H127&lt;&gt;"",J127&lt;&gt;""),"ERR",""),IF(A127&lt;&gt;"",IF(AND(D127="",F127="",H127="",J127=""),"",IF(OR(AND(D127&lt;&gt;"",F127=""),AND(D127="",F127&lt;&gt;""),AND(H127&lt;&gt;"",J127=""),AND(H127="",J127&lt;&gt;""),AG127&gt;=AH127,AH127-AG127-AI127&lt;0),"ERR",""))))</f>
        <v/>
      </c>
    </row>
    <row r="128" spans="1:43" ht="14.25" customHeight="1" x14ac:dyDescent="0.15">
      <c r="A128" s="803"/>
      <c r="B128" s="804"/>
      <c r="C128" s="820"/>
      <c r="D128" s="373"/>
      <c r="E128" s="695"/>
      <c r="F128" s="373"/>
      <c r="G128" s="695"/>
      <c r="H128" s="373"/>
      <c r="I128" s="695"/>
      <c r="J128" s="373"/>
      <c r="K128" s="695"/>
      <c r="L128" s="816"/>
      <c r="M128" s="374"/>
      <c r="N128" s="818"/>
      <c r="O128" s="373"/>
      <c r="P128" s="818"/>
      <c r="Q128" s="816"/>
      <c r="R128" s="379" t="str">
        <f>IF(OR(D128="",A127=""),"",HOUR(AJ128))</f>
        <v/>
      </c>
      <c r="S128" s="818"/>
      <c r="T128" s="375" t="str">
        <f>IF(OR(D128="",A127=""),"",MINUTE(AJ128))</f>
        <v/>
      </c>
      <c r="U128" s="818"/>
      <c r="V128" s="816"/>
      <c r="W128" s="413"/>
      <c r="X128" s="704"/>
      <c r="Y128" s="697"/>
      <c r="Z128" s="683"/>
      <c r="AA128" s="684"/>
      <c r="AC128" s="175"/>
      <c r="AG128" s="360">
        <f>IF(OR(D128="",F128=""),0,TIME(D128,F128,0))</f>
        <v>0</v>
      </c>
      <c r="AH128" s="360">
        <f>IF(OR(D128="",F128="",H128="",J128=""),0,TIME(H128,J128,0))</f>
        <v>0</v>
      </c>
      <c r="AI128" s="360">
        <f>IF(OR(D128="",F128=""),0,TIME(M128,O128,0))</f>
        <v>0</v>
      </c>
      <c r="AJ128" s="365">
        <f>AH128-AG128-AI128</f>
        <v>0</v>
      </c>
      <c r="AK128" s="367" t="str">
        <f>IF(A127="",IF(OR(D128&lt;&gt;"",F128&lt;&gt;"",H128&lt;&gt;"",J128&lt;&gt;""),"ERR",""),IF(A127&lt;&gt;"",IF(AND(D128="",F128="",H128="",J128=""),"",IF(OR(AND(D128&lt;&gt;"",F128=""),AND(D128="",F128&lt;&gt;""),AND(H128&lt;&gt;"",J128=""),AND(H128="",J128&lt;&gt;""),AG128&gt;=AH128,AH128-AG128-AI128&lt;0),"ERR",""))))</f>
        <v/>
      </c>
    </row>
    <row r="129" spans="1:45" ht="14.25" customHeight="1" x14ac:dyDescent="0.2">
      <c r="A129" s="803"/>
      <c r="B129" s="804"/>
      <c r="C129" s="700" t="s">
        <v>248</v>
      </c>
      <c r="D129" s="422" t="str">
        <f>IF(A127="","入力しないでください","")</f>
        <v/>
      </c>
      <c r="E129" s="421"/>
      <c r="F129" s="421"/>
      <c r="G129" s="421"/>
      <c r="H129" s="421"/>
      <c r="I129" s="421"/>
      <c r="J129" s="423" t="str">
        <f>IF(A127="",IF(OR(D127&gt;0,F127&gt;0,H127&gt;0,J127&gt;0,M127&gt;0,O127&gt;0,W127&gt;0,D128&gt;0,H128&gt;0,M128&gt;0,O128&gt;0,W128&gt;0),"入力しないでください",""),"")</f>
        <v/>
      </c>
      <c r="K129" s="421"/>
      <c r="L129" s="421"/>
      <c r="M129" s="421"/>
      <c r="N129" s="421"/>
      <c r="O129" s="421"/>
      <c r="P129" s="421"/>
      <c r="Q129" s="680" t="str">
        <f>IF(A127="","",IF(OR(AK127="ERR",AK128="ERR"),"研修時間を確認してください",""))</f>
        <v/>
      </c>
      <c r="R129" s="680"/>
      <c r="S129" s="680"/>
      <c r="T129" s="680"/>
      <c r="U129" s="680"/>
      <c r="V129" s="680"/>
      <c r="W129" s="680"/>
      <c r="X129" s="681" t="str">
        <f>IF(ISERROR(OR(AG127,AJ127,AJ128)),"研修人数を入力してください",IF(AG127&lt;&gt;"",IF(OR(AND(AJ127&gt;0,W127=""),AND(AJ128&gt;0,W128="")),"研修人数を入力してください",""),""))</f>
        <v/>
      </c>
      <c r="Y129" s="681"/>
      <c r="Z129" s="681"/>
      <c r="AA129" s="682"/>
      <c r="AC129" s="175"/>
      <c r="AF129" s="170"/>
      <c r="AG129" s="172"/>
      <c r="AH129" s="172"/>
      <c r="AI129" s="172"/>
      <c r="AJ129" s="169"/>
      <c r="AK129" s="367"/>
      <c r="AM129" s="57"/>
      <c r="AO129" s="173"/>
      <c r="AP129" s="174"/>
      <c r="AQ129" s="173"/>
    </row>
    <row r="130" spans="1:45" ht="48.75" customHeight="1" x14ac:dyDescent="0.15">
      <c r="A130" s="805" t="str">
        <f>IF(A127="","入力"&amp;CHAR(10)&amp;"不要",CONCATENATE("(",TEXT(AF127,"aaa"),")"))</f>
        <v>()</v>
      </c>
      <c r="B130" s="806"/>
      <c r="C130" s="701"/>
      <c r="D130" s="685"/>
      <c r="E130" s="686"/>
      <c r="F130" s="686"/>
      <c r="G130" s="686"/>
      <c r="H130" s="686"/>
      <c r="I130" s="686"/>
      <c r="J130" s="686"/>
      <c r="K130" s="686"/>
      <c r="L130" s="686"/>
      <c r="M130" s="686"/>
      <c r="N130" s="686"/>
      <c r="O130" s="686"/>
      <c r="P130" s="686"/>
      <c r="Q130" s="686"/>
      <c r="R130" s="686"/>
      <c r="S130" s="686"/>
      <c r="T130" s="686"/>
      <c r="U130" s="686"/>
      <c r="V130" s="686"/>
      <c r="W130" s="686"/>
      <c r="X130" s="686"/>
      <c r="Y130" s="686"/>
      <c r="Z130" s="686"/>
      <c r="AA130" s="687"/>
      <c r="AC130" s="389"/>
      <c r="AF130" s="170"/>
      <c r="AG130" s="172"/>
      <c r="AH130" s="172"/>
      <c r="AI130" s="172"/>
      <c r="AJ130" s="169"/>
      <c r="AK130" s="367"/>
      <c r="AO130" s="173"/>
      <c r="AP130" s="174"/>
      <c r="AQ130" s="173"/>
    </row>
    <row r="131" spans="1:45" ht="15.75" customHeight="1" x14ac:dyDescent="0.15">
      <c r="A131" s="801">
        <f>IF(AG3="",31,IF(DAY(DATE(AH$3,AJ$3,31))=31,31,""))</f>
        <v>31</v>
      </c>
      <c r="B131" s="802"/>
      <c r="C131" s="819" t="s">
        <v>247</v>
      </c>
      <c r="D131" s="368"/>
      <c r="E131" s="694" t="s">
        <v>201</v>
      </c>
      <c r="F131" s="368"/>
      <c r="G131" s="694" t="s">
        <v>250</v>
      </c>
      <c r="H131" s="368"/>
      <c r="I131" s="694" t="s">
        <v>201</v>
      </c>
      <c r="J131" s="368"/>
      <c r="K131" s="694" t="s">
        <v>251</v>
      </c>
      <c r="L131" s="815" t="s">
        <v>202</v>
      </c>
      <c r="M131" s="369"/>
      <c r="N131" s="817" t="s">
        <v>252</v>
      </c>
      <c r="O131" s="368"/>
      <c r="P131" s="817" t="s">
        <v>251</v>
      </c>
      <c r="Q131" s="815" t="s">
        <v>253</v>
      </c>
      <c r="R131" s="380" t="str">
        <f>IF(OR(D131="",A131=""),"",HOUR(AJ131))</f>
        <v/>
      </c>
      <c r="S131" s="817" t="s">
        <v>252</v>
      </c>
      <c r="T131" s="371" t="str">
        <f>IF(OR(D131="",A131=""),"",MINUTE(AJ131))</f>
        <v/>
      </c>
      <c r="U131" s="817" t="s">
        <v>251</v>
      </c>
      <c r="V131" s="815" t="s">
        <v>268</v>
      </c>
      <c r="W131" s="372"/>
      <c r="X131" s="703" t="s">
        <v>143</v>
      </c>
      <c r="Y131" s="696" t="s">
        <v>254</v>
      </c>
      <c r="Z131" s="705"/>
      <c r="AA131" s="706"/>
      <c r="AC131" s="175"/>
      <c r="AF131" s="168" t="str">
        <f>IF($AG$3="","",AF127+1)</f>
        <v/>
      </c>
      <c r="AG131" s="360">
        <f>IF(OR(D131="",F131=""),0,TIME(D131,F131,0))</f>
        <v>0</v>
      </c>
      <c r="AH131" s="360">
        <f>IF(OR(D131="",F131="",H131="",J131=""),0,TIME(H131,J131,0))</f>
        <v>0</v>
      </c>
      <c r="AI131" s="360">
        <f>IF(OR(D131="",F131=""),0,TIME(M131,O131,0))</f>
        <v>0</v>
      </c>
      <c r="AJ131" s="365">
        <f>AH131-AG131-AI131</f>
        <v>0</v>
      </c>
      <c r="AK131" s="367" t="str">
        <f>IF(A131="",IF(OR(D131&lt;&gt;"",F131&lt;&gt;"",H131&lt;&gt;"",J131&lt;&gt;""),"ERR",""),IF(A131&lt;&gt;"",IF(AND(D131="",F131="",H131="",J131=""),"",IF(OR(AND(D131&lt;&gt;"",F131=""),AND(D131="",F131&lt;&gt;""),AND(H131&lt;&gt;"",J131=""),AND(H131="",J131&lt;&gt;""),AG131&gt;=AH131,AH131-AG131-AI131&lt;0),"ERR",""))))</f>
        <v/>
      </c>
    </row>
    <row r="132" spans="1:45" ht="14.25" customHeight="1" x14ac:dyDescent="0.15">
      <c r="A132" s="803"/>
      <c r="B132" s="804"/>
      <c r="C132" s="820"/>
      <c r="D132" s="373"/>
      <c r="E132" s="695"/>
      <c r="F132" s="373"/>
      <c r="G132" s="695"/>
      <c r="H132" s="373"/>
      <c r="I132" s="695"/>
      <c r="J132" s="373"/>
      <c r="K132" s="695"/>
      <c r="L132" s="816"/>
      <c r="M132" s="374"/>
      <c r="N132" s="818"/>
      <c r="O132" s="373"/>
      <c r="P132" s="818"/>
      <c r="Q132" s="816"/>
      <c r="R132" s="379" t="str">
        <f>IF(OR(D132="",A131=""),"",HOUR(AJ132))</f>
        <v/>
      </c>
      <c r="S132" s="818"/>
      <c r="T132" s="375" t="str">
        <f>IF(OR(D132="",A131=""),"",MINUTE(AJ132))</f>
        <v/>
      </c>
      <c r="U132" s="818"/>
      <c r="V132" s="816"/>
      <c r="W132" s="413"/>
      <c r="X132" s="704"/>
      <c r="Y132" s="697"/>
      <c r="Z132" s="683"/>
      <c r="AA132" s="684"/>
      <c r="AC132" s="175"/>
      <c r="AG132" s="360">
        <f>IF(OR(D132="",F132=""),0,TIME(D132,F132,0))</f>
        <v>0</v>
      </c>
      <c r="AH132" s="360">
        <f>IF(OR(D132="",F132="",H132="",J132=""),0,TIME(H132,J132,0))</f>
        <v>0</v>
      </c>
      <c r="AI132" s="360">
        <f>IF(OR(D132="",F132=""),0,TIME(M132,O132,0))</f>
        <v>0</v>
      </c>
      <c r="AJ132" s="365">
        <f>AH132-AG132-AI132</f>
        <v>0</v>
      </c>
      <c r="AK132" s="367" t="str">
        <f>IF(A131="",IF(OR(D132&lt;&gt;"",F132&lt;&gt;"",H132&lt;&gt;"",J132&lt;&gt;""),"ERR",""),IF(A131&lt;&gt;"",IF(AND(D132="",F132="",H132="",J132=""),"",IF(OR(AND(D132&lt;&gt;"",F132=""),AND(D132="",F132&lt;&gt;""),AND(H132&lt;&gt;"",J132=""),AND(H132="",J132&lt;&gt;""),AG132&gt;=AH132,AH132-AG132-AI132&lt;0),"ERR",""))))</f>
        <v/>
      </c>
    </row>
    <row r="133" spans="1:45" ht="14.25" customHeight="1" x14ac:dyDescent="0.2">
      <c r="A133" s="803"/>
      <c r="B133" s="804"/>
      <c r="C133" s="700" t="s">
        <v>248</v>
      </c>
      <c r="D133" s="422" t="str">
        <f>IF(A131="","入力しないでください","")</f>
        <v/>
      </c>
      <c r="E133" s="421"/>
      <c r="F133" s="421"/>
      <c r="G133" s="421"/>
      <c r="H133" s="421"/>
      <c r="I133" s="421"/>
      <c r="J133" s="423" t="str">
        <f>IF(A131="",IF(OR(D131&gt;0,F131&gt;0,H131&gt;0,J131&gt;0,M131&gt;0,O131&gt;0,W131&gt;0,D132&gt;0,H132&gt;0,M132&gt;0,O132&gt;0,W132&gt;0),"入力しないでください",""),"")</f>
        <v/>
      </c>
      <c r="K133" s="421"/>
      <c r="L133" s="421"/>
      <c r="M133" s="421"/>
      <c r="N133" s="421"/>
      <c r="O133" s="421"/>
      <c r="P133" s="421"/>
      <c r="Q133" s="680" t="str">
        <f>IF(A131="","",IF(OR(AK131="ERR",AK132="ERR"),"研修時間を確認してください",""))</f>
        <v/>
      </c>
      <c r="R133" s="680"/>
      <c r="S133" s="680"/>
      <c r="T133" s="680"/>
      <c r="U133" s="680"/>
      <c r="V133" s="680"/>
      <c r="W133" s="680"/>
      <c r="X133" s="681" t="str">
        <f>IF(ISERROR(OR(AG131,AJ131,AJ132)),"研修人数を入力してください",IF(AG131&lt;&gt;"",IF(OR(AND(AJ131&gt;0,W131=""),AND(AJ132&gt;0,W132="")),"研修人数を入力してください",""),""))</f>
        <v/>
      </c>
      <c r="Y133" s="681"/>
      <c r="Z133" s="681"/>
      <c r="AA133" s="682"/>
      <c r="AC133" s="175"/>
      <c r="AF133" s="170"/>
      <c r="AG133" s="171" t="str">
        <f>IF(ISERROR(VLOOKUP(AF133,$AF$2:$AL$2,2,0)),"",VLOOKUP(AF133,$AF$2:$AL$2,2,0))</f>
        <v/>
      </c>
      <c r="AH133" s="172" t="str">
        <f>AG133</f>
        <v/>
      </c>
      <c r="AI133" s="172"/>
      <c r="AJ133" s="172"/>
      <c r="AK133" s="172"/>
      <c r="AL133" s="169"/>
      <c r="AM133" s="178"/>
      <c r="AO133" s="57"/>
      <c r="AQ133" s="173"/>
      <c r="AR133" s="174"/>
      <c r="AS133" s="173"/>
    </row>
    <row r="134" spans="1:45" ht="48.75" customHeight="1" x14ac:dyDescent="0.15">
      <c r="A134" s="805" t="str">
        <f>IF(A131="","入力"&amp;CHAR(10)&amp;"不要",CONCATENATE("(",TEXT(AF131,"aaa"),")"))</f>
        <v>()</v>
      </c>
      <c r="B134" s="806"/>
      <c r="C134" s="701"/>
      <c r="D134" s="685"/>
      <c r="E134" s="686"/>
      <c r="F134" s="686"/>
      <c r="G134" s="686"/>
      <c r="H134" s="686"/>
      <c r="I134" s="686"/>
      <c r="J134" s="686"/>
      <c r="K134" s="686"/>
      <c r="L134" s="686"/>
      <c r="M134" s="686"/>
      <c r="N134" s="686"/>
      <c r="O134" s="686"/>
      <c r="P134" s="686"/>
      <c r="Q134" s="686"/>
      <c r="R134" s="686"/>
      <c r="S134" s="686"/>
      <c r="T134" s="686"/>
      <c r="U134" s="686"/>
      <c r="V134" s="686"/>
      <c r="W134" s="686"/>
      <c r="X134" s="686"/>
      <c r="Y134" s="686"/>
      <c r="Z134" s="686"/>
      <c r="AA134" s="687"/>
      <c r="AC134" s="175"/>
      <c r="AF134" s="170"/>
      <c r="AG134" s="171" t="str">
        <f>IF(ISERROR(VLOOKUP(AF134,$AF$2:$AL$2,2,0)),"",VLOOKUP(AF134,$AF$2:$AL$2,2,0))</f>
        <v/>
      </c>
      <c r="AH134" s="172" t="str">
        <f>AG134</f>
        <v/>
      </c>
      <c r="AI134" s="172"/>
      <c r="AJ134" s="172"/>
      <c r="AK134" s="172"/>
      <c r="AL134" s="169"/>
      <c r="AM134" s="178"/>
      <c r="AQ134" s="173"/>
      <c r="AR134" s="174"/>
      <c r="AS134" s="173"/>
    </row>
    <row r="135" spans="1:45" ht="14.25" customHeight="1" x14ac:dyDescent="0.15">
      <c r="A135" s="699" t="s">
        <v>273</v>
      </c>
      <c r="B135" s="699"/>
      <c r="C135" s="392">
        <f>IF(SUMIF($W91:$W$132,1,$AJ$91:$AJ$132)=0,0,SUMIF($W91:$W132,1,$AJ$91:$AJ$132))</f>
        <v>0</v>
      </c>
      <c r="D135" s="392"/>
      <c r="E135" s="699" t="s">
        <v>259</v>
      </c>
      <c r="F135" s="699"/>
      <c r="G135" s="698">
        <f>IF(SUMIF($W91:$W$132,2,$AJ$91:$AJ$132)=0,0,SUMIF($W91:$W132,2,$AJ$91:$AJ$132))</f>
        <v>0</v>
      </c>
      <c r="H135" s="698"/>
      <c r="I135" s="699" t="s">
        <v>260</v>
      </c>
      <c r="J135" s="699"/>
      <c r="K135" s="698">
        <f>IF(SUMIF($W91:$W$132,3,$AJ$91:$AJ$132)=0,0,SUMIF($W91:$W132,3,$AJ$91:$AJ$132))</f>
        <v>0</v>
      </c>
      <c r="L135" s="698"/>
      <c r="M135" s="391" t="s">
        <v>31</v>
      </c>
      <c r="N135" s="698">
        <f>SUM($C$135,$G$135,$K$135)</f>
        <v>0</v>
      </c>
      <c r="O135" s="698"/>
      <c r="P135" s="381"/>
      <c r="Q135" s="381"/>
      <c r="R135" s="381"/>
      <c r="S135" s="381"/>
      <c r="T135" s="381"/>
      <c r="U135" s="381"/>
      <c r="V135" s="381"/>
      <c r="W135" s="381"/>
      <c r="X135" s="381"/>
      <c r="Y135" s="381"/>
      <c r="Z135" s="381"/>
      <c r="AA135" s="381"/>
      <c r="AE135" s="164"/>
      <c r="AF135" s="170"/>
      <c r="AG135" s="171"/>
      <c r="AH135" s="172"/>
      <c r="AI135" s="172"/>
      <c r="AJ135" s="172"/>
      <c r="AK135" s="172"/>
      <c r="AL135" s="169"/>
      <c r="AM135" s="178"/>
      <c r="AQ135" s="173"/>
      <c r="AR135" s="174"/>
      <c r="AS135" s="173"/>
    </row>
    <row r="136" spans="1:45" ht="29.25" customHeight="1" x14ac:dyDescent="0.15">
      <c r="A136" s="5" t="s">
        <v>245</v>
      </c>
      <c r="B136" s="7"/>
      <c r="C136" s="7"/>
      <c r="D136" s="7"/>
      <c r="E136" s="7"/>
      <c r="F136" s="7"/>
      <c r="G136" s="7"/>
      <c r="H136" s="7"/>
      <c r="I136" s="351"/>
      <c r="J136" s="351"/>
      <c r="K136" s="351"/>
      <c r="L136" s="814" t="str">
        <f>$L$5</f>
        <v>（ 　　年　　月 ）</v>
      </c>
      <c r="M136" s="814"/>
      <c r="N136" s="814"/>
      <c r="O136" s="814"/>
      <c r="P136" s="814"/>
      <c r="Q136" s="814"/>
      <c r="R136" s="390" t="s">
        <v>264</v>
      </c>
      <c r="S136" s="388"/>
      <c r="T136" s="388"/>
      <c r="U136" s="388"/>
      <c r="V136" s="800" t="str">
        <f>$V$5</f>
        <v/>
      </c>
      <c r="W136" s="800"/>
      <c r="X136" s="800"/>
      <c r="Y136" s="800"/>
      <c r="Z136" s="800"/>
      <c r="AA136" s="800"/>
    </row>
    <row r="137" spans="1:45" ht="87.75" customHeight="1" x14ac:dyDescent="0.15">
      <c r="A137" s="757"/>
      <c r="B137" s="758"/>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c r="AA137" s="759"/>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9"/>
      <c r="AH138" s="6"/>
      <c r="AI138" s="6"/>
      <c r="AJ138" s="6"/>
      <c r="AK138" s="6"/>
    </row>
    <row r="139" spans="1:45" ht="87.75" customHeight="1" x14ac:dyDescent="0.15">
      <c r="A139" s="757"/>
      <c r="B139" s="758"/>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c r="AA139" s="759"/>
    </row>
    <row r="140" spans="1:45" ht="33" customHeight="1" x14ac:dyDescent="0.2">
      <c r="A140" s="465" t="s">
        <v>307</v>
      </c>
      <c r="B140" s="466"/>
      <c r="C140" s="467"/>
      <c r="D140" s="468"/>
      <c r="E140" s="468"/>
      <c r="F140" s="225"/>
      <c r="G140" s="469"/>
      <c r="H140" s="469"/>
      <c r="I140" s="469"/>
      <c r="J140" s="469"/>
      <c r="K140" s="469"/>
      <c r="L140" s="469"/>
      <c r="M140" s="469"/>
      <c r="N140" s="469"/>
      <c r="O140" s="469"/>
      <c r="P140" s="470"/>
      <c r="Q140" s="467"/>
      <c r="R140" s="469"/>
      <c r="S140" s="469"/>
      <c r="T140" s="469"/>
      <c r="U140" s="469"/>
      <c r="V140" s="469"/>
      <c r="W140" s="469"/>
      <c r="X140" s="469"/>
      <c r="Y140" s="469"/>
      <c r="Z140" s="469"/>
      <c r="AA140" s="471"/>
    </row>
    <row r="141" spans="1:45" ht="56.25" customHeight="1" x14ac:dyDescent="0.15">
      <c r="A141" s="469"/>
      <c r="B141" s="798" t="s">
        <v>308</v>
      </c>
      <c r="C141" s="798"/>
      <c r="D141" s="798"/>
      <c r="E141" s="798"/>
      <c r="F141" s="798"/>
      <c r="G141" s="798"/>
      <c r="H141" s="798"/>
      <c r="I141" s="798"/>
      <c r="J141" s="798"/>
      <c r="K141" s="798"/>
      <c r="L141" s="798"/>
      <c r="M141" s="798"/>
      <c r="N141" s="798"/>
      <c r="O141" s="798"/>
      <c r="P141" s="798"/>
      <c r="Q141" s="798"/>
      <c r="R141" s="798"/>
      <c r="S141" s="798"/>
      <c r="T141" s="798"/>
      <c r="U141" s="798"/>
      <c r="V141" s="798"/>
      <c r="W141" s="798"/>
      <c r="X141" s="798"/>
      <c r="Y141" s="798"/>
      <c r="Z141" s="798"/>
      <c r="AA141" s="798"/>
    </row>
    <row r="142" spans="1:45" ht="35.25" customHeight="1" x14ac:dyDescent="0.15">
      <c r="A142" s="7"/>
      <c r="C142" s="12" t="s">
        <v>309</v>
      </c>
      <c r="D142" s="472"/>
      <c r="E142" s="472"/>
      <c r="F142" s="472"/>
      <c r="G142" s="472"/>
      <c r="H142" s="472"/>
      <c r="I142" s="472"/>
      <c r="J142" s="472"/>
      <c r="K142" s="472"/>
      <c r="L142" s="472"/>
      <c r="M142" s="12"/>
      <c r="N142" s="12"/>
      <c r="O142" s="12"/>
      <c r="P142" s="12"/>
      <c r="Q142" s="12"/>
      <c r="R142" s="12"/>
      <c r="S142" s="12" t="s">
        <v>310</v>
      </c>
      <c r="T142" s="12"/>
      <c r="U142" s="472"/>
      <c r="V142" s="472"/>
      <c r="W142" s="472"/>
      <c r="X142" s="472"/>
      <c r="Y142" s="472"/>
      <c r="Z142" s="472"/>
      <c r="AA142" s="161"/>
    </row>
    <row r="143" spans="1:45" ht="35.25" customHeight="1" x14ac:dyDescent="0.15">
      <c r="A143" s="7"/>
      <c r="B143" s="473"/>
      <c r="C143" s="474"/>
      <c r="D143" s="799"/>
      <c r="E143" s="799"/>
      <c r="F143" s="799"/>
      <c r="G143" s="799"/>
      <c r="H143" s="799"/>
      <c r="I143" s="799"/>
      <c r="J143" s="799"/>
      <c r="K143" s="799"/>
      <c r="L143" s="799"/>
      <c r="M143" s="475"/>
      <c r="N143" s="475"/>
      <c r="O143" s="12"/>
      <c r="P143" s="12"/>
      <c r="R143" s="476"/>
      <c r="S143" s="476"/>
      <c r="T143" s="809"/>
      <c r="U143" s="809"/>
      <c r="V143" s="809"/>
      <c r="W143" s="809"/>
      <c r="X143" s="809"/>
      <c r="Y143" s="809"/>
      <c r="Z143" s="809"/>
    </row>
    <row r="144" spans="1:45" ht="35.25" customHeight="1" x14ac:dyDescent="0.15">
      <c r="A144" s="7"/>
      <c r="C144" s="477"/>
      <c r="D144" s="810"/>
      <c r="E144" s="810"/>
      <c r="F144" s="810"/>
      <c r="G144" s="810"/>
      <c r="H144" s="810"/>
      <c r="I144" s="810"/>
      <c r="J144" s="810"/>
      <c r="K144" s="810"/>
      <c r="L144" s="810"/>
      <c r="M144" s="475"/>
      <c r="N144" s="475"/>
      <c r="O144" s="472"/>
      <c r="P144" s="472"/>
      <c r="R144" s="476"/>
      <c r="S144" s="476"/>
      <c r="T144" s="809"/>
      <c r="U144" s="809"/>
      <c r="V144" s="809"/>
      <c r="W144" s="809"/>
      <c r="X144" s="809"/>
      <c r="Y144" s="809"/>
      <c r="Z144" s="809"/>
      <c r="AA144" s="467"/>
    </row>
    <row r="145" spans="1:27" ht="35.25" customHeight="1" x14ac:dyDescent="0.15">
      <c r="A145" s="7"/>
      <c r="C145" s="477"/>
      <c r="D145" s="811"/>
      <c r="E145" s="811"/>
      <c r="F145" s="811"/>
      <c r="G145" s="811"/>
      <c r="H145" s="811"/>
      <c r="I145" s="811"/>
      <c r="J145" s="811"/>
      <c r="K145" s="811"/>
      <c r="L145" s="811"/>
      <c r="M145" s="475"/>
      <c r="N145" s="475"/>
      <c r="O145" s="472"/>
      <c r="Q145" s="386"/>
      <c r="R145" s="476"/>
      <c r="S145" s="476"/>
      <c r="T145" s="809"/>
      <c r="U145" s="809"/>
      <c r="V145" s="809"/>
      <c r="W145" s="809"/>
      <c r="X145" s="809"/>
      <c r="Y145" s="809"/>
      <c r="Z145" s="809"/>
      <c r="AA145" s="467"/>
    </row>
    <row r="146" spans="1:27" ht="35.25" customHeight="1" x14ac:dyDescent="0.15">
      <c r="A146" s="7"/>
      <c r="B146" s="812" t="s">
        <v>311</v>
      </c>
      <c r="C146" s="813"/>
      <c r="D146" s="813"/>
      <c r="E146" s="813"/>
      <c r="F146" s="813"/>
      <c r="G146" s="813"/>
      <c r="H146" s="813"/>
      <c r="I146" s="813"/>
      <c r="J146" s="813"/>
      <c r="K146" s="813"/>
      <c r="L146" s="813"/>
      <c r="M146" s="813"/>
      <c r="N146" s="813"/>
      <c r="O146" s="813"/>
      <c r="P146" s="813"/>
      <c r="Q146" s="813"/>
      <c r="R146" s="476"/>
      <c r="S146" s="476"/>
      <c r="T146" s="809"/>
      <c r="U146" s="809"/>
      <c r="V146" s="809"/>
      <c r="W146" s="809"/>
      <c r="X146" s="809"/>
      <c r="Y146" s="809"/>
      <c r="Z146" s="809"/>
      <c r="AA146" s="467"/>
    </row>
    <row r="147" spans="1:27" ht="19.5" customHeight="1" x14ac:dyDescent="0.15">
      <c r="A147" s="7"/>
      <c r="B147" s="7"/>
      <c r="C147" s="227"/>
      <c r="D147" s="7"/>
      <c r="E147" s="7"/>
      <c r="F147" s="7"/>
      <c r="G147" s="7"/>
      <c r="H147" s="7"/>
      <c r="I147" s="7"/>
      <c r="J147" s="7"/>
      <c r="K147" s="7"/>
      <c r="L147" s="7"/>
      <c r="M147" s="7"/>
      <c r="N147" s="227"/>
      <c r="O147" s="7"/>
      <c r="P147" s="227"/>
      <c r="Q147" s="7"/>
      <c r="R147" s="7"/>
      <c r="S147" s="227"/>
      <c r="T147" s="7"/>
      <c r="U147" s="227"/>
      <c r="V147" s="7"/>
      <c r="W147" s="7"/>
      <c r="X147" s="7"/>
      <c r="Y147" s="7"/>
      <c r="Z147" s="7"/>
    </row>
    <row r="148" spans="1:27" x14ac:dyDescent="0.15">
      <c r="A148" s="364" t="s">
        <v>203</v>
      </c>
      <c r="B148" s="98"/>
      <c r="C148" s="98"/>
      <c r="D148" s="98"/>
      <c r="E148" s="98"/>
      <c r="F148" s="98"/>
      <c r="G148" s="98"/>
      <c r="H148" s="98"/>
      <c r="I148" s="98"/>
      <c r="J148" s="7"/>
      <c r="K148" s="7"/>
      <c r="L148" s="7"/>
      <c r="M148" s="7"/>
      <c r="N148" s="7"/>
      <c r="O148" s="7"/>
      <c r="P148" s="7"/>
      <c r="Q148" s="7"/>
      <c r="R148" s="7"/>
      <c r="S148" s="7"/>
      <c r="T148" s="7"/>
      <c r="U148" s="7"/>
      <c r="V148" s="7"/>
      <c r="W148" s="363"/>
      <c r="X148" s="363"/>
      <c r="Y148" s="363"/>
      <c r="Z148" s="363"/>
    </row>
    <row r="149" spans="1:27" ht="24.95" customHeight="1" x14ac:dyDescent="0.15">
      <c r="A149" s="761" t="s">
        <v>204</v>
      </c>
      <c r="B149" s="762"/>
      <c r="C149" s="762"/>
      <c r="D149" s="763"/>
      <c r="E149" s="761" t="s">
        <v>255</v>
      </c>
      <c r="F149" s="762"/>
      <c r="G149" s="762"/>
      <c r="H149" s="762"/>
      <c r="I149" s="762"/>
      <c r="J149" s="762"/>
      <c r="K149" s="762"/>
      <c r="L149" s="762"/>
      <c r="M149" s="762"/>
      <c r="N149" s="763"/>
      <c r="O149" s="784" t="s">
        <v>205</v>
      </c>
      <c r="P149" s="766"/>
      <c r="Q149" s="766"/>
      <c r="R149" s="766"/>
      <c r="S149" s="767"/>
      <c r="T149" s="766" t="s">
        <v>280</v>
      </c>
      <c r="U149" s="766"/>
      <c r="V149" s="766"/>
      <c r="W149" s="766"/>
      <c r="X149" s="766"/>
      <c r="Y149" s="766"/>
      <c r="Z149" s="766"/>
      <c r="AA149" s="767"/>
    </row>
    <row r="150" spans="1:27" ht="24.95" customHeight="1" x14ac:dyDescent="0.15">
      <c r="A150" s="764"/>
      <c r="B150" s="733"/>
      <c r="C150" s="733"/>
      <c r="D150" s="765"/>
      <c r="E150" s="764"/>
      <c r="F150" s="733"/>
      <c r="G150" s="733"/>
      <c r="H150" s="733"/>
      <c r="I150" s="733"/>
      <c r="J150" s="733"/>
      <c r="K150" s="733"/>
      <c r="L150" s="733"/>
      <c r="M150" s="733"/>
      <c r="N150" s="765"/>
      <c r="O150" s="785"/>
      <c r="P150" s="768"/>
      <c r="Q150" s="768"/>
      <c r="R150" s="768"/>
      <c r="S150" s="769"/>
      <c r="T150" s="768"/>
      <c r="U150" s="768"/>
      <c r="V150" s="768"/>
      <c r="W150" s="768"/>
      <c r="X150" s="768"/>
      <c r="Y150" s="768"/>
      <c r="Z150" s="768"/>
      <c r="AA150" s="769"/>
    </row>
    <row r="151" spans="1:27" ht="45" customHeight="1" x14ac:dyDescent="0.2">
      <c r="A151" s="751" t="s">
        <v>206</v>
      </c>
      <c r="B151" s="752"/>
      <c r="C151" s="752"/>
      <c r="D151" s="753"/>
      <c r="E151" s="795">
        <f>SUMIF($W$7:$W$132,1,$AJ7:$AJ132)</f>
        <v>0</v>
      </c>
      <c r="F151" s="796"/>
      <c r="G151" s="796"/>
      <c r="H151" s="796"/>
      <c r="I151" s="796"/>
      <c r="J151" s="796"/>
      <c r="K151" s="796"/>
      <c r="L151" s="796"/>
      <c r="M151" s="796"/>
      <c r="N151" s="797"/>
      <c r="O151" s="781" t="s">
        <v>207</v>
      </c>
      <c r="P151" s="782"/>
      <c r="Q151" s="782"/>
      <c r="R151" s="782"/>
      <c r="S151" s="783"/>
      <c r="T151" s="415"/>
      <c r="U151" s="771">
        <f t="shared" ref="U151:Z151" si="0">$E$151*2400*24</f>
        <v>0</v>
      </c>
      <c r="V151" s="771">
        <f t="shared" si="0"/>
        <v>0</v>
      </c>
      <c r="W151" s="771">
        <f t="shared" si="0"/>
        <v>0</v>
      </c>
      <c r="X151" s="771">
        <f t="shared" si="0"/>
        <v>0</v>
      </c>
      <c r="Y151" s="771">
        <f t="shared" si="0"/>
        <v>0</v>
      </c>
      <c r="Z151" s="771">
        <f t="shared" si="0"/>
        <v>0</v>
      </c>
      <c r="AA151" s="355" t="s">
        <v>144</v>
      </c>
    </row>
    <row r="152" spans="1:27" ht="45" customHeight="1" x14ac:dyDescent="0.2">
      <c r="A152" s="754" t="s">
        <v>208</v>
      </c>
      <c r="B152" s="755"/>
      <c r="C152" s="755"/>
      <c r="D152" s="756"/>
      <c r="E152" s="792">
        <f>SUMIF($W$7:$W$132,2,$AJ7:$AJ132)</f>
        <v>0</v>
      </c>
      <c r="F152" s="793"/>
      <c r="G152" s="793"/>
      <c r="H152" s="793"/>
      <c r="I152" s="793"/>
      <c r="J152" s="793"/>
      <c r="K152" s="793"/>
      <c r="L152" s="793"/>
      <c r="M152" s="793"/>
      <c r="N152" s="794"/>
      <c r="O152" s="778" t="s">
        <v>209</v>
      </c>
      <c r="P152" s="779"/>
      <c r="Q152" s="779"/>
      <c r="R152" s="779"/>
      <c r="S152" s="780"/>
      <c r="T152" s="416"/>
      <c r="U152" s="770">
        <f t="shared" ref="U152:Z152" si="1">$E$152*1200*24</f>
        <v>0</v>
      </c>
      <c r="V152" s="770">
        <f t="shared" si="1"/>
        <v>0</v>
      </c>
      <c r="W152" s="770">
        <f t="shared" si="1"/>
        <v>0</v>
      </c>
      <c r="X152" s="770">
        <f t="shared" si="1"/>
        <v>0</v>
      </c>
      <c r="Y152" s="770">
        <f t="shared" si="1"/>
        <v>0</v>
      </c>
      <c r="Z152" s="770">
        <f t="shared" si="1"/>
        <v>0</v>
      </c>
      <c r="AA152" s="352" t="s">
        <v>144</v>
      </c>
    </row>
    <row r="153" spans="1:27" ht="45" customHeight="1" thickBot="1" x14ac:dyDescent="0.25">
      <c r="A153" s="743" t="s">
        <v>210</v>
      </c>
      <c r="B153" s="744"/>
      <c r="C153" s="744"/>
      <c r="D153" s="745"/>
      <c r="E153" s="789">
        <f>SUMIF($W$7:$W$132,3,$AJ7:$AJ132)</f>
        <v>0</v>
      </c>
      <c r="F153" s="790"/>
      <c r="G153" s="790"/>
      <c r="H153" s="790"/>
      <c r="I153" s="790"/>
      <c r="J153" s="790"/>
      <c r="K153" s="790"/>
      <c r="L153" s="790"/>
      <c r="M153" s="790"/>
      <c r="N153" s="791"/>
      <c r="O153" s="775" t="s">
        <v>211</v>
      </c>
      <c r="P153" s="776"/>
      <c r="Q153" s="776"/>
      <c r="R153" s="776"/>
      <c r="S153" s="777"/>
      <c r="T153" s="417"/>
      <c r="U153" s="750">
        <f t="shared" ref="U153:Z153" si="2">$E$153*800*24</f>
        <v>0</v>
      </c>
      <c r="V153" s="750">
        <f t="shared" si="2"/>
        <v>0</v>
      </c>
      <c r="W153" s="750">
        <f t="shared" si="2"/>
        <v>0</v>
      </c>
      <c r="X153" s="750">
        <f t="shared" si="2"/>
        <v>0</v>
      </c>
      <c r="Y153" s="750">
        <f t="shared" si="2"/>
        <v>0</v>
      </c>
      <c r="Z153" s="750">
        <f t="shared" si="2"/>
        <v>0</v>
      </c>
      <c r="AA153" s="353" t="s">
        <v>144</v>
      </c>
    </row>
    <row r="154" spans="1:27" ht="45" customHeight="1" thickTop="1" x14ac:dyDescent="0.2">
      <c r="A154" s="746" t="s">
        <v>168</v>
      </c>
      <c r="B154" s="747"/>
      <c r="C154" s="747"/>
      <c r="D154" s="748"/>
      <c r="E154" s="786">
        <f>SUM(E151:N153)</f>
        <v>0</v>
      </c>
      <c r="F154" s="787"/>
      <c r="G154" s="787"/>
      <c r="H154" s="787"/>
      <c r="I154" s="787"/>
      <c r="J154" s="787"/>
      <c r="K154" s="787"/>
      <c r="L154" s="787"/>
      <c r="M154" s="787"/>
      <c r="N154" s="788"/>
      <c r="O154" s="772"/>
      <c r="P154" s="773"/>
      <c r="Q154" s="773"/>
      <c r="R154" s="773"/>
      <c r="S154" s="774"/>
      <c r="T154" s="418"/>
      <c r="U154" s="749">
        <f>SUM($U$151:$U$153)</f>
        <v>0</v>
      </c>
      <c r="V154" s="749">
        <f t="shared" ref="V154:Z154" si="3">SUM($R$151:$Y$153)</f>
        <v>0</v>
      </c>
      <c r="W154" s="749">
        <f t="shared" si="3"/>
        <v>0</v>
      </c>
      <c r="X154" s="749">
        <f t="shared" si="3"/>
        <v>0</v>
      </c>
      <c r="Y154" s="749">
        <f t="shared" si="3"/>
        <v>0</v>
      </c>
      <c r="Z154" s="749">
        <f t="shared" si="3"/>
        <v>0</v>
      </c>
      <c r="AA154" s="354"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3" t="s">
        <v>212</v>
      </c>
      <c r="B156" s="733"/>
      <c r="C156" s="733"/>
      <c r="D156" s="733"/>
      <c r="E156" s="733"/>
      <c r="F156" s="733"/>
      <c r="G156" s="733" t="s">
        <v>213</v>
      </c>
      <c r="H156" s="733"/>
      <c r="I156" s="733"/>
      <c r="J156" s="733"/>
      <c r="K156" s="733"/>
      <c r="L156" s="733"/>
      <c r="M156" s="733"/>
      <c r="N156" s="733"/>
      <c r="O156" s="733"/>
      <c r="P156" s="733"/>
      <c r="Q156" s="733"/>
      <c r="R156" s="733"/>
      <c r="S156" s="733"/>
      <c r="T156" s="733"/>
      <c r="U156" s="733"/>
      <c r="V156" s="733"/>
      <c r="W156" s="98"/>
      <c r="X156" s="98"/>
      <c r="Y156" s="709" t="s">
        <v>214</v>
      </c>
      <c r="Z156" s="709"/>
    </row>
    <row r="157" spans="1:27" ht="35.1" customHeight="1" x14ac:dyDescent="0.25">
      <c r="A157" s="734"/>
      <c r="B157" s="735"/>
      <c r="C157" s="735"/>
      <c r="D157" s="99" t="s">
        <v>105</v>
      </c>
      <c r="E157" s="736" t="s">
        <v>269</v>
      </c>
      <c r="F157" s="737"/>
      <c r="G157" s="738"/>
      <c r="H157" s="739"/>
      <c r="I157" s="739"/>
      <c r="J157" s="739"/>
      <c r="K157" s="739"/>
      <c r="L157" s="739"/>
      <c r="M157" s="739"/>
      <c r="N157" s="739"/>
      <c r="O157" s="739"/>
      <c r="P157" s="739"/>
      <c r="Q157" s="739"/>
      <c r="R157" s="739"/>
      <c r="S157" s="739"/>
      <c r="T157" s="739"/>
      <c r="U157" s="740"/>
      <c r="V157" s="741"/>
      <c r="W157" s="742"/>
      <c r="X157" s="742"/>
      <c r="Y157" s="742"/>
      <c r="Z157" s="742"/>
      <c r="AA157" s="355" t="s">
        <v>144</v>
      </c>
    </row>
    <row r="158" spans="1:27" ht="35.1" customHeight="1" x14ac:dyDescent="0.25">
      <c r="A158" s="715"/>
      <c r="B158" s="716"/>
      <c r="C158" s="716"/>
      <c r="D158" s="100" t="s">
        <v>105</v>
      </c>
      <c r="E158" s="717" t="s">
        <v>269</v>
      </c>
      <c r="F158" s="718"/>
      <c r="G158" s="719"/>
      <c r="H158" s="720"/>
      <c r="I158" s="720"/>
      <c r="J158" s="720"/>
      <c r="K158" s="720"/>
      <c r="L158" s="720"/>
      <c r="M158" s="720"/>
      <c r="N158" s="720"/>
      <c r="O158" s="720"/>
      <c r="P158" s="720"/>
      <c r="Q158" s="720"/>
      <c r="R158" s="720"/>
      <c r="S158" s="720"/>
      <c r="T158" s="720"/>
      <c r="U158" s="721"/>
      <c r="V158" s="722"/>
      <c r="W158" s="723"/>
      <c r="X158" s="723"/>
      <c r="Y158" s="723"/>
      <c r="Z158" s="723"/>
      <c r="AA158" s="352" t="s">
        <v>144</v>
      </c>
    </row>
    <row r="159" spans="1:27" ht="35.1" customHeight="1" x14ac:dyDescent="0.25">
      <c r="A159" s="724"/>
      <c r="B159" s="725"/>
      <c r="C159" s="725"/>
      <c r="D159" s="101" t="s">
        <v>105</v>
      </c>
      <c r="E159" s="726" t="s">
        <v>269</v>
      </c>
      <c r="F159" s="727"/>
      <c r="G159" s="728"/>
      <c r="H159" s="729"/>
      <c r="I159" s="729"/>
      <c r="J159" s="729"/>
      <c r="K159" s="729"/>
      <c r="L159" s="729"/>
      <c r="M159" s="729"/>
      <c r="N159" s="729"/>
      <c r="O159" s="729"/>
      <c r="P159" s="729"/>
      <c r="Q159" s="729"/>
      <c r="R159" s="729"/>
      <c r="S159" s="729"/>
      <c r="T159" s="729"/>
      <c r="U159" s="730"/>
      <c r="V159" s="731"/>
      <c r="W159" s="732"/>
      <c r="X159" s="732"/>
      <c r="Y159" s="732"/>
      <c r="Z159" s="732"/>
      <c r="AA159" s="356"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9" t="s">
        <v>215</v>
      </c>
      <c r="B161" s="709"/>
      <c r="C161" s="709"/>
      <c r="D161" s="709"/>
      <c r="E161" s="709"/>
      <c r="F161" s="709"/>
      <c r="G161" s="709"/>
      <c r="H161" s="709"/>
      <c r="I161" s="709"/>
      <c r="J161" s="709"/>
      <c r="K161" s="709"/>
      <c r="L161" s="709"/>
      <c r="M161" s="709"/>
      <c r="N161" s="709"/>
      <c r="O161" s="709"/>
      <c r="P161" s="709"/>
      <c r="Q161" s="709"/>
      <c r="R161" s="709"/>
      <c r="S161" s="709"/>
      <c r="T161" s="709"/>
      <c r="U161" s="709"/>
      <c r="V161" s="709"/>
      <c r="W161" s="709"/>
      <c r="X161" s="709"/>
      <c r="Y161" s="709"/>
      <c r="Z161" s="709"/>
    </row>
    <row r="162" spans="1:53" ht="69" customHeight="1" x14ac:dyDescent="0.15">
      <c r="A162" s="7"/>
      <c r="B162" s="7"/>
      <c r="C162" s="710" t="s">
        <v>216</v>
      </c>
      <c r="D162" s="711"/>
      <c r="E162" s="711"/>
      <c r="F162" s="711"/>
      <c r="G162" s="711"/>
      <c r="H162" s="711"/>
      <c r="I162" s="711"/>
      <c r="J162" s="711"/>
      <c r="K162" s="711"/>
      <c r="L162" s="712"/>
      <c r="M162" s="713" t="str">
        <f>IF('10号'!$J$4="","",MIN(IF('10号'!$Q$3=TRUE,122000,97000),U154+SUM(V157:V159)))</f>
        <v/>
      </c>
      <c r="N162" s="714"/>
      <c r="O162" s="714"/>
      <c r="P162" s="714"/>
      <c r="Q162" s="714"/>
      <c r="R162" s="714"/>
      <c r="S162" s="714"/>
      <c r="T162" s="714"/>
      <c r="U162" s="714"/>
      <c r="V162" s="714"/>
      <c r="W162" s="714"/>
      <c r="X162" s="714"/>
      <c r="Y162" s="714"/>
      <c r="Z162" s="384" t="s">
        <v>144</v>
      </c>
      <c r="AA162" s="387"/>
      <c r="AB162" s="165"/>
      <c r="AC162" s="165"/>
      <c r="AD162" s="165"/>
      <c r="AE162" s="165"/>
      <c r="AF162" s="165"/>
      <c r="AG162" s="176"/>
      <c r="AH162" s="177"/>
      <c r="AI162" s="177"/>
      <c r="AJ162" s="177"/>
      <c r="AK162" s="177"/>
      <c r="BA162" s="179"/>
    </row>
    <row r="163" spans="1:53" ht="28.5" customHeight="1" x14ac:dyDescent="0.15">
      <c r="A163" s="7"/>
      <c r="B163" s="7"/>
      <c r="C163" s="7"/>
      <c r="D163" s="186"/>
      <c r="E163" s="186"/>
      <c r="F163" s="186"/>
      <c r="G163" s="7"/>
      <c r="H163" s="186"/>
      <c r="I163" s="186"/>
      <c r="J163" s="186"/>
      <c r="K163" s="186"/>
      <c r="L163" s="186"/>
      <c r="M163" s="186"/>
      <c r="N163" s="186"/>
      <c r="O163" s="186"/>
      <c r="P163" s="186"/>
      <c r="Q163" s="186"/>
      <c r="R163" s="186"/>
      <c r="S163" s="186"/>
      <c r="T163" s="186"/>
      <c r="U163" s="186"/>
      <c r="V163" s="186"/>
      <c r="W163" s="186"/>
      <c r="X163" s="186"/>
      <c r="Y163" s="186"/>
      <c r="Z163" s="186"/>
    </row>
    <row r="164" spans="1:53" ht="18" customHeight="1" x14ac:dyDescent="0.15">
      <c r="A164" s="7"/>
      <c r="B164" s="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53" x14ac:dyDescent="0.15">
      <c r="A165" s="7"/>
      <c r="B165" s="7"/>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53" ht="28.5" customHeight="1" x14ac:dyDescent="0.15">
      <c r="A166" s="7"/>
      <c r="B166" s="7"/>
      <c r="C166" s="7"/>
      <c r="D166" s="186"/>
      <c r="E166" s="186"/>
      <c r="F166" s="186"/>
      <c r="G166" s="7"/>
      <c r="H166" s="186"/>
      <c r="I166" s="186"/>
      <c r="J166" s="186"/>
      <c r="K166" s="186"/>
      <c r="L166" s="186"/>
      <c r="M166" s="186"/>
      <c r="N166" s="186"/>
      <c r="O166" s="186"/>
      <c r="P166" s="186"/>
      <c r="Q166" s="186"/>
      <c r="R166" s="186"/>
      <c r="S166" s="186"/>
      <c r="T166" s="186"/>
      <c r="U166" s="186"/>
      <c r="V166" s="186"/>
      <c r="W166" s="186"/>
      <c r="X166" s="186"/>
      <c r="Y166" s="186"/>
      <c r="Z166" s="186"/>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3"/>
      <c r="G169" s="693"/>
      <c r="H169" s="693"/>
    </row>
  </sheetData>
  <sheetProtection algorithmName="SHA-512" hashValue="vOtD4nPpxssoGAsHbMlcuAjnoLLIBnbRYUGEHgeMwaGMcHckvYVs292ZC8tQeojw5E/TBJQq0Y3GtWXAr+wp6Q==" saltValue="MGzePumYtmr1MnGQIUAAdQ==" spinCount="100000" sheet="1" objects="1" scenarios="1" selectLockedCells="1"/>
  <mergeCells count="760">
    <mergeCell ref="L90:Q90"/>
    <mergeCell ref="A72:B72"/>
    <mergeCell ref="E47:F47"/>
    <mergeCell ref="G47:H47"/>
    <mergeCell ref="A81:B83"/>
    <mergeCell ref="A84:B84"/>
    <mergeCell ref="A39:B41"/>
    <mergeCell ref="C27:C28"/>
    <mergeCell ref="T146:Z146"/>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A11:B13"/>
    <mergeCell ref="A14:B14"/>
    <mergeCell ref="A15:B17"/>
    <mergeCell ref="A18:B18"/>
    <mergeCell ref="A19:B21"/>
    <mergeCell ref="A22:B22"/>
    <mergeCell ref="A23:B25"/>
    <mergeCell ref="A26:B26"/>
    <mergeCell ref="A27:B29"/>
    <mergeCell ref="A111:B113"/>
    <mergeCell ref="A114:B114"/>
    <mergeCell ref="A115:B117"/>
    <mergeCell ref="A103:B105"/>
    <mergeCell ref="A106:B106"/>
    <mergeCell ref="A107:B109"/>
    <mergeCell ref="A95:B97"/>
    <mergeCell ref="A98:B98"/>
    <mergeCell ref="A99:B101"/>
    <mergeCell ref="A102:B102"/>
    <mergeCell ref="A34:B3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V115:V116"/>
    <mergeCell ref="X115:X116"/>
    <mergeCell ref="Y115:Y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Z111:AA111"/>
    <mergeCell ref="Z112:AA112"/>
    <mergeCell ref="Q113:W113"/>
    <mergeCell ref="V111:V112"/>
    <mergeCell ref="X111:X112"/>
    <mergeCell ref="Y111:Y112"/>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X107:X108"/>
    <mergeCell ref="Y107:Y108"/>
    <mergeCell ref="Q109:W109"/>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S103:S104"/>
    <mergeCell ref="U103:U104"/>
    <mergeCell ref="Q105:W105"/>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V99:V100"/>
    <mergeCell ref="X99:X100"/>
    <mergeCell ref="Y99:Y100"/>
    <mergeCell ref="Q101:W101"/>
    <mergeCell ref="C95:C96"/>
    <mergeCell ref="E95:E96"/>
    <mergeCell ref="G95:G96"/>
    <mergeCell ref="I95:I96"/>
    <mergeCell ref="K95:K96"/>
    <mergeCell ref="V95:V96"/>
    <mergeCell ref="X95:X96"/>
    <mergeCell ref="Y95:Y96"/>
    <mergeCell ref="Z99:AA99"/>
    <mergeCell ref="X97:AA97"/>
    <mergeCell ref="D98:AA98"/>
    <mergeCell ref="L95:L96"/>
    <mergeCell ref="N95:N96"/>
    <mergeCell ref="P95:P96"/>
    <mergeCell ref="Q95:Q96"/>
    <mergeCell ref="S95:S96"/>
    <mergeCell ref="U95:U96"/>
    <mergeCell ref="Z96:AA96"/>
    <mergeCell ref="Q97:W97"/>
    <mergeCell ref="Z95:AA95"/>
    <mergeCell ref="C97:C98"/>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C69:C70"/>
    <mergeCell ref="E69:E70"/>
    <mergeCell ref="G69:G70"/>
    <mergeCell ref="I69:I70"/>
    <mergeCell ref="K69:K70"/>
    <mergeCell ref="Y69:Y70"/>
    <mergeCell ref="V69:V70"/>
    <mergeCell ref="A73:B75"/>
    <mergeCell ref="A65:B67"/>
    <mergeCell ref="A68:B68"/>
    <mergeCell ref="A69:B71"/>
    <mergeCell ref="C65:C66"/>
    <mergeCell ref="E65:E66"/>
    <mergeCell ref="G65:G66"/>
    <mergeCell ref="I65:I66"/>
    <mergeCell ref="C73:C74"/>
    <mergeCell ref="C71:C72"/>
    <mergeCell ref="C67:C68"/>
    <mergeCell ref="Y65:Y66"/>
    <mergeCell ref="X67:AA67"/>
    <mergeCell ref="S69:S70"/>
    <mergeCell ref="U69:U70"/>
    <mergeCell ref="K65:K66"/>
    <mergeCell ref="Q69:Q70"/>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75:AA75"/>
    <mergeCell ref="X69:X70"/>
    <mergeCell ref="D68:AA68"/>
    <mergeCell ref="L65:L66"/>
    <mergeCell ref="N65:N66"/>
    <mergeCell ref="P65:P66"/>
    <mergeCell ref="Q65:Q66"/>
    <mergeCell ref="Z73:AA73"/>
    <mergeCell ref="Z74:AA74"/>
    <mergeCell ref="S65:S66"/>
    <mergeCell ref="U65:U66"/>
    <mergeCell ref="Z65:AA65"/>
    <mergeCell ref="Z66:AA66"/>
    <mergeCell ref="X65:X66"/>
    <mergeCell ref="X71:AA71"/>
    <mergeCell ref="D72:AA72"/>
    <mergeCell ref="L69:L70"/>
    <mergeCell ref="N69:N70"/>
    <mergeCell ref="P69:P70"/>
    <mergeCell ref="C61:C62"/>
    <mergeCell ref="E61:E62"/>
    <mergeCell ref="G61:G62"/>
    <mergeCell ref="I61:I62"/>
    <mergeCell ref="K61:K62"/>
    <mergeCell ref="C63:C64"/>
    <mergeCell ref="V57:V58"/>
    <mergeCell ref="X57:X58"/>
    <mergeCell ref="Y57:Y58"/>
    <mergeCell ref="V61:V62"/>
    <mergeCell ref="X61:X62"/>
    <mergeCell ref="Y61:Y62"/>
    <mergeCell ref="X63:AA63"/>
    <mergeCell ref="D64:AA64"/>
    <mergeCell ref="L61:L62"/>
    <mergeCell ref="N61:N62"/>
    <mergeCell ref="P61:P62"/>
    <mergeCell ref="Q61:Q62"/>
    <mergeCell ref="S61:S62"/>
    <mergeCell ref="U61:U62"/>
    <mergeCell ref="Z61:AA61"/>
    <mergeCell ref="Z62:AA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8:B38"/>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A31:B33"/>
    <mergeCell ref="N27:N28"/>
    <mergeCell ref="P27:P28"/>
    <mergeCell ref="Q27:Q28"/>
    <mergeCell ref="S27:S28"/>
    <mergeCell ref="U27:U28"/>
    <mergeCell ref="V27:V28"/>
    <mergeCell ref="X27:X28"/>
    <mergeCell ref="Y27:Y28"/>
    <mergeCell ref="A30:B30"/>
    <mergeCell ref="Q29:W29"/>
    <mergeCell ref="E27:E28"/>
    <mergeCell ref="G27:G28"/>
    <mergeCell ref="I27:I28"/>
    <mergeCell ref="K27:K28"/>
    <mergeCell ref="L27:L28"/>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C13:C14"/>
    <mergeCell ref="X13:AA13"/>
    <mergeCell ref="D14:AA1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L11:L12"/>
    <mergeCell ref="N11:N12"/>
    <mergeCell ref="P11:P12"/>
    <mergeCell ref="Q11:Q12"/>
    <mergeCell ref="S7:S8"/>
    <mergeCell ref="U7:U8"/>
    <mergeCell ref="C17:C18"/>
    <mergeCell ref="V7:V8"/>
    <mergeCell ref="X7:X8"/>
    <mergeCell ref="Q13:W13"/>
    <mergeCell ref="Q17:W17"/>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Q9:W9"/>
    <mergeCell ref="X17:AA17"/>
    <mergeCell ref="D18:AA18"/>
    <mergeCell ref="L15:L16"/>
    <mergeCell ref="N15:N16"/>
    <mergeCell ref="P15:P16"/>
    <mergeCell ref="Q15:Q16"/>
    <mergeCell ref="S15:S16"/>
    <mergeCell ref="U15:U16"/>
    <mergeCell ref="Y15:Y16"/>
    <mergeCell ref="V19:V20"/>
    <mergeCell ref="X19:X20"/>
    <mergeCell ref="Y19:Y20"/>
    <mergeCell ref="Z15:AA15"/>
    <mergeCell ref="Z12:AA12"/>
    <mergeCell ref="Y11:Y12"/>
    <mergeCell ref="Z11:AA11"/>
    <mergeCell ref="X15:X16"/>
    <mergeCell ref="E19:E20"/>
    <mergeCell ref="G19:G20"/>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66" hidden="1" customWidth="1"/>
    <col min="34" max="35" width="9.25" style="167" hidden="1" customWidth="1"/>
    <col min="36" max="36" width="15.625" style="167" hidden="1" customWidth="1"/>
    <col min="37" max="37" width="9.25" style="167"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4"/>
      <c r="AV1" s="8" t="str">
        <f>IF(F1&gt;=60,INT(F1/60)&amp;"時間","")&amp;IF(MOD(F1,60)&lt;&gt;0,INT(MOD(F1,60))&amp;"分","")</f>
        <v/>
      </c>
    </row>
    <row r="2" spans="1:48" ht="97.5" customHeight="1" x14ac:dyDescent="0.15">
      <c r="AF2" s="358"/>
      <c r="AG2" s="359"/>
      <c r="AH2" s="358"/>
      <c r="AI2" s="358"/>
      <c r="AJ2" s="358"/>
      <c r="AK2" s="358"/>
      <c r="AL2" s="358"/>
    </row>
    <row r="3" spans="1:48" ht="17.25" customHeight="1" x14ac:dyDescent="0.2">
      <c r="A3" s="7"/>
      <c r="B3" s="7"/>
      <c r="C3" s="75"/>
      <c r="D3" s="56"/>
      <c r="E3" s="56"/>
      <c r="F3" s="56"/>
      <c r="G3" s="7"/>
      <c r="H3" s="102"/>
      <c r="I3" s="103"/>
      <c r="J3" s="103"/>
      <c r="K3" s="103"/>
      <c r="L3" s="103"/>
      <c r="M3" s="103"/>
      <c r="N3" s="7"/>
      <c r="O3" s="103"/>
      <c r="P3" s="7"/>
      <c r="Q3" s="103"/>
      <c r="R3" s="103"/>
      <c r="S3" s="7"/>
      <c r="T3" s="103"/>
      <c r="U3" s="7"/>
      <c r="V3" s="7"/>
      <c r="W3" s="7"/>
      <c r="X3" s="7"/>
      <c r="Y3" s="7"/>
      <c r="Z3" s="57"/>
      <c r="AA3" s="434" t="str">
        <f>'10号'!$L$3</f>
        <v>〈令和３年度第１回〉</v>
      </c>
      <c r="AG3" s="357" t="str">
        <f>IF('10号'!$J$4="","",'10号'!$U$27)</f>
        <v/>
      </c>
      <c r="AH3" s="167" t="e">
        <f>YEAR(L5)</f>
        <v>#VALUE!</v>
      </c>
      <c r="AJ3" s="8" t="e">
        <f>MONTH(AG3)</f>
        <v>#VALUE!</v>
      </c>
      <c r="AK3" s="366" t="s">
        <v>261</v>
      </c>
    </row>
    <row r="4" spans="1:48" ht="21" x14ac:dyDescent="0.15">
      <c r="A4" s="7"/>
      <c r="B4" s="7"/>
      <c r="C4" s="58" t="s">
        <v>139</v>
      </c>
      <c r="D4" s="56"/>
      <c r="E4" s="56"/>
      <c r="F4" s="56"/>
      <c r="G4" s="56"/>
      <c r="H4" s="7"/>
      <c r="I4" s="7"/>
      <c r="J4" s="7"/>
      <c r="K4" s="7"/>
      <c r="L4" s="7"/>
      <c r="M4" s="7"/>
      <c r="N4" s="65"/>
      <c r="O4" s="7"/>
      <c r="P4" s="65"/>
      <c r="Q4" s="7"/>
      <c r="R4" s="7"/>
      <c r="S4" s="65"/>
      <c r="T4" s="7"/>
      <c r="U4" s="65"/>
      <c r="V4" s="65"/>
      <c r="W4" s="7"/>
      <c r="X4" s="7"/>
      <c r="Y4" s="7"/>
      <c r="Z4" s="7"/>
      <c r="AG4" s="167"/>
      <c r="AJ4" s="8"/>
      <c r="AK4" s="366" t="s">
        <v>262</v>
      </c>
    </row>
    <row r="5" spans="1:48" ht="17.25" customHeight="1" x14ac:dyDescent="0.2">
      <c r="A5" s="7"/>
      <c r="B5" s="7"/>
      <c r="C5" s="158" t="s">
        <v>263</v>
      </c>
      <c r="D5" s="159"/>
      <c r="E5" s="159"/>
      <c r="F5" s="159"/>
      <c r="G5" s="159"/>
      <c r="H5" s="7"/>
      <c r="L5" s="807" t="str">
        <f>IF(AG3="","（   　　年　　月 ）",AG3)</f>
        <v>（   　　年　　月 ）</v>
      </c>
      <c r="M5" s="807"/>
      <c r="N5" s="807"/>
      <c r="O5" s="807"/>
      <c r="P5" s="807"/>
      <c r="Q5" s="807"/>
      <c r="R5" s="385" t="s">
        <v>264</v>
      </c>
      <c r="S5" s="383"/>
      <c r="T5" s="383"/>
      <c r="U5" s="383"/>
      <c r="V5" s="808" t="str">
        <f>IF('10号'!E18="","",'10号'!E18)</f>
        <v/>
      </c>
      <c r="W5" s="808"/>
      <c r="X5" s="808"/>
      <c r="Y5" s="808"/>
      <c r="Z5" s="808"/>
      <c r="AA5" s="808"/>
      <c r="AF5" s="8" t="s">
        <v>274</v>
      </c>
      <c r="AG5" s="386" t="s">
        <v>265</v>
      </c>
      <c r="AH5" s="382" t="s">
        <v>266</v>
      </c>
      <c r="AI5" s="382" t="s">
        <v>267</v>
      </c>
      <c r="AJ5" s="382" t="s">
        <v>256</v>
      </c>
      <c r="AK5" s="8"/>
    </row>
    <row r="6" spans="1:48" ht="5.0999999999999996" customHeight="1" x14ac:dyDescent="0.15">
      <c r="A6" s="7"/>
      <c r="B6" s="7"/>
      <c r="C6" s="104"/>
      <c r="D6" s="105"/>
      <c r="E6" s="105"/>
      <c r="F6" s="105"/>
      <c r="G6" s="105"/>
      <c r="H6" s="105"/>
      <c r="I6" s="106"/>
      <c r="J6" s="105"/>
      <c r="K6" s="105"/>
      <c r="L6" s="105"/>
      <c r="M6" s="105"/>
      <c r="N6" s="105"/>
      <c r="O6" s="105"/>
      <c r="P6" s="105"/>
      <c r="Q6" s="105"/>
      <c r="R6" s="105"/>
      <c r="S6" s="105"/>
      <c r="T6" s="105"/>
      <c r="U6" s="105"/>
      <c r="V6" s="105"/>
      <c r="W6" s="7"/>
      <c r="X6" s="7"/>
      <c r="Y6" s="7"/>
      <c r="Z6" s="7"/>
      <c r="AH6" s="166"/>
      <c r="AI6" s="166"/>
      <c r="AJ6" s="168"/>
      <c r="AK6" s="366"/>
    </row>
    <row r="7" spans="1:48" ht="15.75" customHeight="1" x14ac:dyDescent="0.15">
      <c r="A7" s="801">
        <f>IF(AG3="",1,AG3)</f>
        <v>1</v>
      </c>
      <c r="B7" s="802"/>
      <c r="C7" s="707" t="s">
        <v>247</v>
      </c>
      <c r="D7" s="368"/>
      <c r="E7" s="692" t="s">
        <v>201</v>
      </c>
      <c r="F7" s="368"/>
      <c r="G7" s="692" t="s">
        <v>250</v>
      </c>
      <c r="H7" s="368"/>
      <c r="I7" s="692" t="s">
        <v>201</v>
      </c>
      <c r="J7" s="368"/>
      <c r="K7" s="694" t="s">
        <v>251</v>
      </c>
      <c r="L7" s="690" t="s">
        <v>202</v>
      </c>
      <c r="M7" s="369"/>
      <c r="N7" s="688" t="s">
        <v>252</v>
      </c>
      <c r="O7" s="368"/>
      <c r="P7" s="688" t="s">
        <v>251</v>
      </c>
      <c r="Q7" s="690" t="s">
        <v>253</v>
      </c>
      <c r="R7" s="380" t="str">
        <f>IF(OR(D7="",A7=""),"",HOUR(AJ7))</f>
        <v/>
      </c>
      <c r="S7" s="688" t="s">
        <v>252</v>
      </c>
      <c r="T7" s="371" t="str">
        <f>IF(OR(D7="",A7=""),"",MINUTE(AJ7))</f>
        <v/>
      </c>
      <c r="U7" s="688" t="s">
        <v>251</v>
      </c>
      <c r="V7" s="690" t="s">
        <v>268</v>
      </c>
      <c r="W7" s="372"/>
      <c r="X7" s="703" t="s">
        <v>143</v>
      </c>
      <c r="Y7" s="696" t="s">
        <v>254</v>
      </c>
      <c r="Z7" s="705"/>
      <c r="AA7" s="706"/>
      <c r="AC7" s="361"/>
      <c r="AD7" s="360"/>
      <c r="AF7" s="168" t="str">
        <f>AG3</f>
        <v/>
      </c>
      <c r="AG7" s="360">
        <f>IF(OR(D7="",F7=""),0,TIME(D7,F7,0))</f>
        <v>0</v>
      </c>
      <c r="AH7" s="360">
        <f>IF(OR(D7="",F7="",H7="",J7=""),0,TIME(H7,J7,0))</f>
        <v>0</v>
      </c>
      <c r="AI7" s="360">
        <f>IF(OR(D7="",F7=""),0,TIME(M7,O7,0))</f>
        <v>0</v>
      </c>
      <c r="AJ7" s="365">
        <f>AH7-AG7-AI7</f>
        <v>0</v>
      </c>
      <c r="AK7" s="367" t="str">
        <f>IF(A7="",IF(OR(D7&lt;&gt;"",F7&lt;&gt;"",H7&lt;&gt;"",J7&lt;&gt;""),"ERR",""),IF(A7&lt;&gt;"",IF(AND(D7="",F7="",H7="",J7=""),"",IF(OR(AND(D7&lt;&gt;"",F7=""),AND(D7="",F7&lt;&gt;""),AND(H7&lt;&gt;"",J7=""),AND(H7="",J7&lt;&gt;""),AG7&gt;=AH7,AH7-AG7-AI7&lt;0),"ERR",""))))</f>
        <v/>
      </c>
    </row>
    <row r="8" spans="1:48" ht="14.25" customHeight="1" x14ac:dyDescent="0.15">
      <c r="A8" s="803"/>
      <c r="B8" s="804"/>
      <c r="C8" s="708"/>
      <c r="D8" s="373"/>
      <c r="E8" s="693"/>
      <c r="F8" s="373"/>
      <c r="G8" s="693"/>
      <c r="H8" s="373"/>
      <c r="I8" s="693"/>
      <c r="J8" s="373"/>
      <c r="K8" s="695"/>
      <c r="L8" s="691"/>
      <c r="M8" s="374"/>
      <c r="N8" s="689"/>
      <c r="O8" s="373"/>
      <c r="P8" s="689"/>
      <c r="Q8" s="691"/>
      <c r="R8" s="379" t="str">
        <f>IF(OR(D8="",A7=""),"",HOUR(AJ8))</f>
        <v/>
      </c>
      <c r="S8" s="689"/>
      <c r="T8" s="375" t="str">
        <f>IF(OR(D8="",A7=""),"",MINUTE(AJ8))</f>
        <v/>
      </c>
      <c r="U8" s="689"/>
      <c r="V8" s="702"/>
      <c r="W8" s="413"/>
      <c r="X8" s="704"/>
      <c r="Y8" s="697"/>
      <c r="Z8" s="683"/>
      <c r="AA8" s="684"/>
      <c r="AG8" s="360">
        <f>IF(OR(D8="",F8=""),0,TIME(D8,F8,0))</f>
        <v>0</v>
      </c>
      <c r="AH8" s="360">
        <f>IF(OR(D8="",F8="",H8="",J8=""),0,TIME(H8,J8,0))</f>
        <v>0</v>
      </c>
      <c r="AI8" s="360">
        <f>IF(OR(D8="",F8=""),0,TIME(M8,O8,0))</f>
        <v>0</v>
      </c>
      <c r="AJ8" s="365">
        <f>AH8-AG8-AI8</f>
        <v>0</v>
      </c>
      <c r="AK8" s="367" t="str">
        <f>IF(A7="",IF(OR(D8&lt;&gt;"",F8&lt;&gt;"",H8&lt;&gt;"",J8&lt;&gt;""),"ERR",""),IF(A7&lt;&gt;"",IF(AND(D8="",F8="",H8="",J8=""),"",IF(OR(AND(D8&lt;&gt;"",F8=""),AND(D8="",F8&lt;&gt;""),AND(H8&lt;&gt;"",J8=""),AND(H8="",J8&lt;&gt;""),AG8&gt;=AH8,AH8-AG8-AI8&lt;0),"ERR",""))))</f>
        <v/>
      </c>
    </row>
    <row r="9" spans="1:48" ht="15" customHeight="1" x14ac:dyDescent="0.2">
      <c r="A9" s="803"/>
      <c r="B9" s="804"/>
      <c r="C9" s="700" t="s">
        <v>248</v>
      </c>
      <c r="D9" s="821" t="str">
        <f>IF(AND(AG3="",'10号'!J4=""),"",IF(AG3="","このページは入力不要です",""))</f>
        <v/>
      </c>
      <c r="E9" s="822"/>
      <c r="F9" s="822"/>
      <c r="G9" s="822"/>
      <c r="H9" s="822"/>
      <c r="I9" s="822"/>
      <c r="J9" s="822"/>
      <c r="K9" s="822"/>
      <c r="L9" s="822"/>
      <c r="M9" s="822"/>
      <c r="N9" s="822"/>
      <c r="O9" s="822"/>
      <c r="P9" s="822"/>
      <c r="Q9" s="680" t="str">
        <f>IF(OR(AK7="ERR",AK8="ERR"),"研修時間を確認してください","")</f>
        <v/>
      </c>
      <c r="R9" s="680"/>
      <c r="S9" s="680"/>
      <c r="T9" s="680"/>
      <c r="U9" s="680"/>
      <c r="V9" s="680"/>
      <c r="W9" s="680"/>
      <c r="X9" s="681" t="str">
        <f>IF(ISERROR(OR(AG7,AJ7,AJ8)),"研修人数を入力してください",IF(AG7&lt;&gt;"",IF(OR(AND(AJ7&gt;0,W7=""),AND(AJ8&gt;0,W8="")),"研修人数を入力してください",""),""))</f>
        <v/>
      </c>
      <c r="Y9" s="681"/>
      <c r="Z9" s="681"/>
      <c r="AA9" s="682"/>
      <c r="AE9" s="164"/>
      <c r="AF9" s="170"/>
      <c r="AG9" s="172"/>
      <c r="AH9" s="172"/>
      <c r="AI9" s="172"/>
      <c r="AJ9" s="169"/>
      <c r="AK9" s="367"/>
      <c r="AM9" s="57"/>
      <c r="AO9" s="173"/>
      <c r="AP9" s="174"/>
      <c r="AQ9" s="173"/>
    </row>
    <row r="10" spans="1:48" ht="49.5" customHeight="1" x14ac:dyDescent="0.15">
      <c r="A10" s="805" t="str">
        <f>IF(AG3="","",CONCATENATE("(",TEXT(AF7,"aaa"),")"))</f>
        <v/>
      </c>
      <c r="B10" s="806"/>
      <c r="C10" s="701"/>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7"/>
      <c r="AE10" s="164"/>
      <c r="AF10" s="170"/>
      <c r="AG10" s="172"/>
      <c r="AH10" s="172"/>
      <c r="AI10" s="172"/>
      <c r="AJ10" s="169"/>
      <c r="AK10" s="367"/>
      <c r="AO10" s="173"/>
      <c r="AP10" s="174"/>
      <c r="AQ10" s="173"/>
    </row>
    <row r="11" spans="1:48" ht="15.75" customHeight="1" x14ac:dyDescent="0.15">
      <c r="A11" s="801">
        <f>IF($AG$3="",A7+1,AF11)</f>
        <v>2</v>
      </c>
      <c r="B11" s="802"/>
      <c r="C11" s="707" t="s">
        <v>247</v>
      </c>
      <c r="D11" s="368"/>
      <c r="E11" s="692" t="s">
        <v>201</v>
      </c>
      <c r="F11" s="368"/>
      <c r="G11" s="692" t="s">
        <v>250</v>
      </c>
      <c r="H11" s="368"/>
      <c r="I11" s="692" t="s">
        <v>201</v>
      </c>
      <c r="J11" s="368"/>
      <c r="K11" s="694" t="s">
        <v>251</v>
      </c>
      <c r="L11" s="690" t="s">
        <v>202</v>
      </c>
      <c r="M11" s="369"/>
      <c r="N11" s="688" t="s">
        <v>252</v>
      </c>
      <c r="O11" s="368"/>
      <c r="P11" s="688" t="s">
        <v>251</v>
      </c>
      <c r="Q11" s="690" t="s">
        <v>253</v>
      </c>
      <c r="R11" s="380" t="str">
        <f>IF(OR(D11="",A11=""),"",HOUR(AJ11))</f>
        <v/>
      </c>
      <c r="S11" s="688" t="s">
        <v>252</v>
      </c>
      <c r="T11" s="371" t="str">
        <f>IF(OR(D11="",A11=""),"",MINUTE(AJ11))</f>
        <v/>
      </c>
      <c r="U11" s="688" t="s">
        <v>251</v>
      </c>
      <c r="V11" s="690" t="s">
        <v>268</v>
      </c>
      <c r="W11" s="372"/>
      <c r="X11" s="703" t="s">
        <v>143</v>
      </c>
      <c r="Y11" s="696" t="s">
        <v>254</v>
      </c>
      <c r="Z11" s="705"/>
      <c r="AA11" s="706"/>
      <c r="AF11" s="168" t="str">
        <f>IF($AG$3="","",AF7+1)</f>
        <v/>
      </c>
      <c r="AG11" s="360">
        <f>IF(OR(D11="",F11=""),0,TIME(D11,F11,0))</f>
        <v>0</v>
      </c>
      <c r="AH11" s="360">
        <f>IF(OR(D11="",F11="",H11="",J11=""),0,TIME(H11,J11,0))</f>
        <v>0</v>
      </c>
      <c r="AI11" s="360">
        <f>IF(OR(D11="",F11=""),0,TIME(M11,O11,0))</f>
        <v>0</v>
      </c>
      <c r="AJ11" s="365">
        <f>AH11-AG11-AI11</f>
        <v>0</v>
      </c>
      <c r="AK11" s="367" t="str">
        <f>IF(A11="",IF(OR(D11&lt;&gt;"",F11&lt;&gt;"",H11&lt;&gt;"",J11&lt;&gt;""),"ERR",""),IF(A11&lt;&gt;"",IF(AND(D11="",F11="",H11="",J11=""),"",IF(OR(AND(D11&lt;&gt;"",F11=""),AND(D11="",F11&lt;&gt;""),AND(H11&lt;&gt;"",J11=""),AND(H11="",J11&lt;&gt;""),AG11&gt;=AH11,AH11-AG11-AI11&lt;0),"ERR",""))))</f>
        <v/>
      </c>
    </row>
    <row r="12" spans="1:48" ht="14.25" customHeight="1" x14ac:dyDescent="0.15">
      <c r="A12" s="803"/>
      <c r="B12" s="804"/>
      <c r="C12" s="708"/>
      <c r="D12" s="373"/>
      <c r="E12" s="693"/>
      <c r="F12" s="373"/>
      <c r="G12" s="693"/>
      <c r="H12" s="373"/>
      <c r="I12" s="693"/>
      <c r="J12" s="373"/>
      <c r="K12" s="695"/>
      <c r="L12" s="691"/>
      <c r="M12" s="374"/>
      <c r="N12" s="689"/>
      <c r="O12" s="373"/>
      <c r="P12" s="689"/>
      <c r="Q12" s="691"/>
      <c r="R12" s="379" t="str">
        <f>IF(OR(D12="",A11=""),"",HOUR(AJ12))</f>
        <v/>
      </c>
      <c r="S12" s="689"/>
      <c r="T12" s="375" t="str">
        <f>IF(OR(D12="",A11=""),"",MINUTE(AJ12))</f>
        <v/>
      </c>
      <c r="U12" s="689"/>
      <c r="V12" s="702"/>
      <c r="W12" s="413"/>
      <c r="X12" s="704"/>
      <c r="Y12" s="697"/>
      <c r="Z12" s="683"/>
      <c r="AA12" s="684"/>
      <c r="AG12" s="360">
        <f>IF(OR(D12="",F12=""),0,TIME(D12,F12,0))</f>
        <v>0</v>
      </c>
      <c r="AH12" s="360">
        <f>IF(OR(D12="",F12="",H12="",J12=""),0,TIME(H12,J12,0))</f>
        <v>0</v>
      </c>
      <c r="AI12" s="360">
        <f>IF(OR(D12="",F12=""),0,TIME(M12,O12,0))</f>
        <v>0</v>
      </c>
      <c r="AJ12" s="365">
        <f>AH12-AG12-AI12</f>
        <v>0</v>
      </c>
      <c r="AK12" s="367" t="str">
        <f>IF(A11="",IF(OR(D12&lt;&gt;"",F12&lt;&gt;"",H12&lt;&gt;"",J12&lt;&gt;""),"ERR",""),IF(A11&lt;&gt;"",IF(AND(D12="",F12="",H12="",J12=""),"",IF(OR(AND(D12&lt;&gt;"",F12=""),AND(D12="",F12&lt;&gt;""),AND(H12&lt;&gt;"",J12=""),AND(H12="",J12&lt;&gt;""),AG12&gt;=AH12,AH12-AG12-AI12&lt;0),"ERR",""))))</f>
        <v/>
      </c>
    </row>
    <row r="13" spans="1:48" ht="15" customHeight="1" x14ac:dyDescent="0.2">
      <c r="A13" s="803"/>
      <c r="B13" s="804"/>
      <c r="C13" s="700" t="s">
        <v>248</v>
      </c>
      <c r="D13" s="420"/>
      <c r="E13" s="421"/>
      <c r="F13" s="421"/>
      <c r="G13" s="421"/>
      <c r="H13" s="421"/>
      <c r="I13" s="421"/>
      <c r="J13" s="421"/>
      <c r="K13" s="421"/>
      <c r="L13" s="421"/>
      <c r="M13" s="421"/>
      <c r="N13" s="421"/>
      <c r="O13" s="421"/>
      <c r="P13" s="421"/>
      <c r="Q13" s="680" t="str">
        <f>IF(OR(AK11="ERR",AK12="ERR"),"研修時間を確認してください","")</f>
        <v/>
      </c>
      <c r="R13" s="680"/>
      <c r="S13" s="680"/>
      <c r="T13" s="680"/>
      <c r="U13" s="680"/>
      <c r="V13" s="680"/>
      <c r="W13" s="680"/>
      <c r="X13" s="681" t="str">
        <f>IF(ISERROR(OR(AG11,AJ11,AJ12)),"研修人数を入力してください",IF(AG11&lt;&gt;"",IF(OR(AND(AJ11&gt;0,W11=""),AND(AJ12&gt;0,W12="")),"研修人数を入力してください",""),""))</f>
        <v/>
      </c>
      <c r="Y13" s="681"/>
      <c r="Z13" s="681"/>
      <c r="AA13" s="682"/>
      <c r="AE13" s="164"/>
      <c r="AF13" s="170"/>
      <c r="AG13" s="172"/>
      <c r="AH13" s="172"/>
      <c r="AI13" s="172"/>
      <c r="AJ13" s="169"/>
      <c r="AK13" s="367"/>
      <c r="AM13" s="57"/>
      <c r="AO13" s="173"/>
      <c r="AP13" s="174"/>
      <c r="AQ13" s="173"/>
    </row>
    <row r="14" spans="1:48" ht="49.5" customHeight="1" x14ac:dyDescent="0.15">
      <c r="A14" s="805" t="str">
        <f>IF(AF11="","",CONCATENATE("(",TEXT(AF11,"aaa"),")"))</f>
        <v/>
      </c>
      <c r="B14" s="806"/>
      <c r="C14" s="701"/>
      <c r="D14" s="685"/>
      <c r="E14" s="686"/>
      <c r="F14" s="686"/>
      <c r="G14" s="686"/>
      <c r="H14" s="686"/>
      <c r="I14" s="686"/>
      <c r="J14" s="686"/>
      <c r="K14" s="686"/>
      <c r="L14" s="686"/>
      <c r="M14" s="686"/>
      <c r="N14" s="686"/>
      <c r="O14" s="686"/>
      <c r="P14" s="686"/>
      <c r="Q14" s="686"/>
      <c r="R14" s="686"/>
      <c r="S14" s="686"/>
      <c r="T14" s="686"/>
      <c r="U14" s="686"/>
      <c r="V14" s="686"/>
      <c r="W14" s="686"/>
      <c r="X14" s="686"/>
      <c r="Y14" s="686"/>
      <c r="Z14" s="686"/>
      <c r="AA14" s="687"/>
      <c r="AE14" s="164"/>
      <c r="AF14" s="170"/>
      <c r="AG14" s="172"/>
      <c r="AH14" s="172"/>
      <c r="AI14" s="172"/>
      <c r="AJ14" s="169"/>
      <c r="AK14" s="367"/>
      <c r="AO14" s="173"/>
      <c r="AP14" s="174"/>
      <c r="AQ14" s="173"/>
    </row>
    <row r="15" spans="1:48" ht="15.75" customHeight="1" x14ac:dyDescent="0.15">
      <c r="A15" s="801">
        <f>IF($AG$3="",A11+1,AF15)</f>
        <v>3</v>
      </c>
      <c r="B15" s="802"/>
      <c r="C15" s="707" t="s">
        <v>247</v>
      </c>
      <c r="D15" s="368"/>
      <c r="E15" s="692" t="s">
        <v>201</v>
      </c>
      <c r="F15" s="368"/>
      <c r="G15" s="692" t="s">
        <v>250</v>
      </c>
      <c r="H15" s="368"/>
      <c r="I15" s="692" t="s">
        <v>201</v>
      </c>
      <c r="J15" s="368"/>
      <c r="K15" s="694" t="s">
        <v>251</v>
      </c>
      <c r="L15" s="690" t="s">
        <v>202</v>
      </c>
      <c r="M15" s="369"/>
      <c r="N15" s="688" t="s">
        <v>252</v>
      </c>
      <c r="O15" s="368"/>
      <c r="P15" s="688" t="s">
        <v>251</v>
      </c>
      <c r="Q15" s="690" t="s">
        <v>253</v>
      </c>
      <c r="R15" s="380" t="str">
        <f>IF(OR(D15="",A15=""),"",HOUR(AJ15))</f>
        <v/>
      </c>
      <c r="S15" s="688" t="s">
        <v>252</v>
      </c>
      <c r="T15" s="371" t="str">
        <f>IF(OR(D15="",A15=""),"",MINUTE(AJ15))</f>
        <v/>
      </c>
      <c r="U15" s="688" t="s">
        <v>251</v>
      </c>
      <c r="V15" s="690" t="s">
        <v>268</v>
      </c>
      <c r="W15" s="372"/>
      <c r="X15" s="703" t="s">
        <v>143</v>
      </c>
      <c r="Y15" s="696" t="s">
        <v>254</v>
      </c>
      <c r="Z15" s="705"/>
      <c r="AA15" s="706"/>
      <c r="AF15" s="168" t="str">
        <f>IF($AG$3="","",AF11+1)</f>
        <v/>
      </c>
      <c r="AG15" s="360">
        <f>IF(OR(D15="",F15=""),0,TIME(D15,F15,0))</f>
        <v>0</v>
      </c>
      <c r="AH15" s="360">
        <f>IF(OR(D15="",F15="",H15="",J15=""),0,TIME(H15,J15,0))</f>
        <v>0</v>
      </c>
      <c r="AI15" s="360">
        <f>IF(OR(D15="",F15=""),0,TIME(M15,O15,0))</f>
        <v>0</v>
      </c>
      <c r="AJ15" s="365">
        <f>AH15-AG15-AI15</f>
        <v>0</v>
      </c>
      <c r="AK15" s="367" t="str">
        <f>IF(A15="",IF(OR(D15&lt;&gt;"",F15&lt;&gt;"",H15&lt;&gt;"",J15&lt;&gt;""),"ERR",""),IF(A15&lt;&gt;"",IF(AND(D15="",F15="",H15="",J15=""),"",IF(OR(AND(D15&lt;&gt;"",F15=""),AND(D15="",F15&lt;&gt;""),AND(H15&lt;&gt;"",J15=""),AND(H15="",J15&lt;&gt;""),AG15&gt;=AH15,AH15-AG15-AI15&lt;0),"ERR",""))))</f>
        <v/>
      </c>
    </row>
    <row r="16" spans="1:48" ht="14.25" customHeight="1" x14ac:dyDescent="0.15">
      <c r="A16" s="803"/>
      <c r="B16" s="804"/>
      <c r="C16" s="708"/>
      <c r="D16" s="373"/>
      <c r="E16" s="693"/>
      <c r="F16" s="373"/>
      <c r="G16" s="693"/>
      <c r="H16" s="373"/>
      <c r="I16" s="693"/>
      <c r="J16" s="373"/>
      <c r="K16" s="695"/>
      <c r="L16" s="691"/>
      <c r="M16" s="374"/>
      <c r="N16" s="689"/>
      <c r="O16" s="373"/>
      <c r="P16" s="689"/>
      <c r="Q16" s="691"/>
      <c r="R16" s="379" t="str">
        <f>IF(OR(D16="",A15=""),"",HOUR(AJ16))</f>
        <v/>
      </c>
      <c r="S16" s="689"/>
      <c r="T16" s="375" t="str">
        <f>IF(OR(D16="",A15=""),"",MINUTE(AJ16))</f>
        <v/>
      </c>
      <c r="U16" s="689"/>
      <c r="V16" s="702"/>
      <c r="W16" s="413"/>
      <c r="X16" s="704"/>
      <c r="Y16" s="697"/>
      <c r="Z16" s="683"/>
      <c r="AA16" s="684"/>
      <c r="AG16" s="360">
        <f>IF(OR(D16="",F16=""),0,TIME(D16,F16,0))</f>
        <v>0</v>
      </c>
      <c r="AH16" s="360">
        <f>IF(OR(D16="",F16="",H16="",J16=""),0,TIME(H16,J16,0))</f>
        <v>0</v>
      </c>
      <c r="AI16" s="360">
        <f>IF(OR(D16="",F16=""),0,TIME(M16,O16,0))</f>
        <v>0</v>
      </c>
      <c r="AJ16" s="365">
        <f>AH16-AG16-AI16</f>
        <v>0</v>
      </c>
      <c r="AK16" s="367" t="str">
        <f>IF(A15="",IF(OR(D16&lt;&gt;"",F16&lt;&gt;"",H16&lt;&gt;"",J16&lt;&gt;""),"ERR",""),IF(A15&lt;&gt;"",IF(AND(D16="",F16="",H16="",J16=""),"",IF(OR(AND(D16&lt;&gt;"",F16=""),AND(D16="",F16&lt;&gt;""),AND(H16&lt;&gt;"",J16=""),AND(H16="",J16&lt;&gt;""),AG16&gt;=AH16,AH16-AG16-AI16&lt;0),"ERR",""))))</f>
        <v/>
      </c>
    </row>
    <row r="17" spans="1:43" ht="15" customHeight="1" x14ac:dyDescent="0.2">
      <c r="A17" s="803"/>
      <c r="B17" s="804"/>
      <c r="C17" s="700" t="s">
        <v>248</v>
      </c>
      <c r="D17" s="420"/>
      <c r="E17" s="421"/>
      <c r="F17" s="421"/>
      <c r="G17" s="421"/>
      <c r="H17" s="421"/>
      <c r="I17" s="421"/>
      <c r="J17" s="421"/>
      <c r="K17" s="421"/>
      <c r="L17" s="421"/>
      <c r="M17" s="421"/>
      <c r="N17" s="421"/>
      <c r="O17" s="421"/>
      <c r="P17" s="421"/>
      <c r="Q17" s="680" t="str">
        <f>IF(OR(AK15="ERR",AK16="ERR"),"研修時間を確認してください","")</f>
        <v/>
      </c>
      <c r="R17" s="680"/>
      <c r="S17" s="680"/>
      <c r="T17" s="680"/>
      <c r="U17" s="680"/>
      <c r="V17" s="680"/>
      <c r="W17" s="680"/>
      <c r="X17" s="681" t="str">
        <f>IF(ISERROR(OR(AG15,AJ15,AJ16)),"研修人数を入力してください",IF(AG15&lt;&gt;"",IF(OR(AND(AJ15&gt;0,W15=""),AND(AJ16&gt;0,W16="")),"研修人数を入力してください",""),""))</f>
        <v/>
      </c>
      <c r="Y17" s="681"/>
      <c r="Z17" s="681"/>
      <c r="AA17" s="682"/>
      <c r="AE17" s="164"/>
      <c r="AF17" s="170"/>
      <c r="AG17" s="172"/>
      <c r="AH17" s="172"/>
      <c r="AI17" s="172"/>
      <c r="AJ17" s="169"/>
      <c r="AK17" s="367"/>
      <c r="AM17" s="57"/>
      <c r="AO17" s="173"/>
      <c r="AP17" s="174"/>
      <c r="AQ17" s="173"/>
    </row>
    <row r="18" spans="1:43" ht="49.5" customHeight="1" x14ac:dyDescent="0.15">
      <c r="A18" s="805" t="str">
        <f>IF(AF15="","",CONCATENATE("(",TEXT(AF15,"aaa"),")"))</f>
        <v/>
      </c>
      <c r="B18" s="806"/>
      <c r="C18" s="701"/>
      <c r="D18" s="685"/>
      <c r="E18" s="686"/>
      <c r="F18" s="686"/>
      <c r="G18" s="686"/>
      <c r="H18" s="686"/>
      <c r="I18" s="686"/>
      <c r="J18" s="686"/>
      <c r="K18" s="686"/>
      <c r="L18" s="686"/>
      <c r="M18" s="686"/>
      <c r="N18" s="686"/>
      <c r="O18" s="686"/>
      <c r="P18" s="686"/>
      <c r="Q18" s="686"/>
      <c r="R18" s="686"/>
      <c r="S18" s="686"/>
      <c r="T18" s="686"/>
      <c r="U18" s="686"/>
      <c r="V18" s="686"/>
      <c r="W18" s="686"/>
      <c r="X18" s="686"/>
      <c r="Y18" s="686"/>
      <c r="Z18" s="686"/>
      <c r="AA18" s="687"/>
      <c r="AE18" s="164"/>
      <c r="AF18" s="170"/>
      <c r="AG18" s="172"/>
      <c r="AH18" s="172"/>
      <c r="AI18" s="172"/>
      <c r="AJ18" s="169"/>
      <c r="AK18" s="367"/>
      <c r="AO18" s="173"/>
      <c r="AP18" s="174"/>
      <c r="AQ18" s="173"/>
    </row>
    <row r="19" spans="1:43" ht="15.75" customHeight="1" x14ac:dyDescent="0.15">
      <c r="A19" s="801">
        <f>IF($AG$3="",A15+1,AF19)</f>
        <v>4</v>
      </c>
      <c r="B19" s="802"/>
      <c r="C19" s="707" t="s">
        <v>247</v>
      </c>
      <c r="D19" s="368"/>
      <c r="E19" s="692" t="s">
        <v>201</v>
      </c>
      <c r="F19" s="368"/>
      <c r="G19" s="692" t="s">
        <v>250</v>
      </c>
      <c r="H19" s="368"/>
      <c r="I19" s="692" t="s">
        <v>201</v>
      </c>
      <c r="J19" s="368"/>
      <c r="K19" s="694" t="s">
        <v>251</v>
      </c>
      <c r="L19" s="690" t="s">
        <v>202</v>
      </c>
      <c r="M19" s="369"/>
      <c r="N19" s="688" t="s">
        <v>252</v>
      </c>
      <c r="O19" s="368"/>
      <c r="P19" s="688" t="s">
        <v>251</v>
      </c>
      <c r="Q19" s="690" t="s">
        <v>253</v>
      </c>
      <c r="R19" s="380" t="str">
        <f>IF(OR(D19="",A19=""),"",HOUR(AJ19))</f>
        <v/>
      </c>
      <c r="S19" s="688" t="s">
        <v>252</v>
      </c>
      <c r="T19" s="371" t="str">
        <f>IF(OR(D19="",A19=""),"",MINUTE(AJ19))</f>
        <v/>
      </c>
      <c r="U19" s="688" t="s">
        <v>251</v>
      </c>
      <c r="V19" s="690" t="s">
        <v>268</v>
      </c>
      <c r="W19" s="372"/>
      <c r="X19" s="703" t="s">
        <v>143</v>
      </c>
      <c r="Y19" s="696" t="s">
        <v>254</v>
      </c>
      <c r="Z19" s="705"/>
      <c r="AA19" s="706"/>
      <c r="AF19" s="168" t="str">
        <f>IF($AG$3="","",AF15+1)</f>
        <v/>
      </c>
      <c r="AG19" s="360">
        <f>IF(OR(D19="",F19=""),0,TIME(D19,F19,0))</f>
        <v>0</v>
      </c>
      <c r="AH19" s="360">
        <f>IF(OR(D19="",F19="",H19="",J19=""),0,TIME(H19,J19,0))</f>
        <v>0</v>
      </c>
      <c r="AI19" s="360">
        <f>IF(OR(D19="",F19=""),0,TIME(M19,O19,0))</f>
        <v>0</v>
      </c>
      <c r="AJ19" s="365">
        <f>AH19-AG19-AI19</f>
        <v>0</v>
      </c>
      <c r="AK19" s="367" t="str">
        <f>IF(A19="",IF(OR(D19&lt;&gt;"",F19&lt;&gt;"",H19&lt;&gt;"",J19&lt;&gt;""),"ERR",""),IF(A19&lt;&gt;"",IF(AND(D19="",F19="",H19="",J19=""),"",IF(OR(AND(D19&lt;&gt;"",F19=""),AND(D19="",F19&lt;&gt;""),AND(H19&lt;&gt;"",J19=""),AND(H19="",J19&lt;&gt;""),AG19&gt;=AH19,AH19-AG19-AI19&lt;0),"ERR",""))))</f>
        <v/>
      </c>
    </row>
    <row r="20" spans="1:43" ht="14.25" customHeight="1" x14ac:dyDescent="0.15">
      <c r="A20" s="803"/>
      <c r="B20" s="804"/>
      <c r="C20" s="708"/>
      <c r="D20" s="373"/>
      <c r="E20" s="693"/>
      <c r="F20" s="373"/>
      <c r="G20" s="693"/>
      <c r="H20" s="373"/>
      <c r="I20" s="693"/>
      <c r="J20" s="373"/>
      <c r="K20" s="695"/>
      <c r="L20" s="691"/>
      <c r="M20" s="374"/>
      <c r="N20" s="689"/>
      <c r="O20" s="373"/>
      <c r="P20" s="689"/>
      <c r="Q20" s="691"/>
      <c r="R20" s="379" t="str">
        <f>IF(OR(D20="",A19=""),"",HOUR(AJ20))</f>
        <v/>
      </c>
      <c r="S20" s="689"/>
      <c r="T20" s="375" t="str">
        <f>IF(OR(D20="",A19=""),"",MINUTE(AJ20))</f>
        <v/>
      </c>
      <c r="U20" s="689"/>
      <c r="V20" s="702"/>
      <c r="W20" s="413"/>
      <c r="X20" s="704"/>
      <c r="Y20" s="697"/>
      <c r="Z20" s="683"/>
      <c r="AA20" s="684"/>
      <c r="AG20" s="360">
        <f>IF(OR(D20="",F20=""),0,TIME(D20,F20,0))</f>
        <v>0</v>
      </c>
      <c r="AH20" s="360">
        <f>IF(OR(D20="",F20="",H20="",J20=""),0,TIME(H20,J20,0))</f>
        <v>0</v>
      </c>
      <c r="AI20" s="360">
        <f>IF(OR(D20="",F20=""),0,TIME(M20,O20,0))</f>
        <v>0</v>
      </c>
      <c r="AJ20" s="365">
        <f>AH20-AG20-AI20</f>
        <v>0</v>
      </c>
      <c r="AK20" s="367" t="str">
        <f>IF(A19="",IF(OR(D20&lt;&gt;"",F20&lt;&gt;"",H20&lt;&gt;"",J20&lt;&gt;""),"ERR",""),IF(A19&lt;&gt;"",IF(AND(D20="",F20="",H20="",J20=""),"",IF(OR(AND(D20&lt;&gt;"",F20=""),AND(D20="",F20&lt;&gt;""),AND(H20&lt;&gt;"",J20=""),AND(H20="",J20&lt;&gt;""),AG20&gt;=AH20,AH20-AG20-AI20&lt;0),"ERR",""))))</f>
        <v/>
      </c>
    </row>
    <row r="21" spans="1:43" ht="15" customHeight="1" x14ac:dyDescent="0.2">
      <c r="A21" s="803"/>
      <c r="B21" s="804"/>
      <c r="C21" s="700" t="s">
        <v>248</v>
      </c>
      <c r="D21" s="420"/>
      <c r="E21" s="421"/>
      <c r="F21" s="421"/>
      <c r="G21" s="421"/>
      <c r="H21" s="421"/>
      <c r="I21" s="421"/>
      <c r="J21" s="421"/>
      <c r="K21" s="421"/>
      <c r="L21" s="421"/>
      <c r="M21" s="421"/>
      <c r="N21" s="421"/>
      <c r="O21" s="421"/>
      <c r="P21" s="421"/>
      <c r="Q21" s="680" t="str">
        <f>IF(OR(AK19="ERR",AK20="ERR"),"研修時間を確認してください","")</f>
        <v/>
      </c>
      <c r="R21" s="680"/>
      <c r="S21" s="680"/>
      <c r="T21" s="680"/>
      <c r="U21" s="680"/>
      <c r="V21" s="680"/>
      <c r="W21" s="680"/>
      <c r="X21" s="681" t="str">
        <f>IF(ISERROR(OR(AG19,AJ19,AJ20)),"研修人数を入力してください",IF(AG19&lt;&gt;"",IF(OR(AND(AJ19&gt;0,W19=""),AND(AJ20&gt;0,W20="")),"研修人数を入力してください",""),""))</f>
        <v/>
      </c>
      <c r="Y21" s="681"/>
      <c r="Z21" s="681"/>
      <c r="AA21" s="682"/>
      <c r="AE21" s="164"/>
      <c r="AF21" s="170"/>
      <c r="AG21" s="172"/>
      <c r="AH21" s="172"/>
      <c r="AI21" s="172"/>
      <c r="AJ21" s="169"/>
      <c r="AK21" s="367"/>
      <c r="AM21" s="57"/>
      <c r="AO21" s="173"/>
      <c r="AP21" s="174"/>
      <c r="AQ21" s="173"/>
    </row>
    <row r="22" spans="1:43" ht="49.5" customHeight="1" x14ac:dyDescent="0.15">
      <c r="A22" s="805" t="str">
        <f>IF(AF19="","",CONCATENATE("(",TEXT(AF19,"aaa"),")"))</f>
        <v/>
      </c>
      <c r="B22" s="806"/>
      <c r="C22" s="701"/>
      <c r="D22" s="685"/>
      <c r="E22" s="686"/>
      <c r="F22" s="686"/>
      <c r="G22" s="686"/>
      <c r="H22" s="686"/>
      <c r="I22" s="686"/>
      <c r="J22" s="686"/>
      <c r="K22" s="686"/>
      <c r="L22" s="686"/>
      <c r="M22" s="686"/>
      <c r="N22" s="686"/>
      <c r="O22" s="686"/>
      <c r="P22" s="686"/>
      <c r="Q22" s="686"/>
      <c r="R22" s="686"/>
      <c r="S22" s="686"/>
      <c r="T22" s="686"/>
      <c r="U22" s="686"/>
      <c r="V22" s="686"/>
      <c r="W22" s="686"/>
      <c r="X22" s="686"/>
      <c r="Y22" s="686"/>
      <c r="Z22" s="686"/>
      <c r="AA22" s="687"/>
      <c r="AE22" s="164"/>
      <c r="AF22" s="170"/>
      <c r="AG22" s="172"/>
      <c r="AH22" s="172"/>
      <c r="AI22" s="172"/>
      <c r="AJ22" s="169"/>
      <c r="AK22" s="367"/>
      <c r="AO22" s="173"/>
      <c r="AP22" s="174"/>
      <c r="AQ22" s="173"/>
    </row>
    <row r="23" spans="1:43" ht="15.75" customHeight="1" x14ac:dyDescent="0.15">
      <c r="A23" s="801">
        <f>IF($AG$3="",A19+1,AF23)</f>
        <v>5</v>
      </c>
      <c r="B23" s="802"/>
      <c r="C23" s="707" t="s">
        <v>247</v>
      </c>
      <c r="D23" s="368"/>
      <c r="E23" s="692" t="s">
        <v>201</v>
      </c>
      <c r="F23" s="368"/>
      <c r="G23" s="692" t="s">
        <v>250</v>
      </c>
      <c r="H23" s="368"/>
      <c r="I23" s="692" t="s">
        <v>201</v>
      </c>
      <c r="J23" s="368"/>
      <c r="K23" s="694" t="s">
        <v>251</v>
      </c>
      <c r="L23" s="690" t="s">
        <v>202</v>
      </c>
      <c r="M23" s="369"/>
      <c r="N23" s="688" t="s">
        <v>252</v>
      </c>
      <c r="O23" s="368"/>
      <c r="P23" s="688" t="s">
        <v>251</v>
      </c>
      <c r="Q23" s="690" t="s">
        <v>253</v>
      </c>
      <c r="R23" s="380" t="str">
        <f>IF(OR(D23="",A23=""),"",HOUR(AJ23))</f>
        <v/>
      </c>
      <c r="S23" s="688" t="s">
        <v>252</v>
      </c>
      <c r="T23" s="371" t="str">
        <f>IF(OR(D23="",A23=""),"",MINUTE(AJ23))</f>
        <v/>
      </c>
      <c r="U23" s="688" t="s">
        <v>251</v>
      </c>
      <c r="V23" s="690" t="s">
        <v>268</v>
      </c>
      <c r="W23" s="372"/>
      <c r="X23" s="703" t="s">
        <v>143</v>
      </c>
      <c r="Y23" s="696" t="s">
        <v>254</v>
      </c>
      <c r="Z23" s="705"/>
      <c r="AA23" s="706"/>
      <c r="AF23" s="168" t="str">
        <f>IF($AG$3="","",AF19+1)</f>
        <v/>
      </c>
      <c r="AG23" s="360">
        <f>IF(OR(D23="",F23=""),0,TIME(D23,F23,0))</f>
        <v>0</v>
      </c>
      <c r="AH23" s="360">
        <f>IF(OR(D23="",F23="",H23="",J23=""),0,TIME(H23,J23,0))</f>
        <v>0</v>
      </c>
      <c r="AI23" s="360">
        <f>IF(OR(D23="",F23=""),0,TIME(M23,O23,0))</f>
        <v>0</v>
      </c>
      <c r="AJ23" s="365">
        <f>AH23-AG23-AI23</f>
        <v>0</v>
      </c>
      <c r="AK23" s="367" t="str">
        <f>IF(A23="",IF(OR(D23&lt;&gt;"",F23&lt;&gt;"",H23&lt;&gt;"",J23&lt;&gt;""),"ERR",""),IF(A23&lt;&gt;"",IF(AND(D23="",F23="",H23="",J23=""),"",IF(OR(AND(D23&lt;&gt;"",F23=""),AND(D23="",F23&lt;&gt;""),AND(H23&lt;&gt;"",J23=""),AND(H23="",J23&lt;&gt;""),AG23&gt;=AH23,AH23-AG23-AI23&lt;0),"ERR",""))))</f>
        <v/>
      </c>
    </row>
    <row r="24" spans="1:43" ht="14.25" customHeight="1" x14ac:dyDescent="0.15">
      <c r="A24" s="803"/>
      <c r="B24" s="804"/>
      <c r="C24" s="708"/>
      <c r="D24" s="373"/>
      <c r="E24" s="693"/>
      <c r="F24" s="373"/>
      <c r="G24" s="693"/>
      <c r="H24" s="373"/>
      <c r="I24" s="693"/>
      <c r="J24" s="373"/>
      <c r="K24" s="695"/>
      <c r="L24" s="691"/>
      <c r="M24" s="374"/>
      <c r="N24" s="689"/>
      <c r="O24" s="373"/>
      <c r="P24" s="689"/>
      <c r="Q24" s="691"/>
      <c r="R24" s="379" t="str">
        <f>IF(OR(D24="",A23=""),"",HOUR(AJ24))</f>
        <v/>
      </c>
      <c r="S24" s="689"/>
      <c r="T24" s="375" t="str">
        <f>IF(OR(D24="",A23=""),"",MINUTE(AJ24))</f>
        <v/>
      </c>
      <c r="U24" s="689"/>
      <c r="V24" s="702"/>
      <c r="W24" s="413"/>
      <c r="X24" s="704"/>
      <c r="Y24" s="697"/>
      <c r="Z24" s="683"/>
      <c r="AA24" s="684"/>
      <c r="AG24" s="360">
        <f>IF(OR(D24="",F24=""),0,TIME(D24,F24,0))</f>
        <v>0</v>
      </c>
      <c r="AH24" s="360">
        <f>IF(OR(D24="",F24="",H24="",J24=""),0,TIME(H24,J24,0))</f>
        <v>0</v>
      </c>
      <c r="AI24" s="360">
        <f>IF(OR(D24="",F24=""),0,TIME(M24,O24,0))</f>
        <v>0</v>
      </c>
      <c r="AJ24" s="365">
        <f>AH24-AG24-AI24</f>
        <v>0</v>
      </c>
      <c r="AK24" s="367" t="str">
        <f>IF(A23="",IF(OR(D24&lt;&gt;"",F24&lt;&gt;"",H24&lt;&gt;"",J24&lt;&gt;""),"ERR",""),IF(A23&lt;&gt;"",IF(AND(D24="",F24="",H24="",J24=""),"",IF(OR(AND(D24&lt;&gt;"",F24=""),AND(D24="",F24&lt;&gt;""),AND(H24&lt;&gt;"",J24=""),AND(H24="",J24&lt;&gt;""),AG24&gt;=AH24,AH24-AG24-AI24&lt;0),"ERR",""))))</f>
        <v/>
      </c>
    </row>
    <row r="25" spans="1:43" ht="15" customHeight="1" x14ac:dyDescent="0.2">
      <c r="A25" s="803"/>
      <c r="B25" s="804"/>
      <c r="C25" s="700" t="s">
        <v>248</v>
      </c>
      <c r="D25" s="420"/>
      <c r="E25" s="421"/>
      <c r="F25" s="421"/>
      <c r="G25" s="421"/>
      <c r="H25" s="421"/>
      <c r="I25" s="421"/>
      <c r="J25" s="421"/>
      <c r="K25" s="421"/>
      <c r="L25" s="421"/>
      <c r="M25" s="421"/>
      <c r="N25" s="421"/>
      <c r="O25" s="421"/>
      <c r="P25" s="421"/>
      <c r="Q25" s="680" t="str">
        <f>IF(OR(AK23="ERR",AK24="ERR"),"研修時間を確認してください","")</f>
        <v/>
      </c>
      <c r="R25" s="680"/>
      <c r="S25" s="680"/>
      <c r="T25" s="680"/>
      <c r="U25" s="680"/>
      <c r="V25" s="680"/>
      <c r="W25" s="680"/>
      <c r="X25" s="681" t="str">
        <f>IF(ISERROR(OR(AG23,AJ23,AJ24)),"研修人数を入力してください",IF(AG23&lt;&gt;"",IF(OR(AND(AJ23&gt;0,W23=""),AND(AJ24&gt;0,W24="")),"研修人数を入力してください",""),""))</f>
        <v/>
      </c>
      <c r="Y25" s="681"/>
      <c r="Z25" s="681"/>
      <c r="AA25" s="682"/>
      <c r="AE25" s="164"/>
      <c r="AF25" s="170"/>
      <c r="AG25" s="172"/>
      <c r="AH25" s="172"/>
      <c r="AI25" s="172"/>
      <c r="AJ25" s="169"/>
      <c r="AK25" s="367"/>
      <c r="AM25" s="57"/>
      <c r="AO25" s="173"/>
      <c r="AP25" s="174"/>
      <c r="AQ25" s="173"/>
    </row>
    <row r="26" spans="1:43" ht="49.5" customHeight="1" x14ac:dyDescent="0.15">
      <c r="A26" s="805" t="str">
        <f>IF(AF23="","",CONCATENATE("(",TEXT(AF23,"aaa"),")"))</f>
        <v/>
      </c>
      <c r="B26" s="806"/>
      <c r="C26" s="701"/>
      <c r="D26" s="685"/>
      <c r="E26" s="686"/>
      <c r="F26" s="686"/>
      <c r="G26" s="686"/>
      <c r="H26" s="686"/>
      <c r="I26" s="686"/>
      <c r="J26" s="686"/>
      <c r="K26" s="686"/>
      <c r="L26" s="686"/>
      <c r="M26" s="686"/>
      <c r="N26" s="686"/>
      <c r="O26" s="686"/>
      <c r="P26" s="686"/>
      <c r="Q26" s="686"/>
      <c r="R26" s="686"/>
      <c r="S26" s="686"/>
      <c r="T26" s="686"/>
      <c r="U26" s="686"/>
      <c r="V26" s="686"/>
      <c r="W26" s="686"/>
      <c r="X26" s="686"/>
      <c r="Y26" s="686"/>
      <c r="Z26" s="686"/>
      <c r="AA26" s="687"/>
      <c r="AE26" s="164"/>
      <c r="AF26" s="170"/>
      <c r="AG26" s="172"/>
      <c r="AH26" s="172"/>
      <c r="AI26" s="172"/>
      <c r="AJ26" s="169"/>
      <c r="AK26" s="367"/>
      <c r="AO26" s="173"/>
      <c r="AP26" s="174"/>
      <c r="AQ26" s="173"/>
    </row>
    <row r="27" spans="1:43" ht="15.75" customHeight="1" x14ac:dyDescent="0.15">
      <c r="A27" s="801">
        <f>IF($AG$3="",A23+1,AF27)</f>
        <v>6</v>
      </c>
      <c r="B27" s="802"/>
      <c r="C27" s="707" t="s">
        <v>247</v>
      </c>
      <c r="D27" s="368"/>
      <c r="E27" s="692" t="s">
        <v>201</v>
      </c>
      <c r="F27" s="368"/>
      <c r="G27" s="692" t="s">
        <v>250</v>
      </c>
      <c r="H27" s="368"/>
      <c r="I27" s="692" t="s">
        <v>201</v>
      </c>
      <c r="J27" s="368"/>
      <c r="K27" s="694" t="s">
        <v>251</v>
      </c>
      <c r="L27" s="690" t="s">
        <v>202</v>
      </c>
      <c r="M27" s="369"/>
      <c r="N27" s="688" t="s">
        <v>252</v>
      </c>
      <c r="O27" s="368"/>
      <c r="P27" s="688" t="s">
        <v>251</v>
      </c>
      <c r="Q27" s="690" t="s">
        <v>253</v>
      </c>
      <c r="R27" s="380" t="str">
        <f>IF(OR(D27="",A27=""),"",HOUR(AJ27))</f>
        <v/>
      </c>
      <c r="S27" s="688" t="s">
        <v>252</v>
      </c>
      <c r="T27" s="371" t="str">
        <f>IF(OR(D27="",A27=""),"",MINUTE(AJ27))</f>
        <v/>
      </c>
      <c r="U27" s="688" t="s">
        <v>251</v>
      </c>
      <c r="V27" s="690" t="s">
        <v>268</v>
      </c>
      <c r="W27" s="372"/>
      <c r="X27" s="703" t="s">
        <v>143</v>
      </c>
      <c r="Y27" s="696" t="s">
        <v>254</v>
      </c>
      <c r="Z27" s="705"/>
      <c r="AA27" s="706"/>
      <c r="AF27" s="168" t="str">
        <f>IF($AG$3="","",AF23+1)</f>
        <v/>
      </c>
      <c r="AG27" s="360">
        <f>IF(OR(D27="",F27=""),0,TIME(D27,F27,0))</f>
        <v>0</v>
      </c>
      <c r="AH27" s="360">
        <f>IF(OR(D27="",F27="",H27="",J27=""),0,TIME(H27,J27,0))</f>
        <v>0</v>
      </c>
      <c r="AI27" s="360">
        <f>IF(OR(D27="",F27=""),0,TIME(M27,O27,0))</f>
        <v>0</v>
      </c>
      <c r="AJ27" s="365">
        <f>AH27-AG27-AI27</f>
        <v>0</v>
      </c>
      <c r="AK27" s="367" t="str">
        <f>IF(A27="",IF(OR(D27&lt;&gt;"",F27&lt;&gt;"",H27&lt;&gt;"",J27&lt;&gt;""),"ERR",""),IF(A27&lt;&gt;"",IF(AND(D27="",F27="",H27="",J27=""),"",IF(OR(AND(D27&lt;&gt;"",F27=""),AND(D27="",F27&lt;&gt;""),AND(H27&lt;&gt;"",J27=""),AND(H27="",J27&lt;&gt;""),AG27&gt;=AH27,AH27-AG27-AI27&lt;0),"ERR",""))))</f>
        <v/>
      </c>
    </row>
    <row r="28" spans="1:43" ht="14.25" customHeight="1" x14ac:dyDescent="0.15">
      <c r="A28" s="803"/>
      <c r="B28" s="804"/>
      <c r="C28" s="708"/>
      <c r="D28" s="373"/>
      <c r="E28" s="693"/>
      <c r="F28" s="373"/>
      <c r="G28" s="693"/>
      <c r="H28" s="373"/>
      <c r="I28" s="693"/>
      <c r="J28" s="373"/>
      <c r="K28" s="695"/>
      <c r="L28" s="691"/>
      <c r="M28" s="374"/>
      <c r="N28" s="689"/>
      <c r="O28" s="373"/>
      <c r="P28" s="689"/>
      <c r="Q28" s="691"/>
      <c r="R28" s="379" t="str">
        <f>IF(OR(D28="",A27=""),"",HOUR(AJ28))</f>
        <v/>
      </c>
      <c r="S28" s="689"/>
      <c r="T28" s="375" t="str">
        <f>IF(OR(D28="",A27=""),"",MINUTE(AJ28))</f>
        <v/>
      </c>
      <c r="U28" s="689"/>
      <c r="V28" s="702"/>
      <c r="W28" s="413"/>
      <c r="X28" s="704"/>
      <c r="Y28" s="697"/>
      <c r="Z28" s="683"/>
      <c r="AA28" s="684"/>
      <c r="AG28" s="360">
        <f>IF(OR(D28="",F28=""),0,TIME(D28,F28,0))</f>
        <v>0</v>
      </c>
      <c r="AH28" s="360">
        <f>IF(OR(D28="",F28="",H28="",J28=""),0,TIME(H28,J28,0))</f>
        <v>0</v>
      </c>
      <c r="AI28" s="360">
        <f>IF(OR(D28="",F28=""),0,TIME(M28,O28,0))</f>
        <v>0</v>
      </c>
      <c r="AJ28" s="365">
        <f>AH28-AG28-AI28</f>
        <v>0</v>
      </c>
      <c r="AK28" s="367" t="str">
        <f>IF(A27="",IF(OR(D28&lt;&gt;"",F28&lt;&gt;"",H28&lt;&gt;"",J28&lt;&gt;""),"ERR",""),IF(A27&lt;&gt;"",IF(AND(D28="",F28="",H28="",J28=""),"",IF(OR(AND(D28&lt;&gt;"",F28=""),AND(D28="",F28&lt;&gt;""),AND(H28&lt;&gt;"",J28=""),AND(H28="",J28&lt;&gt;""),AG28&gt;=AH28,AH28-AG28-AI28&lt;0),"ERR",""))))</f>
        <v/>
      </c>
    </row>
    <row r="29" spans="1:43" ht="15" customHeight="1" x14ac:dyDescent="0.2">
      <c r="A29" s="803"/>
      <c r="B29" s="804"/>
      <c r="C29" s="700" t="s">
        <v>248</v>
      </c>
      <c r="D29" s="420"/>
      <c r="E29" s="421"/>
      <c r="F29" s="421"/>
      <c r="G29" s="421"/>
      <c r="H29" s="421"/>
      <c r="I29" s="421"/>
      <c r="J29" s="421"/>
      <c r="K29" s="421"/>
      <c r="L29" s="421"/>
      <c r="M29" s="421"/>
      <c r="N29" s="421"/>
      <c r="O29" s="421"/>
      <c r="P29" s="421"/>
      <c r="Q29" s="680" t="str">
        <f>IF(OR(AK27="ERR",AK28="ERR"),"研修時間を確認してください","")</f>
        <v/>
      </c>
      <c r="R29" s="680"/>
      <c r="S29" s="680"/>
      <c r="T29" s="680"/>
      <c r="U29" s="680"/>
      <c r="V29" s="680"/>
      <c r="W29" s="680"/>
      <c r="X29" s="681" t="str">
        <f>IF(ISERROR(OR(AG27,AJ27,AJ28)),"研修人数を入力してください",IF(AG27&lt;&gt;"",IF(OR(AND(AJ27&gt;0,W27=""),AND(AJ28&gt;0,W28="")),"研修人数を入力してください",""),""))</f>
        <v/>
      </c>
      <c r="Y29" s="681"/>
      <c r="Z29" s="681"/>
      <c r="AA29" s="682"/>
      <c r="AE29" s="164"/>
      <c r="AF29" s="170"/>
      <c r="AG29" s="172"/>
      <c r="AH29" s="172"/>
      <c r="AI29" s="172"/>
      <c r="AJ29" s="169"/>
      <c r="AK29" s="367"/>
      <c r="AM29" s="57"/>
      <c r="AO29" s="173"/>
      <c r="AP29" s="174"/>
      <c r="AQ29" s="173"/>
    </row>
    <row r="30" spans="1:43" ht="49.5" customHeight="1" x14ac:dyDescent="0.15">
      <c r="A30" s="805" t="str">
        <f>IF(AF27="","",CONCATENATE("(",TEXT(AF27,"aaa"),")"))</f>
        <v/>
      </c>
      <c r="B30" s="806"/>
      <c r="C30" s="701"/>
      <c r="D30" s="685"/>
      <c r="E30" s="686"/>
      <c r="F30" s="686"/>
      <c r="G30" s="686"/>
      <c r="H30" s="686"/>
      <c r="I30" s="686"/>
      <c r="J30" s="686"/>
      <c r="K30" s="686"/>
      <c r="L30" s="686"/>
      <c r="M30" s="686"/>
      <c r="N30" s="686"/>
      <c r="O30" s="686"/>
      <c r="P30" s="686"/>
      <c r="Q30" s="686"/>
      <c r="R30" s="686"/>
      <c r="S30" s="686"/>
      <c r="T30" s="686"/>
      <c r="U30" s="686"/>
      <c r="V30" s="686"/>
      <c r="W30" s="686"/>
      <c r="X30" s="686"/>
      <c r="Y30" s="686"/>
      <c r="Z30" s="686"/>
      <c r="AA30" s="687"/>
      <c r="AE30" s="164"/>
      <c r="AF30" s="170"/>
      <c r="AG30" s="172"/>
      <c r="AH30" s="172"/>
      <c r="AI30" s="172"/>
      <c r="AJ30" s="169"/>
      <c r="AK30" s="367"/>
      <c r="AO30" s="173"/>
      <c r="AP30" s="174"/>
      <c r="AQ30" s="173"/>
    </row>
    <row r="31" spans="1:43" ht="15.75" customHeight="1" x14ac:dyDescent="0.15">
      <c r="A31" s="801">
        <f>IF($AG$3="",A27+1,AF31)</f>
        <v>7</v>
      </c>
      <c r="B31" s="802"/>
      <c r="C31" s="707" t="s">
        <v>247</v>
      </c>
      <c r="D31" s="368"/>
      <c r="E31" s="692" t="s">
        <v>201</v>
      </c>
      <c r="F31" s="368"/>
      <c r="G31" s="692" t="s">
        <v>250</v>
      </c>
      <c r="H31" s="368"/>
      <c r="I31" s="692" t="s">
        <v>201</v>
      </c>
      <c r="J31" s="368"/>
      <c r="K31" s="694" t="s">
        <v>251</v>
      </c>
      <c r="L31" s="690" t="s">
        <v>202</v>
      </c>
      <c r="M31" s="369"/>
      <c r="N31" s="688" t="s">
        <v>252</v>
      </c>
      <c r="O31" s="368"/>
      <c r="P31" s="688" t="s">
        <v>251</v>
      </c>
      <c r="Q31" s="690" t="s">
        <v>253</v>
      </c>
      <c r="R31" s="380" t="str">
        <f>IF(OR(D31="",A31=""),"",HOUR(AJ31))</f>
        <v/>
      </c>
      <c r="S31" s="688" t="s">
        <v>252</v>
      </c>
      <c r="T31" s="371" t="str">
        <f>IF(OR(D31="",A31=""),"",MINUTE(AJ31))</f>
        <v/>
      </c>
      <c r="U31" s="688" t="s">
        <v>251</v>
      </c>
      <c r="V31" s="690" t="s">
        <v>268</v>
      </c>
      <c r="W31" s="372"/>
      <c r="X31" s="703" t="s">
        <v>143</v>
      </c>
      <c r="Y31" s="696" t="s">
        <v>254</v>
      </c>
      <c r="Z31" s="705"/>
      <c r="AA31" s="706"/>
      <c r="AF31" s="168" t="str">
        <f>IF($AG$3="","",AF27+1)</f>
        <v/>
      </c>
      <c r="AG31" s="360">
        <f>IF(OR(D31="",F31=""),0,TIME(D31,F31,0))</f>
        <v>0</v>
      </c>
      <c r="AH31" s="360">
        <f>IF(OR(D31="",F31="",H31="",J31=""),0,TIME(H31,J31,0))</f>
        <v>0</v>
      </c>
      <c r="AI31" s="360">
        <f>IF(OR(D31="",F31=""),0,TIME(M31,O31,0))</f>
        <v>0</v>
      </c>
      <c r="AJ31" s="365">
        <f>AH31-AG31-AI31</f>
        <v>0</v>
      </c>
      <c r="AK31" s="367" t="str">
        <f>IF(A31="",IF(OR(D31&lt;&gt;"",F31&lt;&gt;"",H31&lt;&gt;"",J31&lt;&gt;""),"ERR",""),IF(A31&lt;&gt;"",IF(AND(D31="",F31="",H31="",J31=""),"",IF(OR(AND(D31&lt;&gt;"",F31=""),AND(D31="",F31&lt;&gt;""),AND(H31&lt;&gt;"",J31=""),AND(H31="",J31&lt;&gt;""),AG31&gt;=AH31,AH31-AG31-AI31&lt;0),"ERR",""))))</f>
        <v/>
      </c>
    </row>
    <row r="32" spans="1:43" ht="14.25" customHeight="1" x14ac:dyDescent="0.15">
      <c r="A32" s="803"/>
      <c r="B32" s="804"/>
      <c r="C32" s="708"/>
      <c r="D32" s="373"/>
      <c r="E32" s="693"/>
      <c r="F32" s="373"/>
      <c r="G32" s="693"/>
      <c r="H32" s="373"/>
      <c r="I32" s="693"/>
      <c r="J32" s="373"/>
      <c r="K32" s="695"/>
      <c r="L32" s="691"/>
      <c r="M32" s="374"/>
      <c r="N32" s="689"/>
      <c r="O32" s="373"/>
      <c r="P32" s="689"/>
      <c r="Q32" s="691"/>
      <c r="R32" s="379" t="str">
        <f>IF(OR(D32="",A31=""),"",HOUR(AJ32))</f>
        <v/>
      </c>
      <c r="S32" s="689"/>
      <c r="T32" s="375" t="str">
        <f>IF(OR(D32="",A31=""),"",MINUTE(AJ32))</f>
        <v/>
      </c>
      <c r="U32" s="689"/>
      <c r="V32" s="702"/>
      <c r="W32" s="413"/>
      <c r="X32" s="704"/>
      <c r="Y32" s="697"/>
      <c r="Z32" s="683"/>
      <c r="AA32" s="684"/>
      <c r="AG32" s="360">
        <f>IF(OR(D32="",F32=""),0,TIME(D32,F32,0))</f>
        <v>0</v>
      </c>
      <c r="AH32" s="360">
        <f>IF(OR(D32="",F32="",H32="",J32=""),0,TIME(H32,J32,0))</f>
        <v>0</v>
      </c>
      <c r="AI32" s="360">
        <f>IF(OR(D32="",F32=""),0,TIME(M32,O32,0))</f>
        <v>0</v>
      </c>
      <c r="AJ32" s="365">
        <f>AH32-AG32-AI32</f>
        <v>0</v>
      </c>
      <c r="AK32" s="367" t="str">
        <f>IF(A31="",IF(OR(D32&lt;&gt;"",F32&lt;&gt;"",H32&lt;&gt;"",J32&lt;&gt;""),"ERR",""),IF(A31&lt;&gt;"",IF(AND(D32="",F32="",H32="",J32=""),"",IF(OR(AND(D32&lt;&gt;"",F32=""),AND(D32="",F32&lt;&gt;""),AND(H32&lt;&gt;"",J32=""),AND(H32="",J32&lt;&gt;""),AG32&gt;=AH32,AH32-AG32-AI32&lt;0),"ERR",""))))</f>
        <v/>
      </c>
    </row>
    <row r="33" spans="1:43" ht="15.75" customHeight="1" x14ac:dyDescent="0.2">
      <c r="A33" s="803"/>
      <c r="B33" s="804"/>
      <c r="C33" s="700" t="s">
        <v>248</v>
      </c>
      <c r="D33" s="420"/>
      <c r="E33" s="421"/>
      <c r="F33" s="421"/>
      <c r="G33" s="421"/>
      <c r="H33" s="421"/>
      <c r="I33" s="421"/>
      <c r="J33" s="421"/>
      <c r="K33" s="421"/>
      <c r="L33" s="421"/>
      <c r="M33" s="421"/>
      <c r="N33" s="421"/>
      <c r="O33" s="421"/>
      <c r="P33" s="421"/>
      <c r="Q33" s="680" t="str">
        <f>IF(OR(AK31="ERR",AK32="ERR"),"研修時間を確認してください","")</f>
        <v/>
      </c>
      <c r="R33" s="680"/>
      <c r="S33" s="680"/>
      <c r="T33" s="680"/>
      <c r="U33" s="680"/>
      <c r="V33" s="680"/>
      <c r="W33" s="680"/>
      <c r="X33" s="681" t="str">
        <f>IF(ISERROR(OR(AG31,AJ31,AJ32)),"研修人数を入力してください",IF(AG31&lt;&gt;"",IF(OR(AND(AJ31&gt;0,W31=""),AND(AJ32&gt;0,W32="")),"研修人数を入力してください",""),""))</f>
        <v/>
      </c>
      <c r="Y33" s="681"/>
      <c r="Z33" s="681"/>
      <c r="AA33" s="682"/>
      <c r="AE33" s="164"/>
      <c r="AF33" s="170"/>
      <c r="AG33" s="172"/>
      <c r="AH33" s="172"/>
      <c r="AI33" s="172"/>
      <c r="AJ33" s="169"/>
      <c r="AK33" s="367"/>
      <c r="AM33" s="57"/>
      <c r="AO33" s="173"/>
      <c r="AP33" s="174"/>
      <c r="AQ33" s="173"/>
    </row>
    <row r="34" spans="1:43" ht="49.5" customHeight="1" x14ac:dyDescent="0.15">
      <c r="A34" s="805" t="str">
        <f>IF(AF31="","",CONCATENATE("(",TEXT(AF31,"aaa"),")"))</f>
        <v/>
      </c>
      <c r="B34" s="806"/>
      <c r="C34" s="701"/>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7"/>
      <c r="AE34" s="164"/>
      <c r="AF34" s="170"/>
      <c r="AG34" s="172"/>
      <c r="AH34" s="172"/>
      <c r="AI34" s="172"/>
      <c r="AJ34" s="169"/>
      <c r="AK34" s="367"/>
      <c r="AO34" s="173"/>
      <c r="AP34" s="174"/>
      <c r="AQ34" s="173"/>
    </row>
    <row r="35" spans="1:43" ht="15.75" customHeight="1" x14ac:dyDescent="0.15">
      <c r="A35" s="801">
        <f>IF($AG$3="",A31+1,AF35)</f>
        <v>8</v>
      </c>
      <c r="B35" s="802"/>
      <c r="C35" s="707" t="s">
        <v>247</v>
      </c>
      <c r="D35" s="368"/>
      <c r="E35" s="692" t="s">
        <v>201</v>
      </c>
      <c r="F35" s="368"/>
      <c r="G35" s="692" t="s">
        <v>250</v>
      </c>
      <c r="H35" s="368"/>
      <c r="I35" s="692" t="s">
        <v>201</v>
      </c>
      <c r="J35" s="368"/>
      <c r="K35" s="694" t="s">
        <v>251</v>
      </c>
      <c r="L35" s="690" t="s">
        <v>202</v>
      </c>
      <c r="M35" s="369"/>
      <c r="N35" s="688" t="s">
        <v>252</v>
      </c>
      <c r="O35" s="368"/>
      <c r="P35" s="688" t="s">
        <v>251</v>
      </c>
      <c r="Q35" s="690" t="s">
        <v>253</v>
      </c>
      <c r="R35" s="380" t="str">
        <f>IF(OR(D35="",A35=""),"",HOUR(AJ35))</f>
        <v/>
      </c>
      <c r="S35" s="688" t="s">
        <v>252</v>
      </c>
      <c r="T35" s="371" t="str">
        <f>IF(OR(D35="",A35=""),"",MINUTE(AJ35))</f>
        <v/>
      </c>
      <c r="U35" s="688" t="s">
        <v>251</v>
      </c>
      <c r="V35" s="690" t="s">
        <v>268</v>
      </c>
      <c r="W35" s="372"/>
      <c r="X35" s="703" t="s">
        <v>143</v>
      </c>
      <c r="Y35" s="696" t="s">
        <v>254</v>
      </c>
      <c r="Z35" s="705"/>
      <c r="AA35" s="706"/>
      <c r="AF35" s="168" t="str">
        <f>IF($AG$3="","",AF31+1)</f>
        <v/>
      </c>
      <c r="AG35" s="360">
        <f>IF(OR(D35="",F35=""),0,TIME(D35,F35,0))</f>
        <v>0</v>
      </c>
      <c r="AH35" s="360">
        <f>IF(OR(D35="",F35="",H35="",J35=""),0,TIME(H35,J35,0))</f>
        <v>0</v>
      </c>
      <c r="AI35" s="360">
        <f>IF(OR(D35="",F35=""),0,TIME(M35,O35,0))</f>
        <v>0</v>
      </c>
      <c r="AJ35" s="365">
        <f>AH35-AG35-AI35</f>
        <v>0</v>
      </c>
      <c r="AK35" s="367" t="str">
        <f>IF(A35="",IF(OR(D35&lt;&gt;"",F35&lt;&gt;"",H35&lt;&gt;"",J35&lt;&gt;""),"ERR",""),IF(A35&lt;&gt;"",IF(AND(D35="",F35="",H35="",J35=""),"",IF(OR(AND(D35&lt;&gt;"",F35=""),AND(D35="",F35&lt;&gt;""),AND(H35&lt;&gt;"",J35=""),AND(H35="",J35&lt;&gt;""),AG35&gt;=AH35,AH35-AG35-AI35&lt;0),"ERR",""))))</f>
        <v/>
      </c>
    </row>
    <row r="36" spans="1:43" ht="14.25" customHeight="1" x14ac:dyDescent="0.15">
      <c r="A36" s="803"/>
      <c r="B36" s="804"/>
      <c r="C36" s="708"/>
      <c r="D36" s="373"/>
      <c r="E36" s="693"/>
      <c r="F36" s="373"/>
      <c r="G36" s="693"/>
      <c r="H36" s="373"/>
      <c r="I36" s="693"/>
      <c r="J36" s="373"/>
      <c r="K36" s="695"/>
      <c r="L36" s="691"/>
      <c r="M36" s="374"/>
      <c r="N36" s="689"/>
      <c r="O36" s="373"/>
      <c r="P36" s="689"/>
      <c r="Q36" s="691"/>
      <c r="R36" s="379" t="str">
        <f>IF(OR(D36="",A35=""),"",HOUR(AJ36))</f>
        <v/>
      </c>
      <c r="S36" s="689"/>
      <c r="T36" s="375" t="str">
        <f>IF(OR(D36="",A35=""),"",MINUTE(AJ36))</f>
        <v/>
      </c>
      <c r="U36" s="689"/>
      <c r="V36" s="702"/>
      <c r="W36" s="413"/>
      <c r="X36" s="704"/>
      <c r="Y36" s="697"/>
      <c r="Z36" s="683"/>
      <c r="AA36" s="684"/>
      <c r="AG36" s="360">
        <f>IF(OR(D36="",F36=""),0,TIME(D36,F36,0))</f>
        <v>0</v>
      </c>
      <c r="AH36" s="360">
        <f>IF(OR(D36="",F36="",H36="",J36=""),0,TIME(H36,J36,0))</f>
        <v>0</v>
      </c>
      <c r="AI36" s="360">
        <f>IF(OR(D36="",F36=""),0,TIME(M36,O36,0))</f>
        <v>0</v>
      </c>
      <c r="AJ36" s="365">
        <f>AH36-AG36-AI36</f>
        <v>0</v>
      </c>
      <c r="AK36" s="367" t="str">
        <f>IF(A35="",IF(OR(D36&lt;&gt;"",F36&lt;&gt;"",H36&lt;&gt;"",J36&lt;&gt;""),"ERR",""),IF(A35&lt;&gt;"",IF(AND(D36="",F36="",H36="",J36=""),"",IF(OR(AND(D36&lt;&gt;"",F36=""),AND(D36="",F36&lt;&gt;""),AND(H36&lt;&gt;"",J36=""),AND(H36="",J36&lt;&gt;""),AG36&gt;=AH36,AH36-AG36-AI36&lt;0),"ERR",""))))</f>
        <v/>
      </c>
    </row>
    <row r="37" spans="1:43" ht="15" customHeight="1" x14ac:dyDescent="0.2">
      <c r="A37" s="803"/>
      <c r="B37" s="804"/>
      <c r="C37" s="700" t="s">
        <v>248</v>
      </c>
      <c r="D37" s="420"/>
      <c r="E37" s="421"/>
      <c r="F37" s="421"/>
      <c r="G37" s="421"/>
      <c r="H37" s="421"/>
      <c r="I37" s="421"/>
      <c r="J37" s="421"/>
      <c r="K37" s="421"/>
      <c r="L37" s="421"/>
      <c r="M37" s="421"/>
      <c r="N37" s="421"/>
      <c r="O37" s="421"/>
      <c r="P37" s="421"/>
      <c r="Q37" s="680" t="str">
        <f>IF(OR(AK35="ERR",AK36="ERR"),"研修時間を確認してください","")</f>
        <v/>
      </c>
      <c r="R37" s="680"/>
      <c r="S37" s="680"/>
      <c r="T37" s="680"/>
      <c r="U37" s="680"/>
      <c r="V37" s="680"/>
      <c r="W37" s="680"/>
      <c r="X37" s="681" t="str">
        <f>IF(ISERROR(OR(AG35,AJ35,AJ36)),"研修人数を入力してください",IF(AG35&lt;&gt;"",IF(OR(AND(AJ35&gt;0,W35=""),AND(AJ36&gt;0,W36="")),"研修人数を入力してください",""),""))</f>
        <v/>
      </c>
      <c r="Y37" s="681"/>
      <c r="Z37" s="681"/>
      <c r="AA37" s="682"/>
      <c r="AE37" s="164"/>
      <c r="AF37" s="170"/>
      <c r="AG37" s="172"/>
      <c r="AH37" s="172"/>
      <c r="AI37" s="172"/>
      <c r="AJ37" s="169"/>
      <c r="AK37" s="367"/>
      <c r="AM37" s="57"/>
      <c r="AO37" s="173"/>
      <c r="AP37" s="174"/>
      <c r="AQ37" s="173"/>
    </row>
    <row r="38" spans="1:43" ht="49.5" customHeight="1" x14ac:dyDescent="0.15">
      <c r="A38" s="805" t="str">
        <f>IF(AF35="","",CONCATENATE("(",TEXT(AF35,"aaa"),")"))</f>
        <v/>
      </c>
      <c r="B38" s="806"/>
      <c r="C38" s="701"/>
      <c r="D38" s="685"/>
      <c r="E38" s="686"/>
      <c r="F38" s="686"/>
      <c r="G38" s="686"/>
      <c r="H38" s="686"/>
      <c r="I38" s="686"/>
      <c r="J38" s="686"/>
      <c r="K38" s="686"/>
      <c r="L38" s="686"/>
      <c r="M38" s="686"/>
      <c r="N38" s="686"/>
      <c r="O38" s="686"/>
      <c r="P38" s="686"/>
      <c r="Q38" s="686"/>
      <c r="R38" s="686"/>
      <c r="S38" s="686"/>
      <c r="T38" s="686"/>
      <c r="U38" s="686"/>
      <c r="V38" s="686"/>
      <c r="W38" s="686"/>
      <c r="X38" s="686"/>
      <c r="Y38" s="686"/>
      <c r="Z38" s="686"/>
      <c r="AA38" s="687"/>
      <c r="AE38" s="164"/>
      <c r="AF38" s="170"/>
      <c r="AG38" s="172"/>
      <c r="AH38" s="172"/>
      <c r="AI38" s="172"/>
      <c r="AJ38" s="169"/>
      <c r="AK38" s="367"/>
      <c r="AO38" s="173"/>
      <c r="AP38" s="174"/>
      <c r="AQ38" s="173"/>
    </row>
    <row r="39" spans="1:43" ht="15.75" customHeight="1" x14ac:dyDescent="0.15">
      <c r="A39" s="801">
        <f>IF($AG$3="",A35+1,AF39)</f>
        <v>9</v>
      </c>
      <c r="B39" s="802"/>
      <c r="C39" s="707" t="s">
        <v>247</v>
      </c>
      <c r="D39" s="368"/>
      <c r="E39" s="692" t="s">
        <v>201</v>
      </c>
      <c r="F39" s="368"/>
      <c r="G39" s="692" t="s">
        <v>250</v>
      </c>
      <c r="H39" s="368"/>
      <c r="I39" s="692" t="s">
        <v>201</v>
      </c>
      <c r="J39" s="368"/>
      <c r="K39" s="694" t="s">
        <v>251</v>
      </c>
      <c r="L39" s="690" t="s">
        <v>202</v>
      </c>
      <c r="M39" s="369"/>
      <c r="N39" s="688" t="s">
        <v>252</v>
      </c>
      <c r="O39" s="368"/>
      <c r="P39" s="688" t="s">
        <v>251</v>
      </c>
      <c r="Q39" s="690" t="s">
        <v>253</v>
      </c>
      <c r="R39" s="380" t="str">
        <f>IF(OR(D39="",A39=""),"",HOUR(AJ39))</f>
        <v/>
      </c>
      <c r="S39" s="688" t="s">
        <v>252</v>
      </c>
      <c r="T39" s="371" t="str">
        <f>IF(OR(D39="",A39=""),"",MINUTE(AJ39))</f>
        <v/>
      </c>
      <c r="U39" s="688" t="s">
        <v>251</v>
      </c>
      <c r="V39" s="690" t="s">
        <v>268</v>
      </c>
      <c r="W39" s="372"/>
      <c r="X39" s="703" t="s">
        <v>143</v>
      </c>
      <c r="Y39" s="696" t="s">
        <v>254</v>
      </c>
      <c r="Z39" s="705"/>
      <c r="AA39" s="706"/>
      <c r="AF39" s="168" t="str">
        <f>IF($AG$3="","",AF35+1)</f>
        <v/>
      </c>
      <c r="AG39" s="360">
        <f>IF(OR(D39="",F39=""),0,TIME(D39,F39,0))</f>
        <v>0</v>
      </c>
      <c r="AH39" s="360">
        <f>IF(OR(D39="",F39="",H39="",J39=""),0,TIME(H39,J39,0))</f>
        <v>0</v>
      </c>
      <c r="AI39" s="360">
        <f>IF(OR(D39="",F39=""),0,TIME(M39,O39,0))</f>
        <v>0</v>
      </c>
      <c r="AJ39" s="365">
        <f>AH39-AG39-AI39</f>
        <v>0</v>
      </c>
      <c r="AK39" s="367" t="str">
        <f>IF(A39="",IF(OR(D39&lt;&gt;"",F39&lt;&gt;"",H39&lt;&gt;"",J39&lt;&gt;""),"ERR",""),IF(A39&lt;&gt;"",IF(AND(D39="",F39="",H39="",J39=""),"",IF(OR(AND(D39&lt;&gt;"",F39=""),AND(D39="",F39&lt;&gt;""),AND(H39&lt;&gt;"",J39=""),AND(H39="",J39&lt;&gt;""),AG39&gt;=AH39,AH39-AG39-AI39&lt;0),"ERR",""))))</f>
        <v/>
      </c>
    </row>
    <row r="40" spans="1:43" ht="14.25" customHeight="1" x14ac:dyDescent="0.15">
      <c r="A40" s="803"/>
      <c r="B40" s="804"/>
      <c r="C40" s="708"/>
      <c r="D40" s="373"/>
      <c r="E40" s="693"/>
      <c r="F40" s="373"/>
      <c r="G40" s="693"/>
      <c r="H40" s="373"/>
      <c r="I40" s="693"/>
      <c r="J40" s="373"/>
      <c r="K40" s="695"/>
      <c r="L40" s="691"/>
      <c r="M40" s="374"/>
      <c r="N40" s="689"/>
      <c r="O40" s="373"/>
      <c r="P40" s="689"/>
      <c r="Q40" s="691"/>
      <c r="R40" s="379" t="str">
        <f>IF(OR(D40="",A39=""),"",HOUR(AJ40))</f>
        <v/>
      </c>
      <c r="S40" s="689"/>
      <c r="T40" s="375" t="str">
        <f>IF(OR(D40="",A39=""),"",MINUTE(AJ40))</f>
        <v/>
      </c>
      <c r="U40" s="689"/>
      <c r="V40" s="702"/>
      <c r="W40" s="413"/>
      <c r="X40" s="704"/>
      <c r="Y40" s="697"/>
      <c r="Z40" s="683"/>
      <c r="AA40" s="684"/>
      <c r="AG40" s="360">
        <f>IF(OR(D40="",F40=""),0,TIME(D40,F40,0))</f>
        <v>0</v>
      </c>
      <c r="AH40" s="360">
        <f>IF(OR(D40="",F40="",H40="",J40=""),0,TIME(H40,J40,0))</f>
        <v>0</v>
      </c>
      <c r="AI40" s="360">
        <f>IF(OR(D40="",F40=""),0,TIME(M40,O40,0))</f>
        <v>0</v>
      </c>
      <c r="AJ40" s="365">
        <f>AH40-AG40-AI40</f>
        <v>0</v>
      </c>
      <c r="AK40" s="367" t="str">
        <f>IF(A39="",IF(OR(D40&lt;&gt;"",F40&lt;&gt;"",H40&lt;&gt;"",J40&lt;&gt;""),"ERR",""),IF(A39&lt;&gt;"",IF(AND(D40="",F40="",H40="",J40=""),"",IF(OR(AND(D40&lt;&gt;"",F40=""),AND(D40="",F40&lt;&gt;""),AND(H40&lt;&gt;"",J40=""),AND(H40="",J40&lt;&gt;""),AG40&gt;=AH40,AH40-AG40-AI40&lt;0),"ERR",""))))</f>
        <v/>
      </c>
    </row>
    <row r="41" spans="1:43" ht="15" customHeight="1" x14ac:dyDescent="0.2">
      <c r="A41" s="803"/>
      <c r="B41" s="804"/>
      <c r="C41" s="700" t="s">
        <v>248</v>
      </c>
      <c r="D41" s="420"/>
      <c r="E41" s="421"/>
      <c r="F41" s="421"/>
      <c r="G41" s="421"/>
      <c r="H41" s="421"/>
      <c r="I41" s="421"/>
      <c r="J41" s="421"/>
      <c r="K41" s="421"/>
      <c r="L41" s="421"/>
      <c r="M41" s="421"/>
      <c r="N41" s="421"/>
      <c r="O41" s="421"/>
      <c r="P41" s="421"/>
      <c r="Q41" s="680" t="str">
        <f>IF(OR(AK39="ERR",AK40="ERR"),"研修時間を確認してください","")</f>
        <v/>
      </c>
      <c r="R41" s="680"/>
      <c r="S41" s="680"/>
      <c r="T41" s="680"/>
      <c r="U41" s="680"/>
      <c r="V41" s="680"/>
      <c r="W41" s="680"/>
      <c r="X41" s="681" t="str">
        <f>IF(ISERROR(OR(AG39,AJ39,AJ40)),"研修人数を入力してください",IF(AG39&lt;&gt;"",IF(OR(AND(AJ39&gt;0,W39=""),AND(AJ40&gt;0,W40="")),"研修人数を入力してください",""),""))</f>
        <v/>
      </c>
      <c r="Y41" s="681"/>
      <c r="Z41" s="681"/>
      <c r="AA41" s="682"/>
      <c r="AE41" s="164"/>
      <c r="AF41" s="170"/>
      <c r="AG41" s="172"/>
      <c r="AH41" s="172"/>
      <c r="AI41" s="172"/>
      <c r="AJ41" s="169"/>
      <c r="AK41" s="367"/>
      <c r="AM41" s="57"/>
      <c r="AO41" s="173"/>
      <c r="AP41" s="174"/>
      <c r="AQ41" s="173"/>
    </row>
    <row r="42" spans="1:43" ht="49.5" customHeight="1" x14ac:dyDescent="0.15">
      <c r="A42" s="805" t="str">
        <f>IF(AF39="","",CONCATENATE("(",TEXT(AF39,"aaa"),")"))</f>
        <v/>
      </c>
      <c r="B42" s="806"/>
      <c r="C42" s="701"/>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7"/>
      <c r="AE42" s="164"/>
      <c r="AF42" s="170"/>
      <c r="AG42" s="172"/>
      <c r="AH42" s="172"/>
      <c r="AI42" s="172"/>
      <c r="AJ42" s="169"/>
      <c r="AK42" s="367"/>
      <c r="AO42" s="173"/>
      <c r="AP42" s="174"/>
      <c r="AQ42" s="173"/>
    </row>
    <row r="43" spans="1:43" ht="15.75" customHeight="1" x14ac:dyDescent="0.15">
      <c r="A43" s="801">
        <f>IF($AG$3="",A39+1,AF43)</f>
        <v>10</v>
      </c>
      <c r="B43" s="802"/>
      <c r="C43" s="707" t="s">
        <v>247</v>
      </c>
      <c r="D43" s="368"/>
      <c r="E43" s="692" t="s">
        <v>201</v>
      </c>
      <c r="F43" s="368"/>
      <c r="G43" s="692" t="s">
        <v>250</v>
      </c>
      <c r="H43" s="368"/>
      <c r="I43" s="692" t="s">
        <v>201</v>
      </c>
      <c r="J43" s="368"/>
      <c r="K43" s="694" t="s">
        <v>251</v>
      </c>
      <c r="L43" s="690" t="s">
        <v>202</v>
      </c>
      <c r="M43" s="369"/>
      <c r="N43" s="688" t="s">
        <v>252</v>
      </c>
      <c r="O43" s="368"/>
      <c r="P43" s="688" t="s">
        <v>251</v>
      </c>
      <c r="Q43" s="690" t="s">
        <v>253</v>
      </c>
      <c r="R43" s="380" t="str">
        <f>IF(OR(D43="",A43=""),"",HOUR(AJ43))</f>
        <v/>
      </c>
      <c r="S43" s="688" t="s">
        <v>252</v>
      </c>
      <c r="T43" s="371" t="str">
        <f>IF(OR(D43="",A43=""),"",MINUTE(AJ43))</f>
        <v/>
      </c>
      <c r="U43" s="688" t="s">
        <v>251</v>
      </c>
      <c r="V43" s="690" t="s">
        <v>268</v>
      </c>
      <c r="W43" s="372"/>
      <c r="X43" s="703" t="s">
        <v>143</v>
      </c>
      <c r="Y43" s="696" t="s">
        <v>254</v>
      </c>
      <c r="Z43" s="705"/>
      <c r="AA43" s="706"/>
      <c r="AF43" s="168" t="str">
        <f>IF($AG$3="","",AF39+1)</f>
        <v/>
      </c>
      <c r="AG43" s="360">
        <f>IF(OR(D43="",F43=""),0,TIME(D43,F43,0))</f>
        <v>0</v>
      </c>
      <c r="AH43" s="360">
        <f>IF(OR(D43="",F43="",H43="",J43=""),0,TIME(H43,J43,0))</f>
        <v>0</v>
      </c>
      <c r="AI43" s="360">
        <f>IF(OR(D43="",F43=""),0,TIME(M43,O43,0))</f>
        <v>0</v>
      </c>
      <c r="AJ43" s="365">
        <f>AH43-AG43-AI43</f>
        <v>0</v>
      </c>
      <c r="AK43" s="367" t="str">
        <f>IF(A43="",IF(OR(D43&lt;&gt;"",F43&lt;&gt;"",H43&lt;&gt;"",J43&lt;&gt;""),"ERR",""),IF(A43&lt;&gt;"",IF(AND(D43="",F43="",H43="",J43=""),"",IF(OR(AND(D43&lt;&gt;"",F43=""),AND(D43="",F43&lt;&gt;""),AND(H43&lt;&gt;"",J43=""),AND(H43="",J43&lt;&gt;""),AG43&gt;=AH43,AH43-AG43-AI43&lt;0),"ERR",""))))</f>
        <v/>
      </c>
    </row>
    <row r="44" spans="1:43" ht="14.25" customHeight="1" x14ac:dyDescent="0.15">
      <c r="A44" s="803"/>
      <c r="B44" s="804"/>
      <c r="C44" s="708"/>
      <c r="D44" s="373"/>
      <c r="E44" s="693"/>
      <c r="F44" s="373"/>
      <c r="G44" s="693"/>
      <c r="H44" s="373"/>
      <c r="I44" s="693"/>
      <c r="J44" s="373"/>
      <c r="K44" s="695"/>
      <c r="L44" s="691"/>
      <c r="M44" s="374"/>
      <c r="N44" s="689"/>
      <c r="O44" s="373"/>
      <c r="P44" s="689"/>
      <c r="Q44" s="691"/>
      <c r="R44" s="379" t="str">
        <f>IF(OR(D44="",A43=""),"",HOUR(AJ44))</f>
        <v/>
      </c>
      <c r="S44" s="689"/>
      <c r="T44" s="375" t="str">
        <f>IF(OR(D44="",A43=""),"",MINUTE(AJ44))</f>
        <v/>
      </c>
      <c r="U44" s="689"/>
      <c r="V44" s="702"/>
      <c r="W44" s="413"/>
      <c r="X44" s="704"/>
      <c r="Y44" s="697"/>
      <c r="Z44" s="683"/>
      <c r="AA44" s="684"/>
      <c r="AG44" s="360">
        <f>IF(OR(D44="",F44=""),0,TIME(D44,F44,0))</f>
        <v>0</v>
      </c>
      <c r="AH44" s="360">
        <f>IF(OR(D44="",F44="",H44="",J44=""),0,TIME(H44,J44,0))</f>
        <v>0</v>
      </c>
      <c r="AI44" s="360">
        <f>IF(OR(D44="",F44=""),0,TIME(M44,O44,0))</f>
        <v>0</v>
      </c>
      <c r="AJ44" s="365">
        <f>AH44-AG44-AI44</f>
        <v>0</v>
      </c>
      <c r="AK44" s="367" t="str">
        <f>IF(A43="",IF(OR(D44&lt;&gt;"",F44&lt;&gt;"",H44&lt;&gt;"",J44&lt;&gt;""),"ERR",""),IF(A43&lt;&gt;"",IF(AND(D44="",F44="",H44="",J44=""),"",IF(OR(AND(D44&lt;&gt;"",F44=""),AND(D44="",F44&lt;&gt;""),AND(H44&lt;&gt;"",J44=""),AND(H44="",J44&lt;&gt;""),AG44&gt;=AH44,AH44-AG44-AI44&lt;0),"ERR",""))))</f>
        <v/>
      </c>
    </row>
    <row r="45" spans="1:43" ht="15" customHeight="1" x14ac:dyDescent="0.2">
      <c r="A45" s="803"/>
      <c r="B45" s="804"/>
      <c r="C45" s="700" t="s">
        <v>248</v>
      </c>
      <c r="D45" s="420"/>
      <c r="E45" s="421"/>
      <c r="F45" s="421"/>
      <c r="G45" s="421"/>
      <c r="H45" s="421"/>
      <c r="I45" s="421"/>
      <c r="J45" s="421"/>
      <c r="K45" s="421"/>
      <c r="L45" s="421"/>
      <c r="M45" s="421"/>
      <c r="N45" s="421"/>
      <c r="O45" s="421"/>
      <c r="P45" s="421"/>
      <c r="Q45" s="680" t="str">
        <f>IF(OR(AK43="ERR",AK44="ERR"),"研修時間を確認してください","")</f>
        <v/>
      </c>
      <c r="R45" s="680"/>
      <c r="S45" s="680"/>
      <c r="T45" s="680"/>
      <c r="U45" s="680"/>
      <c r="V45" s="680"/>
      <c r="W45" s="680"/>
      <c r="X45" s="681" t="str">
        <f>IF(ISERROR(OR(AG43,AJ43,AJ44)),"研修人数を入力してください",IF(AG43&lt;&gt;"",IF(OR(AND(AJ43&gt;0,W43=""),AND(AJ44&gt;0,W44="")),"研修人数を入力してください",""),""))</f>
        <v/>
      </c>
      <c r="Y45" s="681"/>
      <c r="Z45" s="681"/>
      <c r="AA45" s="682"/>
      <c r="AE45" s="164"/>
      <c r="AF45" s="170"/>
      <c r="AG45" s="172"/>
      <c r="AH45" s="172"/>
      <c r="AI45" s="172"/>
      <c r="AJ45" s="169"/>
      <c r="AK45" s="367"/>
      <c r="AM45" s="57"/>
      <c r="AO45" s="173"/>
      <c r="AP45" s="174"/>
      <c r="AQ45" s="173"/>
    </row>
    <row r="46" spans="1:43" ht="49.5" customHeight="1" x14ac:dyDescent="0.15">
      <c r="A46" s="805" t="str">
        <f>IF(AF43="","",CONCATENATE("(",TEXT(AF43,"aaa"),")"))</f>
        <v/>
      </c>
      <c r="B46" s="806"/>
      <c r="C46" s="701"/>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7"/>
      <c r="AE46" s="164"/>
      <c r="AF46" s="170"/>
      <c r="AG46" s="172"/>
      <c r="AH46" s="172"/>
      <c r="AI46" s="172"/>
      <c r="AJ46" s="169"/>
      <c r="AK46" s="367"/>
      <c r="AO46" s="173"/>
      <c r="AP46" s="174"/>
      <c r="AQ46" s="173"/>
    </row>
    <row r="47" spans="1:43" ht="14.25" customHeight="1" x14ac:dyDescent="0.15">
      <c r="A47" s="699" t="s">
        <v>273</v>
      </c>
      <c r="B47" s="699"/>
      <c r="C47" s="698">
        <f>IF(SUMIF($W$7:$W$44,1,$AJ$7:$AJ$44)=0,0,SUMIF($W$7:$W$44,1,$AJ$7:$AJ$44))</f>
        <v>0</v>
      </c>
      <c r="D47" s="698"/>
      <c r="E47" s="699" t="s">
        <v>259</v>
      </c>
      <c r="F47" s="699"/>
      <c r="G47" s="698">
        <f>IF(SUMIF($W$7:$W$44,2,$AJ$7:$AJ$44)=0,0,SUMIF($W$7:$W$44,2,$AJ$7:$AJ$44))</f>
        <v>0</v>
      </c>
      <c r="H47" s="698"/>
      <c r="I47" s="699" t="s">
        <v>260</v>
      </c>
      <c r="J47" s="699"/>
      <c r="K47" s="698">
        <f>IF(SUMIF($W$7:$W$44,3,$AJ$7:$AJ$44)=0,0,SUMIF($W$7:$W$44,3,$AJ$7:$AJ$44))</f>
        <v>0</v>
      </c>
      <c r="L47" s="698"/>
      <c r="M47" s="391" t="s">
        <v>31</v>
      </c>
      <c r="N47" s="698">
        <f>SUM($C$47,$G$47,$K$47)</f>
        <v>0</v>
      </c>
      <c r="O47" s="698"/>
      <c r="P47" s="381"/>
      <c r="Q47" s="381"/>
      <c r="R47" s="381"/>
      <c r="S47" s="381"/>
      <c r="T47" s="381"/>
      <c r="U47" s="381"/>
      <c r="V47" s="381"/>
      <c r="W47" s="381"/>
      <c r="X47" s="381"/>
      <c r="Y47" s="381"/>
      <c r="Z47" s="381"/>
      <c r="AA47" s="381"/>
      <c r="AE47" s="164"/>
      <c r="AF47" s="170"/>
      <c r="AG47" s="172"/>
      <c r="AH47" s="172"/>
      <c r="AI47" s="172"/>
      <c r="AJ47" s="169"/>
      <c r="AK47" s="367"/>
      <c r="AO47" s="173"/>
      <c r="AP47" s="174"/>
      <c r="AQ47" s="173"/>
    </row>
    <row r="48" spans="1:43" ht="13.5" customHeight="1" x14ac:dyDescent="0.15">
      <c r="A48" s="350"/>
      <c r="B48" s="350"/>
      <c r="C48" s="376"/>
      <c r="D48" s="376"/>
      <c r="E48" s="376"/>
      <c r="F48" s="376"/>
      <c r="G48" s="376"/>
      <c r="H48" s="376"/>
      <c r="I48" s="377"/>
      <c r="J48" s="377"/>
      <c r="K48" s="377"/>
      <c r="L48" s="807" t="str">
        <f>$L$5</f>
        <v>（   　　年　　月 ）</v>
      </c>
      <c r="M48" s="807"/>
      <c r="N48" s="807"/>
      <c r="O48" s="807"/>
      <c r="P48" s="807"/>
      <c r="Q48" s="807"/>
      <c r="R48" s="385" t="s">
        <v>264</v>
      </c>
      <c r="S48" s="383"/>
      <c r="T48" s="383"/>
      <c r="U48" s="383"/>
      <c r="V48" s="808" t="str">
        <f>$V$5</f>
        <v/>
      </c>
      <c r="W48" s="808"/>
      <c r="X48" s="808"/>
      <c r="Y48" s="808"/>
      <c r="Z48" s="808"/>
      <c r="AA48" s="808"/>
      <c r="AE48" s="164"/>
      <c r="AF48" s="170"/>
      <c r="AG48" s="172"/>
      <c r="AH48" s="172"/>
      <c r="AI48" s="172"/>
      <c r="AJ48" s="365"/>
      <c r="AK48" s="367"/>
      <c r="AO48" s="173"/>
      <c r="AP48" s="174"/>
      <c r="AQ48" s="173"/>
    </row>
    <row r="49" spans="1:43" ht="15.75" customHeight="1" x14ac:dyDescent="0.15">
      <c r="A49" s="801">
        <f>IF($AG$3="",A43+1,AF49)</f>
        <v>11</v>
      </c>
      <c r="B49" s="802"/>
      <c r="C49" s="707" t="s">
        <v>247</v>
      </c>
      <c r="D49" s="368"/>
      <c r="E49" s="692" t="s">
        <v>201</v>
      </c>
      <c r="F49" s="368"/>
      <c r="G49" s="692" t="s">
        <v>250</v>
      </c>
      <c r="H49" s="368"/>
      <c r="I49" s="692" t="s">
        <v>201</v>
      </c>
      <c r="J49" s="368"/>
      <c r="K49" s="694" t="s">
        <v>251</v>
      </c>
      <c r="L49" s="690" t="s">
        <v>202</v>
      </c>
      <c r="M49" s="369"/>
      <c r="N49" s="688" t="s">
        <v>252</v>
      </c>
      <c r="O49" s="368"/>
      <c r="P49" s="688" t="s">
        <v>251</v>
      </c>
      <c r="Q49" s="690" t="s">
        <v>253</v>
      </c>
      <c r="R49" s="380" t="str">
        <f>IF(OR(D49="",A49=""),"",HOUR(AJ49))</f>
        <v/>
      </c>
      <c r="S49" s="688" t="s">
        <v>252</v>
      </c>
      <c r="T49" s="371" t="str">
        <f>IF(OR(D49="",A49=""),"",MINUTE(AJ49))</f>
        <v/>
      </c>
      <c r="U49" s="688" t="s">
        <v>251</v>
      </c>
      <c r="V49" s="690" t="s">
        <v>268</v>
      </c>
      <c r="W49" s="372"/>
      <c r="X49" s="703" t="s">
        <v>143</v>
      </c>
      <c r="Y49" s="696" t="s">
        <v>254</v>
      </c>
      <c r="Z49" s="705"/>
      <c r="AA49" s="706"/>
      <c r="AF49" s="168" t="str">
        <f>IF($AG$3="","",AF43+1)</f>
        <v/>
      </c>
      <c r="AG49" s="360">
        <f>IF(OR(D49="",F49=""),0,TIME(D49,F49,0))</f>
        <v>0</v>
      </c>
      <c r="AH49" s="360">
        <f>IF(OR(D49="",F49="",H49="",J49=""),0,TIME(H49,J49,0))</f>
        <v>0</v>
      </c>
      <c r="AI49" s="360">
        <f>IF(OR(D49="",F49=""),0,TIME(M49,O49,0))</f>
        <v>0</v>
      </c>
      <c r="AJ49" s="365">
        <f>AH49-AG49-AI49</f>
        <v>0</v>
      </c>
      <c r="AK49" s="367" t="str">
        <f>IF(A49="",IF(OR(D49&lt;&gt;"",F49&lt;&gt;"",H49&lt;&gt;"",J49&lt;&gt;""),"ERR",""),IF(A49&lt;&gt;"",IF(AND(D49="",F49="",H49="",J49=""),"",IF(OR(AND(D49&lt;&gt;"",F49=""),AND(D49="",F49&lt;&gt;""),AND(H49&lt;&gt;"",J49=""),AND(H49="",J49&lt;&gt;""),AG49&gt;=AH49,AH49-AG49-AI49&lt;0),"ERR",""))))</f>
        <v/>
      </c>
      <c r="AO49" s="188"/>
    </row>
    <row r="50" spans="1:43" ht="14.25" customHeight="1" x14ac:dyDescent="0.15">
      <c r="A50" s="803"/>
      <c r="B50" s="804"/>
      <c r="C50" s="708"/>
      <c r="D50" s="373"/>
      <c r="E50" s="693"/>
      <c r="F50" s="373"/>
      <c r="G50" s="693"/>
      <c r="H50" s="373"/>
      <c r="I50" s="693"/>
      <c r="J50" s="373"/>
      <c r="K50" s="695"/>
      <c r="L50" s="691"/>
      <c r="M50" s="374"/>
      <c r="N50" s="689"/>
      <c r="O50" s="373"/>
      <c r="P50" s="689"/>
      <c r="Q50" s="691"/>
      <c r="R50" s="379" t="str">
        <f>IF(OR(D50="",A49=""),"",HOUR(AJ50))</f>
        <v/>
      </c>
      <c r="S50" s="689"/>
      <c r="T50" s="375" t="str">
        <f>IF(OR(D50="",A49=""),"",MINUTE(AJ50))</f>
        <v/>
      </c>
      <c r="U50" s="689"/>
      <c r="V50" s="702"/>
      <c r="W50" s="413"/>
      <c r="X50" s="704"/>
      <c r="Y50" s="697"/>
      <c r="Z50" s="683"/>
      <c r="AA50" s="684"/>
      <c r="AG50" s="360">
        <f>IF(OR(D50="",F50=""),0,TIME(D50,F50,0))</f>
        <v>0</v>
      </c>
      <c r="AH50" s="360">
        <f>IF(OR(D50="",F50="",H50="",J50=""),0,TIME(H50,J50,0))</f>
        <v>0</v>
      </c>
      <c r="AI50" s="360">
        <f>IF(OR(D50="",F50=""),0,TIME(M50,O50,0))</f>
        <v>0</v>
      </c>
      <c r="AJ50" s="365">
        <f>AH50-AG50-AI50</f>
        <v>0</v>
      </c>
      <c r="AK50" s="367" t="str">
        <f>IF(A49="",IF(OR(D50&lt;&gt;"",F50&lt;&gt;"",H50&lt;&gt;"",J50&lt;&gt;""),"ERR",""),IF(A49&lt;&gt;"",IF(AND(D50="",F50="",H50="",J50=""),"",IF(OR(AND(D50&lt;&gt;"",F50=""),AND(D50="",F50&lt;&gt;""),AND(H50&lt;&gt;"",J50=""),AND(H50="",J50&lt;&gt;""),AG50&gt;=AH50,AH50-AG50-AI50&lt;0),"ERR",""))))</f>
        <v/>
      </c>
    </row>
    <row r="51" spans="1:43" ht="15" customHeight="1" x14ac:dyDescent="0.2">
      <c r="A51" s="803"/>
      <c r="B51" s="804"/>
      <c r="C51" s="700" t="s">
        <v>248</v>
      </c>
      <c r="D51" s="420"/>
      <c r="E51" s="421"/>
      <c r="F51" s="421"/>
      <c r="G51" s="421"/>
      <c r="H51" s="421"/>
      <c r="I51" s="421"/>
      <c r="J51" s="421"/>
      <c r="K51" s="421"/>
      <c r="L51" s="421"/>
      <c r="M51" s="421"/>
      <c r="N51" s="421"/>
      <c r="O51" s="421"/>
      <c r="P51" s="421"/>
      <c r="Q51" s="680" t="str">
        <f>IF(OR(AK49="ERR",AK50="ERR"),"研修時間を確認してください","")</f>
        <v/>
      </c>
      <c r="R51" s="680"/>
      <c r="S51" s="680"/>
      <c r="T51" s="680"/>
      <c r="U51" s="680"/>
      <c r="V51" s="680"/>
      <c r="W51" s="680"/>
      <c r="X51" s="681" t="str">
        <f>IF(ISERROR(OR(AG49,AJ49,AJ50)),"研修人数を入力してください",IF(AG49&lt;&gt;"",IF(OR(AND(AJ49&gt;0,W49=""),AND(AJ50&gt;0,W50="")),"研修人数を入力してください",""),""))</f>
        <v/>
      </c>
      <c r="Y51" s="681"/>
      <c r="Z51" s="681"/>
      <c r="AA51" s="682"/>
      <c r="AE51" s="164"/>
      <c r="AF51" s="170"/>
      <c r="AG51" s="172"/>
      <c r="AH51" s="172"/>
      <c r="AI51" s="172"/>
      <c r="AJ51" s="169"/>
      <c r="AK51" s="367"/>
      <c r="AM51" s="57"/>
      <c r="AO51" s="362"/>
      <c r="AP51" s="174"/>
      <c r="AQ51" s="173"/>
    </row>
    <row r="52" spans="1:43" ht="49.5" customHeight="1" x14ac:dyDescent="0.15">
      <c r="A52" s="805" t="str">
        <f>IF(AF49="","",CONCATENATE("(",TEXT(AF49,"aaa"),")"))</f>
        <v/>
      </c>
      <c r="B52" s="806"/>
      <c r="C52" s="701"/>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7"/>
      <c r="AE52" s="164"/>
      <c r="AF52" s="170"/>
      <c r="AG52" s="172"/>
      <c r="AH52" s="172"/>
      <c r="AI52" s="172"/>
      <c r="AJ52" s="169"/>
      <c r="AK52" s="367"/>
      <c r="AO52" s="173"/>
      <c r="AP52" s="174"/>
      <c r="AQ52" s="173"/>
    </row>
    <row r="53" spans="1:43" ht="15.75" customHeight="1" x14ac:dyDescent="0.15">
      <c r="A53" s="801">
        <f>IF($AG$3="",A49+1,AF53)</f>
        <v>12</v>
      </c>
      <c r="B53" s="802"/>
      <c r="C53" s="707" t="s">
        <v>247</v>
      </c>
      <c r="D53" s="368"/>
      <c r="E53" s="692" t="s">
        <v>201</v>
      </c>
      <c r="F53" s="368"/>
      <c r="G53" s="692" t="s">
        <v>250</v>
      </c>
      <c r="H53" s="368"/>
      <c r="I53" s="692" t="s">
        <v>201</v>
      </c>
      <c r="J53" s="368"/>
      <c r="K53" s="694" t="s">
        <v>251</v>
      </c>
      <c r="L53" s="690" t="s">
        <v>202</v>
      </c>
      <c r="M53" s="369"/>
      <c r="N53" s="688" t="s">
        <v>252</v>
      </c>
      <c r="O53" s="368"/>
      <c r="P53" s="688" t="s">
        <v>251</v>
      </c>
      <c r="Q53" s="690" t="s">
        <v>253</v>
      </c>
      <c r="R53" s="380" t="str">
        <f>IF(OR(D53="",A53=""),"",HOUR(AJ53))</f>
        <v/>
      </c>
      <c r="S53" s="688" t="s">
        <v>252</v>
      </c>
      <c r="T53" s="371" t="str">
        <f>IF(OR(D53="",A53=""),"",MINUTE(AJ53))</f>
        <v/>
      </c>
      <c r="U53" s="688" t="s">
        <v>251</v>
      </c>
      <c r="V53" s="690" t="s">
        <v>268</v>
      </c>
      <c r="W53" s="372"/>
      <c r="X53" s="703" t="s">
        <v>143</v>
      </c>
      <c r="Y53" s="696" t="s">
        <v>254</v>
      </c>
      <c r="Z53" s="705"/>
      <c r="AA53" s="706"/>
      <c r="AF53" s="168" t="str">
        <f>IF($AG$3="","",AF49+1)</f>
        <v/>
      </c>
      <c r="AG53" s="360">
        <f>IF(OR(D53="",F53=""),0,TIME(D53,F53,0))</f>
        <v>0</v>
      </c>
      <c r="AH53" s="360">
        <f>IF(OR(D53="",F53="",H53="",J53=""),0,TIME(H53,J53,0))</f>
        <v>0</v>
      </c>
      <c r="AI53" s="360">
        <f>IF(OR(D53="",F53=""),0,TIME(M53,O53,0))</f>
        <v>0</v>
      </c>
      <c r="AJ53" s="365">
        <f>AH53-AG53-AI53</f>
        <v>0</v>
      </c>
      <c r="AK53" s="367" t="str">
        <f>IF(A53="",IF(OR(D53&lt;&gt;"",F53&lt;&gt;"",H53&lt;&gt;"",J53&lt;&gt;""),"ERR",""),IF(A53&lt;&gt;"",IF(AND(D53="",F53="",H53="",J53=""),"",IF(OR(AND(D53&lt;&gt;"",F53=""),AND(D53="",F53&lt;&gt;""),AND(H53&lt;&gt;"",J53=""),AND(H53="",J53&lt;&gt;""),AG53&gt;=AH53,AH53-AG53-AI53&lt;0),"ERR",""))))</f>
        <v/>
      </c>
    </row>
    <row r="54" spans="1:43" ht="14.25" customHeight="1" x14ac:dyDescent="0.15">
      <c r="A54" s="803"/>
      <c r="B54" s="804"/>
      <c r="C54" s="708"/>
      <c r="D54" s="373"/>
      <c r="E54" s="693"/>
      <c r="F54" s="373"/>
      <c r="G54" s="693"/>
      <c r="H54" s="373"/>
      <c r="I54" s="693"/>
      <c r="J54" s="373"/>
      <c r="K54" s="695"/>
      <c r="L54" s="691"/>
      <c r="M54" s="374"/>
      <c r="N54" s="689"/>
      <c r="O54" s="373"/>
      <c r="P54" s="689"/>
      <c r="Q54" s="691"/>
      <c r="R54" s="379" t="str">
        <f>IF(OR(D54="",A53=""),"",HOUR(AJ54))</f>
        <v/>
      </c>
      <c r="S54" s="689"/>
      <c r="T54" s="375" t="str">
        <f>IF(OR(D54="",A53=""),"",MINUTE(AJ54))</f>
        <v/>
      </c>
      <c r="U54" s="689"/>
      <c r="V54" s="702"/>
      <c r="W54" s="413"/>
      <c r="X54" s="704"/>
      <c r="Y54" s="697"/>
      <c r="Z54" s="683"/>
      <c r="AA54" s="684"/>
      <c r="AG54" s="360">
        <f>IF(OR(D54="",F54=""),0,TIME(D54,F54,0))</f>
        <v>0</v>
      </c>
      <c r="AH54" s="360">
        <f>IF(OR(D54="",F54="",H54="",J54=""),0,TIME(H54,J54,0))</f>
        <v>0</v>
      </c>
      <c r="AI54" s="360">
        <f>IF(OR(D54="",F54=""),0,TIME(M54,O54,0))</f>
        <v>0</v>
      </c>
      <c r="AJ54" s="365">
        <f>AH54-AG54-AI54</f>
        <v>0</v>
      </c>
      <c r="AK54" s="367" t="str">
        <f>IF(A53="",IF(OR(D54&lt;&gt;"",F54&lt;&gt;"",H54&lt;&gt;"",J54&lt;&gt;""),"ERR",""),IF(A53&lt;&gt;"",IF(AND(D54="",F54="",H54="",J54=""),"",IF(OR(AND(D54&lt;&gt;"",F54=""),AND(D54="",F54&lt;&gt;""),AND(H54&lt;&gt;"",J54=""),AND(H54="",J54&lt;&gt;""),AG54&gt;=AH54,AH54-AG54-AI54&lt;0),"ERR",""))))</f>
        <v/>
      </c>
    </row>
    <row r="55" spans="1:43" ht="15" customHeight="1" x14ac:dyDescent="0.2">
      <c r="A55" s="803"/>
      <c r="B55" s="804"/>
      <c r="C55" s="700" t="s">
        <v>248</v>
      </c>
      <c r="D55" s="420"/>
      <c r="E55" s="421"/>
      <c r="F55" s="421"/>
      <c r="G55" s="421"/>
      <c r="H55" s="421"/>
      <c r="I55" s="421"/>
      <c r="J55" s="421"/>
      <c r="K55" s="421"/>
      <c r="L55" s="421"/>
      <c r="M55" s="421"/>
      <c r="N55" s="421"/>
      <c r="O55" s="421"/>
      <c r="P55" s="421"/>
      <c r="Q55" s="680" t="str">
        <f>IF(OR(AK53="ERR",AK54="ERR"),"研修時間を確認してください","")</f>
        <v/>
      </c>
      <c r="R55" s="680"/>
      <c r="S55" s="680"/>
      <c r="T55" s="680"/>
      <c r="U55" s="680"/>
      <c r="V55" s="680"/>
      <c r="W55" s="680"/>
      <c r="X55" s="681" t="str">
        <f>IF(ISERROR(OR(AG53,AJ53,AJ54)),"研修人数を入力してください",IF(AG53&lt;&gt;"",IF(OR(AND(AJ53&gt;0,W53=""),AND(AJ54&gt;0,W54="")),"研修人数を入力してください",""),""))</f>
        <v/>
      </c>
      <c r="Y55" s="681"/>
      <c r="Z55" s="681"/>
      <c r="AA55" s="682"/>
      <c r="AE55" s="164"/>
      <c r="AF55" s="170"/>
      <c r="AG55" s="172"/>
      <c r="AH55" s="172"/>
      <c r="AI55" s="172"/>
      <c r="AJ55" s="169"/>
      <c r="AK55" s="367"/>
      <c r="AM55" s="57"/>
      <c r="AO55" s="173"/>
      <c r="AP55" s="174"/>
      <c r="AQ55" s="173"/>
    </row>
    <row r="56" spans="1:43" ht="49.5" customHeight="1" x14ac:dyDescent="0.15">
      <c r="A56" s="805" t="str">
        <f>IF(AF53="","",CONCATENATE("(",TEXT(AF53,"aaa"),")"))</f>
        <v/>
      </c>
      <c r="B56" s="806"/>
      <c r="C56" s="701"/>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7"/>
      <c r="AE56" s="164"/>
      <c r="AF56" s="170"/>
      <c r="AG56" s="172"/>
      <c r="AH56" s="172"/>
      <c r="AI56" s="172"/>
      <c r="AJ56" s="169"/>
      <c r="AK56" s="367"/>
      <c r="AO56" s="173"/>
      <c r="AP56" s="174"/>
      <c r="AQ56" s="173"/>
    </row>
    <row r="57" spans="1:43" ht="15.75" customHeight="1" x14ac:dyDescent="0.15">
      <c r="A57" s="801">
        <f>IF($AG$3="",A53+1,AF57)</f>
        <v>13</v>
      </c>
      <c r="B57" s="802"/>
      <c r="C57" s="707" t="s">
        <v>247</v>
      </c>
      <c r="D57" s="368"/>
      <c r="E57" s="692" t="s">
        <v>201</v>
      </c>
      <c r="F57" s="368"/>
      <c r="G57" s="692" t="s">
        <v>250</v>
      </c>
      <c r="H57" s="368"/>
      <c r="I57" s="692" t="s">
        <v>201</v>
      </c>
      <c r="J57" s="368"/>
      <c r="K57" s="694" t="s">
        <v>251</v>
      </c>
      <c r="L57" s="690" t="s">
        <v>202</v>
      </c>
      <c r="M57" s="369"/>
      <c r="N57" s="688" t="s">
        <v>252</v>
      </c>
      <c r="O57" s="368"/>
      <c r="P57" s="688" t="s">
        <v>251</v>
      </c>
      <c r="Q57" s="690" t="s">
        <v>253</v>
      </c>
      <c r="R57" s="380" t="str">
        <f>IF(OR(D57="",A57=""),"",HOUR(AJ57))</f>
        <v/>
      </c>
      <c r="S57" s="688" t="s">
        <v>252</v>
      </c>
      <c r="T57" s="371" t="str">
        <f>IF(OR(D57="",A57=""),"",MINUTE(AJ57))</f>
        <v/>
      </c>
      <c r="U57" s="688" t="s">
        <v>251</v>
      </c>
      <c r="V57" s="690" t="s">
        <v>268</v>
      </c>
      <c r="W57" s="372"/>
      <c r="X57" s="703" t="s">
        <v>143</v>
      </c>
      <c r="Y57" s="696" t="s">
        <v>254</v>
      </c>
      <c r="Z57" s="705"/>
      <c r="AA57" s="706"/>
      <c r="AF57" s="168" t="str">
        <f>IF($AG$3="","",AF53+1)</f>
        <v/>
      </c>
      <c r="AG57" s="360">
        <f>IF(OR(D57="",F57=""),0,TIME(D57,F57,0))</f>
        <v>0</v>
      </c>
      <c r="AH57" s="360">
        <f>IF(OR(D57="",F57="",H57="",J57=""),0,TIME(H57,J57,0))</f>
        <v>0</v>
      </c>
      <c r="AI57" s="360">
        <f>IF(OR(D57="",F57=""),0,TIME(M57,O57,0))</f>
        <v>0</v>
      </c>
      <c r="AJ57" s="365">
        <f>AH57-AG57-AI57</f>
        <v>0</v>
      </c>
      <c r="AK57" s="367" t="str">
        <f>IF(A57="",IF(OR(D57&lt;&gt;"",F57&lt;&gt;"",H57&lt;&gt;"",J57&lt;&gt;""),"ERR",""),IF(A57&lt;&gt;"",IF(AND(D57="",F57="",H57="",J57=""),"",IF(OR(AND(D57&lt;&gt;"",F57=""),AND(D57="",F57&lt;&gt;""),AND(H57&lt;&gt;"",J57=""),AND(H57="",J57&lt;&gt;""),AG57&gt;=AH57,AH57-AG57-AI57&lt;0),"ERR",""))))</f>
        <v/>
      </c>
    </row>
    <row r="58" spans="1:43" ht="14.25" customHeight="1" x14ac:dyDescent="0.15">
      <c r="A58" s="803"/>
      <c r="B58" s="804"/>
      <c r="C58" s="708"/>
      <c r="D58" s="373"/>
      <c r="E58" s="693"/>
      <c r="F58" s="373"/>
      <c r="G58" s="693"/>
      <c r="H58" s="373"/>
      <c r="I58" s="693"/>
      <c r="J58" s="373"/>
      <c r="K58" s="695"/>
      <c r="L58" s="691"/>
      <c r="M58" s="374"/>
      <c r="N58" s="689"/>
      <c r="O58" s="373"/>
      <c r="P58" s="689"/>
      <c r="Q58" s="691"/>
      <c r="R58" s="379" t="str">
        <f>IF(OR(D58="",A57=""),"",HOUR(AJ58))</f>
        <v/>
      </c>
      <c r="S58" s="689"/>
      <c r="T58" s="375" t="str">
        <f>IF(OR(D58="",A57=""),"",MINUTE(AJ58))</f>
        <v/>
      </c>
      <c r="U58" s="689"/>
      <c r="V58" s="702"/>
      <c r="W58" s="413"/>
      <c r="X58" s="704"/>
      <c r="Y58" s="697"/>
      <c r="Z58" s="683"/>
      <c r="AA58" s="684"/>
      <c r="AG58" s="360">
        <f>IF(OR(D58="",F58=""),0,TIME(D58,F58,0))</f>
        <v>0</v>
      </c>
      <c r="AH58" s="360">
        <f>IF(OR(D58="",F58="",H58="",J58=""),0,TIME(H58,J58,0))</f>
        <v>0</v>
      </c>
      <c r="AI58" s="360">
        <f>IF(OR(D58="",F58=""),0,TIME(M58,O58,0))</f>
        <v>0</v>
      </c>
      <c r="AJ58" s="365">
        <f>AH58-AG58-AI58</f>
        <v>0</v>
      </c>
      <c r="AK58" s="367" t="str">
        <f>IF(A57="",IF(OR(D58&lt;&gt;"",F58&lt;&gt;"",H58&lt;&gt;"",J58&lt;&gt;""),"ERR",""),IF(A57&lt;&gt;"",IF(AND(D58="",F58="",H58="",J58=""),"",IF(OR(AND(D58&lt;&gt;"",F58=""),AND(D58="",F58&lt;&gt;""),AND(H58&lt;&gt;"",J58=""),AND(H58="",J58&lt;&gt;""),AG58&gt;=AH58,AH58-AG58-AI58&lt;0),"ERR",""))))</f>
        <v/>
      </c>
    </row>
    <row r="59" spans="1:43" ht="15" customHeight="1" x14ac:dyDescent="0.2">
      <c r="A59" s="803"/>
      <c r="B59" s="804"/>
      <c r="C59" s="700" t="s">
        <v>248</v>
      </c>
      <c r="D59" s="420"/>
      <c r="E59" s="421"/>
      <c r="F59" s="421"/>
      <c r="G59" s="421"/>
      <c r="H59" s="421"/>
      <c r="I59" s="421"/>
      <c r="J59" s="421"/>
      <c r="K59" s="421"/>
      <c r="L59" s="421"/>
      <c r="M59" s="421"/>
      <c r="N59" s="421"/>
      <c r="O59" s="421"/>
      <c r="P59" s="421"/>
      <c r="Q59" s="680" t="str">
        <f>IF(OR(AK57="ERR",AK58="ERR"),"研修時間を確認してください","")</f>
        <v/>
      </c>
      <c r="R59" s="680"/>
      <c r="S59" s="680"/>
      <c r="T59" s="680"/>
      <c r="U59" s="680"/>
      <c r="V59" s="680"/>
      <c r="W59" s="680"/>
      <c r="X59" s="681" t="str">
        <f>IF(ISERROR(OR(AG57,AJ57,AJ58)),"研修人数を入力してください",IF(AG57&lt;&gt;"",IF(OR(AND(AJ57&gt;0,W57=""),AND(AJ58&gt;0,W58="")),"研修人数を入力してください",""),""))</f>
        <v/>
      </c>
      <c r="Y59" s="681"/>
      <c r="Z59" s="681"/>
      <c r="AA59" s="682"/>
      <c r="AE59" s="164"/>
      <c r="AF59" s="170"/>
      <c r="AG59" s="172"/>
      <c r="AH59" s="172"/>
      <c r="AI59" s="172"/>
      <c r="AJ59" s="169"/>
      <c r="AK59" s="367"/>
      <c r="AM59" s="57"/>
      <c r="AO59" s="173"/>
      <c r="AP59" s="174"/>
      <c r="AQ59" s="173"/>
    </row>
    <row r="60" spans="1:43" ht="49.5" customHeight="1" x14ac:dyDescent="0.15">
      <c r="A60" s="805" t="str">
        <f>IF(AF57="","",CONCATENATE("(",TEXT(AF57,"aaa"),")"))</f>
        <v/>
      </c>
      <c r="B60" s="806"/>
      <c r="C60" s="701"/>
      <c r="D60" s="685"/>
      <c r="E60" s="686"/>
      <c r="F60" s="686"/>
      <c r="G60" s="686"/>
      <c r="H60" s="686"/>
      <c r="I60" s="686"/>
      <c r="J60" s="686"/>
      <c r="K60" s="686"/>
      <c r="L60" s="686"/>
      <c r="M60" s="686"/>
      <c r="N60" s="686"/>
      <c r="O60" s="686"/>
      <c r="P60" s="686"/>
      <c r="Q60" s="686"/>
      <c r="R60" s="686"/>
      <c r="S60" s="686"/>
      <c r="T60" s="686"/>
      <c r="U60" s="686"/>
      <c r="V60" s="686"/>
      <c r="W60" s="686"/>
      <c r="X60" s="686"/>
      <c r="Y60" s="686"/>
      <c r="Z60" s="686"/>
      <c r="AA60" s="687"/>
      <c r="AE60" s="164"/>
      <c r="AF60" s="170"/>
      <c r="AG60" s="172"/>
      <c r="AH60" s="172"/>
      <c r="AI60" s="172"/>
      <c r="AJ60" s="169"/>
      <c r="AK60" s="367"/>
      <c r="AO60" s="173"/>
      <c r="AP60" s="174"/>
      <c r="AQ60" s="173"/>
    </row>
    <row r="61" spans="1:43" ht="15.75" customHeight="1" x14ac:dyDescent="0.15">
      <c r="A61" s="801">
        <f>IF($AG$3="",A57+1,AF61)</f>
        <v>14</v>
      </c>
      <c r="B61" s="802"/>
      <c r="C61" s="707" t="s">
        <v>247</v>
      </c>
      <c r="D61" s="368"/>
      <c r="E61" s="692" t="s">
        <v>201</v>
      </c>
      <c r="F61" s="368"/>
      <c r="G61" s="692" t="s">
        <v>250</v>
      </c>
      <c r="H61" s="368"/>
      <c r="I61" s="692" t="s">
        <v>201</v>
      </c>
      <c r="J61" s="368"/>
      <c r="K61" s="694" t="s">
        <v>251</v>
      </c>
      <c r="L61" s="690" t="s">
        <v>202</v>
      </c>
      <c r="M61" s="369"/>
      <c r="N61" s="688" t="s">
        <v>252</v>
      </c>
      <c r="O61" s="368"/>
      <c r="P61" s="688" t="s">
        <v>251</v>
      </c>
      <c r="Q61" s="690" t="s">
        <v>253</v>
      </c>
      <c r="R61" s="380" t="str">
        <f>IF(OR(D61="",A61=""),"",HOUR(AJ61))</f>
        <v/>
      </c>
      <c r="S61" s="688" t="s">
        <v>252</v>
      </c>
      <c r="T61" s="371" t="str">
        <f>IF(OR(D61="",A61=""),"",MINUTE(AJ61))</f>
        <v/>
      </c>
      <c r="U61" s="688" t="s">
        <v>251</v>
      </c>
      <c r="V61" s="690" t="s">
        <v>268</v>
      </c>
      <c r="W61" s="372"/>
      <c r="X61" s="703" t="s">
        <v>143</v>
      </c>
      <c r="Y61" s="696" t="s">
        <v>254</v>
      </c>
      <c r="Z61" s="705"/>
      <c r="AA61" s="706"/>
      <c r="AF61" s="168" t="str">
        <f>IF($AG$3="","",AF57+1)</f>
        <v/>
      </c>
      <c r="AG61" s="360">
        <f>IF(OR(D61="",F61=""),0,TIME(D61,F61,0))</f>
        <v>0</v>
      </c>
      <c r="AH61" s="360">
        <f>IF(OR(D61="",F61="",H61="",J61=""),0,TIME(H61,J61,0))</f>
        <v>0</v>
      </c>
      <c r="AI61" s="360">
        <f>IF(OR(D61="",F61=""),0,TIME(M61,O61,0))</f>
        <v>0</v>
      </c>
      <c r="AJ61" s="365">
        <f>AH61-AG61-AI61</f>
        <v>0</v>
      </c>
      <c r="AK61" s="367" t="str">
        <f>IF(A61="",IF(OR(D61&lt;&gt;"",F61&lt;&gt;"",H61&lt;&gt;"",J61&lt;&gt;""),"ERR",""),IF(A61&lt;&gt;"",IF(AND(D61="",F61="",H61="",J61=""),"",IF(OR(AND(D61&lt;&gt;"",F61=""),AND(D61="",F61&lt;&gt;""),AND(H61&lt;&gt;"",J61=""),AND(H61="",J61&lt;&gt;""),AG61&gt;=AH61,AH61-AG61-AI61&lt;0),"ERR",""))))</f>
        <v/>
      </c>
    </row>
    <row r="62" spans="1:43" ht="14.25" customHeight="1" x14ac:dyDescent="0.15">
      <c r="A62" s="803"/>
      <c r="B62" s="804"/>
      <c r="C62" s="708"/>
      <c r="D62" s="373"/>
      <c r="E62" s="693"/>
      <c r="F62" s="373"/>
      <c r="G62" s="693"/>
      <c r="H62" s="373"/>
      <c r="I62" s="693"/>
      <c r="J62" s="373"/>
      <c r="K62" s="695"/>
      <c r="L62" s="691"/>
      <c r="M62" s="374"/>
      <c r="N62" s="689"/>
      <c r="O62" s="373"/>
      <c r="P62" s="689"/>
      <c r="Q62" s="691"/>
      <c r="R62" s="379" t="str">
        <f>IF(OR(D62="",A61=""),"",HOUR(AJ62))</f>
        <v/>
      </c>
      <c r="S62" s="689"/>
      <c r="T62" s="375" t="str">
        <f>IF(OR(D62="",A61=""),"",MINUTE(AJ62))</f>
        <v/>
      </c>
      <c r="U62" s="689"/>
      <c r="V62" s="702"/>
      <c r="W62" s="413"/>
      <c r="X62" s="704"/>
      <c r="Y62" s="697"/>
      <c r="Z62" s="683"/>
      <c r="AA62" s="684"/>
      <c r="AG62" s="360">
        <f>IF(OR(D62="",F62=""),0,TIME(D62,F62,0))</f>
        <v>0</v>
      </c>
      <c r="AH62" s="360">
        <f>IF(OR(D62="",F62="",H62="",J62=""),0,TIME(H62,J62,0))</f>
        <v>0</v>
      </c>
      <c r="AI62" s="360">
        <f>IF(OR(D62="",F62=""),0,TIME(M62,O62,0))</f>
        <v>0</v>
      </c>
      <c r="AJ62" s="365">
        <f>AH62-AG62-AI62</f>
        <v>0</v>
      </c>
      <c r="AK62" s="367" t="str">
        <f>IF(A61="",IF(OR(D62&lt;&gt;"",F62&lt;&gt;"",H62&lt;&gt;"",J62&lt;&gt;""),"ERR",""),IF(A61&lt;&gt;"",IF(AND(D62="",F62="",H62="",J62=""),"",IF(OR(AND(D62&lt;&gt;"",F62=""),AND(D62="",F62&lt;&gt;""),AND(H62&lt;&gt;"",J62=""),AND(H62="",J62&lt;&gt;""),AG62&gt;=AH62,AH62-AG62-AI62&lt;0),"ERR",""))))</f>
        <v/>
      </c>
    </row>
    <row r="63" spans="1:43" ht="15" customHeight="1" x14ac:dyDescent="0.2">
      <c r="A63" s="803"/>
      <c r="B63" s="804"/>
      <c r="C63" s="700" t="s">
        <v>248</v>
      </c>
      <c r="D63" s="420"/>
      <c r="E63" s="421"/>
      <c r="F63" s="421"/>
      <c r="G63" s="421"/>
      <c r="H63" s="421"/>
      <c r="I63" s="421"/>
      <c r="J63" s="421"/>
      <c r="K63" s="421"/>
      <c r="L63" s="421"/>
      <c r="M63" s="421"/>
      <c r="N63" s="421"/>
      <c r="O63" s="421"/>
      <c r="P63" s="421"/>
      <c r="Q63" s="680" t="str">
        <f>IF(OR(AK61="ERR",AK62="ERR"),"研修時間を確認してください","")</f>
        <v/>
      </c>
      <c r="R63" s="680"/>
      <c r="S63" s="680"/>
      <c r="T63" s="680"/>
      <c r="U63" s="680"/>
      <c r="V63" s="680"/>
      <c r="W63" s="680"/>
      <c r="X63" s="681" t="str">
        <f>IF(ISERROR(OR(AG61,AJ61,AJ62)),"研修人数を入力してください",IF(AG61&lt;&gt;"",IF(OR(AND(AJ61&gt;0,W61=""),AND(AJ62&gt;0,W62="")),"研修人数を入力してください",""),""))</f>
        <v/>
      </c>
      <c r="Y63" s="681"/>
      <c r="Z63" s="681"/>
      <c r="AA63" s="682"/>
      <c r="AE63" s="164"/>
      <c r="AF63" s="170"/>
      <c r="AG63" s="172"/>
      <c r="AH63" s="172"/>
      <c r="AI63" s="172"/>
      <c r="AJ63" s="169"/>
      <c r="AK63" s="367"/>
      <c r="AM63" s="57"/>
      <c r="AO63" s="173"/>
      <c r="AP63" s="174"/>
      <c r="AQ63" s="173"/>
    </row>
    <row r="64" spans="1:43" ht="49.5" customHeight="1" x14ac:dyDescent="0.15">
      <c r="A64" s="805" t="str">
        <f>IF(AF61="","",CONCATENATE("(",TEXT(AF61,"aaa"),")"))</f>
        <v/>
      </c>
      <c r="B64" s="806"/>
      <c r="C64" s="701"/>
      <c r="D64" s="685"/>
      <c r="E64" s="686"/>
      <c r="F64" s="686"/>
      <c r="G64" s="686"/>
      <c r="H64" s="686"/>
      <c r="I64" s="686"/>
      <c r="J64" s="686"/>
      <c r="K64" s="686"/>
      <c r="L64" s="686"/>
      <c r="M64" s="686"/>
      <c r="N64" s="686"/>
      <c r="O64" s="686"/>
      <c r="P64" s="686"/>
      <c r="Q64" s="686"/>
      <c r="R64" s="686"/>
      <c r="S64" s="686"/>
      <c r="T64" s="686"/>
      <c r="U64" s="686"/>
      <c r="V64" s="686"/>
      <c r="W64" s="686"/>
      <c r="X64" s="686"/>
      <c r="Y64" s="686"/>
      <c r="Z64" s="686"/>
      <c r="AA64" s="687"/>
      <c r="AE64" s="164"/>
      <c r="AF64" s="170"/>
      <c r="AG64" s="172"/>
      <c r="AH64" s="172"/>
      <c r="AI64" s="172"/>
      <c r="AJ64" s="169"/>
      <c r="AK64" s="367"/>
      <c r="AO64" s="173"/>
      <c r="AP64" s="174"/>
      <c r="AQ64" s="173"/>
    </row>
    <row r="65" spans="1:43" ht="15.75" customHeight="1" x14ac:dyDescent="0.15">
      <c r="A65" s="801">
        <f>IF($AG$3="",A61+1,AF65)</f>
        <v>15</v>
      </c>
      <c r="B65" s="802"/>
      <c r="C65" s="707" t="s">
        <v>247</v>
      </c>
      <c r="D65" s="368"/>
      <c r="E65" s="692" t="s">
        <v>201</v>
      </c>
      <c r="F65" s="368"/>
      <c r="G65" s="692" t="s">
        <v>250</v>
      </c>
      <c r="H65" s="368"/>
      <c r="I65" s="692" t="s">
        <v>201</v>
      </c>
      <c r="J65" s="368"/>
      <c r="K65" s="694" t="s">
        <v>251</v>
      </c>
      <c r="L65" s="690" t="s">
        <v>202</v>
      </c>
      <c r="M65" s="369"/>
      <c r="N65" s="688" t="s">
        <v>252</v>
      </c>
      <c r="O65" s="368"/>
      <c r="P65" s="688" t="s">
        <v>251</v>
      </c>
      <c r="Q65" s="690" t="s">
        <v>253</v>
      </c>
      <c r="R65" s="380" t="str">
        <f>IF(OR(D65="",A65=""),"",HOUR(AJ65))</f>
        <v/>
      </c>
      <c r="S65" s="688" t="s">
        <v>252</v>
      </c>
      <c r="T65" s="371" t="str">
        <f>IF(OR(D65="",A65=""),"",MINUTE(AJ65))</f>
        <v/>
      </c>
      <c r="U65" s="688" t="s">
        <v>251</v>
      </c>
      <c r="V65" s="690" t="s">
        <v>268</v>
      </c>
      <c r="W65" s="372"/>
      <c r="X65" s="703" t="s">
        <v>143</v>
      </c>
      <c r="Y65" s="696" t="s">
        <v>254</v>
      </c>
      <c r="Z65" s="705"/>
      <c r="AA65" s="706"/>
      <c r="AF65" s="168" t="str">
        <f>IF($AG$3="","",AF61+1)</f>
        <v/>
      </c>
      <c r="AG65" s="360">
        <f>IF(OR(D65="",F65=""),0,TIME(D65,F65,0))</f>
        <v>0</v>
      </c>
      <c r="AH65" s="360">
        <f>IF(OR(D65="",F65="",H65="",J65=""),0,TIME(H65,J65,0))</f>
        <v>0</v>
      </c>
      <c r="AI65" s="360">
        <f>IF(OR(D65="",F65=""),0,TIME(M65,O65,0))</f>
        <v>0</v>
      </c>
      <c r="AJ65" s="365">
        <f>AH65-AG65-AI65</f>
        <v>0</v>
      </c>
      <c r="AK65" s="367" t="str">
        <f>IF(A65="",IF(OR(D65&lt;&gt;"",F65&lt;&gt;"",H65&lt;&gt;"",J65&lt;&gt;""),"ERR",""),IF(A65&lt;&gt;"",IF(AND(D65="",F65="",H65="",J65=""),"",IF(OR(AND(D65&lt;&gt;"",F65=""),AND(D65="",F65&lt;&gt;""),AND(H65&lt;&gt;"",J65=""),AND(H65="",J65&lt;&gt;""),AG65&gt;=AH65,AH65-AG65-AI65&lt;0),"ERR",""))))</f>
        <v/>
      </c>
    </row>
    <row r="66" spans="1:43" ht="14.25" customHeight="1" x14ac:dyDescent="0.15">
      <c r="A66" s="803"/>
      <c r="B66" s="804"/>
      <c r="C66" s="708"/>
      <c r="D66" s="373"/>
      <c r="E66" s="693"/>
      <c r="F66" s="373"/>
      <c r="G66" s="693"/>
      <c r="H66" s="373"/>
      <c r="I66" s="693"/>
      <c r="J66" s="373"/>
      <c r="K66" s="695"/>
      <c r="L66" s="691"/>
      <c r="M66" s="374"/>
      <c r="N66" s="689"/>
      <c r="O66" s="373"/>
      <c r="P66" s="689"/>
      <c r="Q66" s="691"/>
      <c r="R66" s="379" t="str">
        <f>IF(OR(D66="",A65=""),"",HOUR(AJ66))</f>
        <v/>
      </c>
      <c r="S66" s="689"/>
      <c r="T66" s="375" t="str">
        <f>IF(OR(D66="",A65=""),"",MINUTE(AJ66))</f>
        <v/>
      </c>
      <c r="U66" s="689"/>
      <c r="V66" s="702"/>
      <c r="W66" s="413"/>
      <c r="X66" s="704"/>
      <c r="Y66" s="697"/>
      <c r="Z66" s="683"/>
      <c r="AA66" s="684"/>
      <c r="AG66" s="360">
        <f>IF(OR(D66="",F66=""),0,TIME(D66,F66,0))</f>
        <v>0</v>
      </c>
      <c r="AH66" s="360">
        <f>IF(OR(D66="",F66="",H66="",J66=""),0,TIME(H66,J66,0))</f>
        <v>0</v>
      </c>
      <c r="AI66" s="360">
        <f>IF(OR(D66="",F66=""),0,TIME(M66,O66,0))</f>
        <v>0</v>
      </c>
      <c r="AJ66" s="365">
        <f>AH66-AG66-AI66</f>
        <v>0</v>
      </c>
      <c r="AK66" s="367" t="str">
        <f>IF(A65="",IF(OR(D66&lt;&gt;"",F66&lt;&gt;"",H66&lt;&gt;"",J66&lt;&gt;""),"ERR",""),IF(A65&lt;&gt;"",IF(AND(D66="",F66="",H66="",J66=""),"",IF(OR(AND(D66&lt;&gt;"",F66=""),AND(D66="",F66&lt;&gt;""),AND(H66&lt;&gt;"",J66=""),AND(H66="",J66&lt;&gt;""),AG66&gt;=AH66,AH66-AG66-AI66&lt;0),"ERR",""))))</f>
        <v/>
      </c>
    </row>
    <row r="67" spans="1:43" ht="15" customHeight="1" x14ac:dyDescent="0.2">
      <c r="A67" s="803"/>
      <c r="B67" s="804"/>
      <c r="C67" s="700" t="s">
        <v>248</v>
      </c>
      <c r="D67" s="420"/>
      <c r="E67" s="421"/>
      <c r="F67" s="421"/>
      <c r="G67" s="421"/>
      <c r="H67" s="421"/>
      <c r="I67" s="421"/>
      <c r="J67" s="421"/>
      <c r="K67" s="421"/>
      <c r="L67" s="421"/>
      <c r="M67" s="421"/>
      <c r="N67" s="421"/>
      <c r="O67" s="421"/>
      <c r="P67" s="421"/>
      <c r="Q67" s="680" t="str">
        <f>IF(OR(AK65="ERR",AK66="ERR"),"研修時間を確認してください","")</f>
        <v/>
      </c>
      <c r="R67" s="680"/>
      <c r="S67" s="680"/>
      <c r="T67" s="680"/>
      <c r="U67" s="680"/>
      <c r="V67" s="680"/>
      <c r="W67" s="680"/>
      <c r="X67" s="681" t="str">
        <f>IF(ISERROR(OR(AG65,AJ65,AJ66)),"研修人数を入力してください",IF(AG65&lt;&gt;"",IF(OR(AND(AJ65&gt;0,W65=""),AND(AJ66&gt;0,W66="")),"研修人数を入力してください",""),""))</f>
        <v/>
      </c>
      <c r="Y67" s="681"/>
      <c r="Z67" s="681"/>
      <c r="AA67" s="682"/>
      <c r="AE67" s="164"/>
      <c r="AF67" s="170"/>
      <c r="AG67" s="172"/>
      <c r="AH67" s="172"/>
      <c r="AI67" s="172"/>
      <c r="AJ67" s="169"/>
      <c r="AK67" s="367"/>
      <c r="AM67" s="57"/>
      <c r="AO67" s="173"/>
      <c r="AP67" s="174"/>
      <c r="AQ67" s="173"/>
    </row>
    <row r="68" spans="1:43" ht="49.5" customHeight="1" x14ac:dyDescent="0.15">
      <c r="A68" s="805" t="str">
        <f>IF(AF65="","",CONCATENATE("(",TEXT(AF65,"aaa"),")"))</f>
        <v/>
      </c>
      <c r="B68" s="806"/>
      <c r="C68" s="701"/>
      <c r="D68" s="685"/>
      <c r="E68" s="686"/>
      <c r="F68" s="686"/>
      <c r="G68" s="686"/>
      <c r="H68" s="686"/>
      <c r="I68" s="686"/>
      <c r="J68" s="686"/>
      <c r="K68" s="686"/>
      <c r="L68" s="686"/>
      <c r="M68" s="686"/>
      <c r="N68" s="686"/>
      <c r="O68" s="686"/>
      <c r="P68" s="686"/>
      <c r="Q68" s="686"/>
      <c r="R68" s="686"/>
      <c r="S68" s="686"/>
      <c r="T68" s="686"/>
      <c r="U68" s="686"/>
      <c r="V68" s="686"/>
      <c r="W68" s="686"/>
      <c r="X68" s="686"/>
      <c r="Y68" s="686"/>
      <c r="Z68" s="686"/>
      <c r="AA68" s="687"/>
      <c r="AE68" s="164"/>
      <c r="AF68" s="170"/>
      <c r="AG68" s="172"/>
      <c r="AH68" s="172"/>
      <c r="AI68" s="172"/>
      <c r="AJ68" s="169"/>
      <c r="AK68" s="367"/>
      <c r="AO68" s="173"/>
      <c r="AP68" s="174"/>
      <c r="AQ68" s="173"/>
    </row>
    <row r="69" spans="1:43" ht="15.75" customHeight="1" x14ac:dyDescent="0.15">
      <c r="A69" s="801">
        <f>IF($AG$3="",A65+1,AF69)</f>
        <v>16</v>
      </c>
      <c r="B69" s="802"/>
      <c r="C69" s="707" t="s">
        <v>247</v>
      </c>
      <c r="D69" s="368"/>
      <c r="E69" s="692" t="s">
        <v>201</v>
      </c>
      <c r="F69" s="368"/>
      <c r="G69" s="692" t="s">
        <v>250</v>
      </c>
      <c r="H69" s="368"/>
      <c r="I69" s="692" t="s">
        <v>201</v>
      </c>
      <c r="J69" s="368"/>
      <c r="K69" s="694" t="s">
        <v>251</v>
      </c>
      <c r="L69" s="690" t="s">
        <v>202</v>
      </c>
      <c r="M69" s="369"/>
      <c r="N69" s="688" t="s">
        <v>252</v>
      </c>
      <c r="O69" s="368"/>
      <c r="P69" s="688" t="s">
        <v>251</v>
      </c>
      <c r="Q69" s="690" t="s">
        <v>253</v>
      </c>
      <c r="R69" s="380" t="str">
        <f>IF(OR(D69="",A69=""),"",HOUR(AJ69))</f>
        <v/>
      </c>
      <c r="S69" s="688" t="s">
        <v>252</v>
      </c>
      <c r="T69" s="371" t="str">
        <f>IF(OR(D69="",A69=""),"",MINUTE(AJ69))</f>
        <v/>
      </c>
      <c r="U69" s="688" t="s">
        <v>251</v>
      </c>
      <c r="V69" s="690" t="s">
        <v>268</v>
      </c>
      <c r="W69" s="372"/>
      <c r="X69" s="703" t="s">
        <v>143</v>
      </c>
      <c r="Y69" s="696" t="s">
        <v>254</v>
      </c>
      <c r="Z69" s="705"/>
      <c r="AA69" s="706"/>
      <c r="AF69" s="168" t="str">
        <f>IF($AG$3="","",AF65+1)</f>
        <v/>
      </c>
      <c r="AG69" s="360">
        <f>IF(OR(D69="",F69=""),0,TIME(D69,F69,0))</f>
        <v>0</v>
      </c>
      <c r="AH69" s="360">
        <f>IF(OR(D69="",F69="",H69="",J69=""),0,TIME(H69,J69,0))</f>
        <v>0</v>
      </c>
      <c r="AI69" s="360">
        <f>IF(OR(D69="",F69=""),0,TIME(M69,O69,0))</f>
        <v>0</v>
      </c>
      <c r="AJ69" s="365">
        <f>AH69-AG69-AI69</f>
        <v>0</v>
      </c>
      <c r="AK69" s="367" t="str">
        <f>IF(A69="",IF(OR(D69&lt;&gt;"",F69&lt;&gt;"",H69&lt;&gt;"",J69&lt;&gt;""),"ERR",""),IF(A69&lt;&gt;"",IF(AND(D69="",F69="",H69="",J69=""),"",IF(OR(AND(D69&lt;&gt;"",F69=""),AND(D69="",F69&lt;&gt;""),AND(H69&lt;&gt;"",J69=""),AND(H69="",J69&lt;&gt;""),AG69&gt;=AH69,AH69-AG69-AI69&lt;0),"ERR",""))))</f>
        <v/>
      </c>
    </row>
    <row r="70" spans="1:43" ht="14.25" customHeight="1" x14ac:dyDescent="0.15">
      <c r="A70" s="803"/>
      <c r="B70" s="804"/>
      <c r="C70" s="708"/>
      <c r="D70" s="373"/>
      <c r="E70" s="693"/>
      <c r="F70" s="373"/>
      <c r="G70" s="693"/>
      <c r="H70" s="373"/>
      <c r="I70" s="693"/>
      <c r="J70" s="373"/>
      <c r="K70" s="695"/>
      <c r="L70" s="691"/>
      <c r="M70" s="374"/>
      <c r="N70" s="689"/>
      <c r="O70" s="373"/>
      <c r="P70" s="689"/>
      <c r="Q70" s="691"/>
      <c r="R70" s="379" t="str">
        <f>IF(OR(D70="",A69=""),"",HOUR(AJ70))</f>
        <v/>
      </c>
      <c r="S70" s="689"/>
      <c r="T70" s="375" t="str">
        <f>IF(OR(D70="",A69=""),"",MINUTE(AJ70))</f>
        <v/>
      </c>
      <c r="U70" s="689"/>
      <c r="V70" s="702"/>
      <c r="W70" s="413"/>
      <c r="X70" s="704"/>
      <c r="Y70" s="697"/>
      <c r="Z70" s="683"/>
      <c r="AA70" s="684"/>
      <c r="AG70" s="360">
        <f>IF(OR(D70="",F70=""),0,TIME(D70,F70,0))</f>
        <v>0</v>
      </c>
      <c r="AH70" s="360">
        <f>IF(OR(D70="",F70="",H70="",J70=""),0,TIME(H70,J70,0))</f>
        <v>0</v>
      </c>
      <c r="AI70" s="360">
        <f>IF(OR(D70="",F70=""),0,TIME(M70,O70,0))</f>
        <v>0</v>
      </c>
      <c r="AJ70" s="365">
        <f>AH70-AG70-AI70</f>
        <v>0</v>
      </c>
      <c r="AK70" s="367" t="str">
        <f>IF(A69="",IF(OR(D70&lt;&gt;"",F70&lt;&gt;"",H70&lt;&gt;"",J70&lt;&gt;""),"ERR",""),IF(A69&lt;&gt;"",IF(AND(D70="",F70="",H70="",J70=""),"",IF(OR(AND(D70&lt;&gt;"",F70=""),AND(D70="",F70&lt;&gt;""),AND(H70&lt;&gt;"",J70=""),AND(H70="",J70&lt;&gt;""),AG70&gt;=AH70,AH70-AG70-AI70&lt;0),"ERR",""))))</f>
        <v/>
      </c>
    </row>
    <row r="71" spans="1:43" ht="14.25" customHeight="1" x14ac:dyDescent="0.2">
      <c r="A71" s="803"/>
      <c r="B71" s="804"/>
      <c r="C71" s="700" t="s">
        <v>248</v>
      </c>
      <c r="D71" s="420"/>
      <c r="E71" s="421"/>
      <c r="F71" s="421"/>
      <c r="G71" s="421"/>
      <c r="H71" s="421"/>
      <c r="I71" s="421"/>
      <c r="J71" s="421"/>
      <c r="K71" s="421"/>
      <c r="L71" s="421"/>
      <c r="M71" s="421"/>
      <c r="N71" s="421"/>
      <c r="O71" s="421"/>
      <c r="P71" s="421"/>
      <c r="Q71" s="680" t="str">
        <f>IF(OR(AK69="ERR",AK70="ERR"),"研修時間を確認してください","")</f>
        <v/>
      </c>
      <c r="R71" s="680"/>
      <c r="S71" s="680"/>
      <c r="T71" s="680"/>
      <c r="U71" s="680"/>
      <c r="V71" s="680"/>
      <c r="W71" s="680"/>
      <c r="X71" s="681" t="str">
        <f>IF(ISERROR(OR(AG69,AJ69,AJ70)),"研修人数を入力してください",IF(AG69&lt;&gt;"",IF(OR(AND(AJ69&gt;0,W69=""),AND(AJ70&gt;0,W70="")),"研修人数を入力してください",""),""))</f>
        <v/>
      </c>
      <c r="Y71" s="681"/>
      <c r="Z71" s="681"/>
      <c r="AA71" s="682"/>
      <c r="AE71" s="164"/>
      <c r="AF71" s="170"/>
      <c r="AG71" s="172"/>
      <c r="AH71" s="172"/>
      <c r="AI71" s="172"/>
      <c r="AJ71" s="169"/>
      <c r="AK71" s="367"/>
      <c r="AM71" s="57"/>
      <c r="AO71" s="173"/>
      <c r="AP71" s="174"/>
      <c r="AQ71" s="173"/>
    </row>
    <row r="72" spans="1:43" ht="49.5" customHeight="1" x14ac:dyDescent="0.15">
      <c r="A72" s="805" t="str">
        <f>IF(AF69="","",CONCATENATE("(",TEXT(AF69,"aaa"),")"))</f>
        <v/>
      </c>
      <c r="B72" s="806"/>
      <c r="C72" s="701"/>
      <c r="D72" s="685"/>
      <c r="E72" s="686"/>
      <c r="F72" s="686"/>
      <c r="G72" s="686"/>
      <c r="H72" s="686"/>
      <c r="I72" s="686"/>
      <c r="J72" s="686"/>
      <c r="K72" s="686"/>
      <c r="L72" s="686"/>
      <c r="M72" s="686"/>
      <c r="N72" s="686"/>
      <c r="O72" s="686"/>
      <c r="P72" s="686"/>
      <c r="Q72" s="686"/>
      <c r="R72" s="686"/>
      <c r="S72" s="686"/>
      <c r="T72" s="686"/>
      <c r="U72" s="686"/>
      <c r="V72" s="686"/>
      <c r="W72" s="686"/>
      <c r="X72" s="686"/>
      <c r="Y72" s="686"/>
      <c r="Z72" s="686"/>
      <c r="AA72" s="687"/>
      <c r="AE72" s="164"/>
      <c r="AF72" s="170"/>
      <c r="AG72" s="172"/>
      <c r="AH72" s="172"/>
      <c r="AI72" s="172"/>
      <c r="AJ72" s="169"/>
      <c r="AK72" s="367"/>
      <c r="AO72" s="173"/>
      <c r="AP72" s="174"/>
      <c r="AQ72" s="173"/>
    </row>
    <row r="73" spans="1:43" ht="15.75" customHeight="1" x14ac:dyDescent="0.15">
      <c r="A73" s="801">
        <f>IF($AG$3="",A69+1,AF73)</f>
        <v>17</v>
      </c>
      <c r="B73" s="802"/>
      <c r="C73" s="707" t="s">
        <v>247</v>
      </c>
      <c r="D73" s="368"/>
      <c r="E73" s="692" t="s">
        <v>201</v>
      </c>
      <c r="F73" s="368"/>
      <c r="G73" s="692" t="s">
        <v>250</v>
      </c>
      <c r="H73" s="368"/>
      <c r="I73" s="692" t="s">
        <v>201</v>
      </c>
      <c r="J73" s="368"/>
      <c r="K73" s="694" t="s">
        <v>251</v>
      </c>
      <c r="L73" s="690" t="s">
        <v>202</v>
      </c>
      <c r="M73" s="369"/>
      <c r="N73" s="688" t="s">
        <v>252</v>
      </c>
      <c r="O73" s="368"/>
      <c r="P73" s="688" t="s">
        <v>251</v>
      </c>
      <c r="Q73" s="690" t="s">
        <v>253</v>
      </c>
      <c r="R73" s="380" t="str">
        <f>IF(OR(D73="",A73=""),"",HOUR(AJ73))</f>
        <v/>
      </c>
      <c r="S73" s="688" t="s">
        <v>252</v>
      </c>
      <c r="T73" s="371" t="str">
        <f>IF(OR(D73="",A73=""),"",MINUTE(AJ73))</f>
        <v/>
      </c>
      <c r="U73" s="688" t="s">
        <v>251</v>
      </c>
      <c r="V73" s="690" t="s">
        <v>268</v>
      </c>
      <c r="W73" s="372"/>
      <c r="X73" s="703" t="s">
        <v>143</v>
      </c>
      <c r="Y73" s="696" t="s">
        <v>254</v>
      </c>
      <c r="Z73" s="705"/>
      <c r="AA73" s="706"/>
      <c r="AF73" s="168" t="str">
        <f>IF($AG$3="","",AF69+1)</f>
        <v/>
      </c>
      <c r="AG73" s="360">
        <f>IF(OR(D73="",F73=""),0,TIME(D73,F73,0))</f>
        <v>0</v>
      </c>
      <c r="AH73" s="360">
        <f>IF(OR(D73="",F73="",H73="",J73=""),0,TIME(H73,J73,0))</f>
        <v>0</v>
      </c>
      <c r="AI73" s="360">
        <f>IF(OR(D73="",F73=""),0,TIME(M73,O73,0))</f>
        <v>0</v>
      </c>
      <c r="AJ73" s="365">
        <f>AH73-AG73-AI73</f>
        <v>0</v>
      </c>
      <c r="AK73" s="367" t="str">
        <f>IF(A73="",IF(OR(D73&lt;&gt;"",F73&lt;&gt;"",H73&lt;&gt;"",J73&lt;&gt;""),"ERR",""),IF(A73&lt;&gt;"",IF(AND(D73="",F73="",H73="",J73=""),"",IF(OR(AND(D73&lt;&gt;"",F73=""),AND(D73="",F73&lt;&gt;""),AND(H73&lt;&gt;"",J73=""),AND(H73="",J73&lt;&gt;""),AG73&gt;=AH73,AH73-AG73-AI73&lt;0),"ERR",""))))</f>
        <v/>
      </c>
    </row>
    <row r="74" spans="1:43" ht="14.25" customHeight="1" x14ac:dyDescent="0.15">
      <c r="A74" s="803"/>
      <c r="B74" s="804"/>
      <c r="C74" s="708"/>
      <c r="D74" s="373"/>
      <c r="E74" s="693"/>
      <c r="F74" s="373"/>
      <c r="G74" s="693"/>
      <c r="H74" s="373"/>
      <c r="I74" s="693"/>
      <c r="J74" s="373"/>
      <c r="K74" s="695"/>
      <c r="L74" s="691"/>
      <c r="M74" s="374"/>
      <c r="N74" s="689"/>
      <c r="O74" s="373"/>
      <c r="P74" s="689"/>
      <c r="Q74" s="691"/>
      <c r="R74" s="379" t="str">
        <f>IF(OR(D74="",A73=""),"",HOUR(AJ74))</f>
        <v/>
      </c>
      <c r="S74" s="689"/>
      <c r="T74" s="375" t="str">
        <f>IF(OR(D74="",A73=""),"",MINUTE(AJ74))</f>
        <v/>
      </c>
      <c r="U74" s="689"/>
      <c r="V74" s="702"/>
      <c r="W74" s="413"/>
      <c r="X74" s="704"/>
      <c r="Y74" s="697"/>
      <c r="Z74" s="683"/>
      <c r="AA74" s="684"/>
      <c r="AG74" s="360">
        <f>IF(OR(D74="",F74=""),0,TIME(D74,F74,0))</f>
        <v>0</v>
      </c>
      <c r="AH74" s="360">
        <f>IF(OR(D74="",F74="",H74="",J74=""),0,TIME(H74,J74,0))</f>
        <v>0</v>
      </c>
      <c r="AI74" s="360">
        <f>IF(OR(D74="",F74=""),0,TIME(M74,O74,0))</f>
        <v>0</v>
      </c>
      <c r="AJ74" s="365">
        <f>AH74-AG74-AI74</f>
        <v>0</v>
      </c>
      <c r="AK74" s="367" t="str">
        <f>IF(A73="",IF(OR(D74&lt;&gt;"",F74&lt;&gt;"",H74&lt;&gt;"",J74&lt;&gt;""),"ERR",""),IF(A73&lt;&gt;"",IF(AND(D74="",F74="",H74="",J74=""),"",IF(OR(AND(D74&lt;&gt;"",F74=""),AND(D74="",F74&lt;&gt;""),AND(H74&lt;&gt;"",J74=""),AND(H74="",J74&lt;&gt;""),AG74&gt;=AH74,AH74-AG74-AI74&lt;0),"ERR",""))))</f>
        <v/>
      </c>
    </row>
    <row r="75" spans="1:43" ht="14.25" customHeight="1" x14ac:dyDescent="0.2">
      <c r="A75" s="803"/>
      <c r="B75" s="804"/>
      <c r="C75" s="700" t="s">
        <v>248</v>
      </c>
      <c r="D75" s="420"/>
      <c r="E75" s="421"/>
      <c r="F75" s="421"/>
      <c r="G75" s="421"/>
      <c r="H75" s="421"/>
      <c r="I75" s="421"/>
      <c r="J75" s="421"/>
      <c r="K75" s="421"/>
      <c r="L75" s="421"/>
      <c r="M75" s="421"/>
      <c r="N75" s="421"/>
      <c r="O75" s="421"/>
      <c r="P75" s="421"/>
      <c r="Q75" s="680" t="str">
        <f>IF(OR(AK73="ERR",AK74="ERR"),"研修時間を確認してください","")</f>
        <v/>
      </c>
      <c r="R75" s="680"/>
      <c r="S75" s="680"/>
      <c r="T75" s="680"/>
      <c r="U75" s="680"/>
      <c r="V75" s="680"/>
      <c r="W75" s="680"/>
      <c r="X75" s="681" t="str">
        <f>IF(ISERROR(OR(AG73,AJ73,AJ74)),"研修人数を入力してください",IF(AG73&lt;&gt;"",IF(OR(AND(AJ73&gt;0,W73=""),AND(AJ74&gt;0,W74="")),"研修人数を入力してください",""),""))</f>
        <v/>
      </c>
      <c r="Y75" s="681"/>
      <c r="Z75" s="681"/>
      <c r="AA75" s="682"/>
      <c r="AE75" s="164"/>
      <c r="AF75" s="170"/>
      <c r="AG75" s="172"/>
      <c r="AH75" s="172"/>
      <c r="AI75" s="172"/>
      <c r="AJ75" s="169"/>
      <c r="AK75" s="367"/>
      <c r="AM75" s="57"/>
      <c r="AO75" s="173"/>
      <c r="AP75" s="174"/>
      <c r="AQ75" s="173"/>
    </row>
    <row r="76" spans="1:43" ht="49.5" customHeight="1" x14ac:dyDescent="0.15">
      <c r="A76" s="805" t="str">
        <f>IF(AF73="","",CONCATENATE("(",TEXT(AF73,"aaa"),")"))</f>
        <v/>
      </c>
      <c r="B76" s="806"/>
      <c r="C76" s="701"/>
      <c r="D76" s="685"/>
      <c r="E76" s="686"/>
      <c r="F76" s="686"/>
      <c r="G76" s="686"/>
      <c r="H76" s="686"/>
      <c r="I76" s="686"/>
      <c r="J76" s="686"/>
      <c r="K76" s="686"/>
      <c r="L76" s="686"/>
      <c r="M76" s="686"/>
      <c r="N76" s="686"/>
      <c r="O76" s="686"/>
      <c r="P76" s="686"/>
      <c r="Q76" s="686"/>
      <c r="R76" s="686"/>
      <c r="S76" s="686"/>
      <c r="T76" s="686"/>
      <c r="U76" s="686"/>
      <c r="V76" s="686"/>
      <c r="W76" s="686"/>
      <c r="X76" s="686"/>
      <c r="Y76" s="686"/>
      <c r="Z76" s="686"/>
      <c r="AA76" s="687"/>
      <c r="AE76" s="164"/>
      <c r="AF76" s="170"/>
      <c r="AG76" s="172"/>
      <c r="AH76" s="172"/>
      <c r="AI76" s="172"/>
      <c r="AJ76" s="169"/>
      <c r="AK76" s="367"/>
      <c r="AO76" s="173"/>
      <c r="AP76" s="174"/>
      <c r="AQ76" s="173"/>
    </row>
    <row r="77" spans="1:43" ht="15.75" customHeight="1" x14ac:dyDescent="0.15">
      <c r="A77" s="801">
        <f>IF($AG$3="",A73+1,AF77)</f>
        <v>18</v>
      </c>
      <c r="B77" s="802"/>
      <c r="C77" s="707" t="s">
        <v>247</v>
      </c>
      <c r="D77" s="368"/>
      <c r="E77" s="692" t="s">
        <v>201</v>
      </c>
      <c r="F77" s="368"/>
      <c r="G77" s="692" t="s">
        <v>250</v>
      </c>
      <c r="H77" s="368"/>
      <c r="I77" s="692" t="s">
        <v>201</v>
      </c>
      <c r="J77" s="368"/>
      <c r="K77" s="694" t="s">
        <v>251</v>
      </c>
      <c r="L77" s="690" t="s">
        <v>202</v>
      </c>
      <c r="M77" s="369"/>
      <c r="N77" s="688" t="s">
        <v>252</v>
      </c>
      <c r="O77" s="368"/>
      <c r="P77" s="688" t="s">
        <v>251</v>
      </c>
      <c r="Q77" s="690" t="s">
        <v>253</v>
      </c>
      <c r="R77" s="380" t="str">
        <f>IF(OR(D77="",A77=""),"",HOUR(AJ77))</f>
        <v/>
      </c>
      <c r="S77" s="688" t="s">
        <v>252</v>
      </c>
      <c r="T77" s="371" t="str">
        <f>IF(OR(D77="",A77=""),"",MINUTE(AJ77))</f>
        <v/>
      </c>
      <c r="U77" s="688" t="s">
        <v>251</v>
      </c>
      <c r="V77" s="690" t="s">
        <v>268</v>
      </c>
      <c r="W77" s="372"/>
      <c r="X77" s="703" t="s">
        <v>143</v>
      </c>
      <c r="Y77" s="696" t="s">
        <v>254</v>
      </c>
      <c r="Z77" s="705"/>
      <c r="AA77" s="706"/>
      <c r="AF77" s="168" t="str">
        <f>IF($AG$3="","",AF73+1)</f>
        <v/>
      </c>
      <c r="AG77" s="360">
        <f>IF(OR(D77="",F77=""),0,TIME(D77,F77,0))</f>
        <v>0</v>
      </c>
      <c r="AH77" s="360">
        <f>IF(OR(D77="",F77="",H77="",J77=""),0,TIME(H77,J77,0))</f>
        <v>0</v>
      </c>
      <c r="AI77" s="360">
        <f>IF(OR(D77="",F77=""),0,TIME(M77,O77,0))</f>
        <v>0</v>
      </c>
      <c r="AJ77" s="365">
        <f>AH77-AG77-AI77</f>
        <v>0</v>
      </c>
      <c r="AK77" s="367" t="str">
        <f>IF(A77="",IF(OR(D77&lt;&gt;"",F77&lt;&gt;"",H77&lt;&gt;"",J77&lt;&gt;""),"ERR",""),IF(A77&lt;&gt;"",IF(AND(D77="",F77="",H77="",J77=""),"",IF(OR(AND(D77&lt;&gt;"",F77=""),AND(D77="",F77&lt;&gt;""),AND(H77&lt;&gt;"",J77=""),AND(H77="",J77&lt;&gt;""),AG77&gt;=AH77,AH77-AG77-AI77&lt;0),"ERR",""))))</f>
        <v/>
      </c>
    </row>
    <row r="78" spans="1:43" ht="14.25" customHeight="1" x14ac:dyDescent="0.15">
      <c r="A78" s="803"/>
      <c r="B78" s="804"/>
      <c r="C78" s="708"/>
      <c r="D78" s="373"/>
      <c r="E78" s="693"/>
      <c r="F78" s="373"/>
      <c r="G78" s="693"/>
      <c r="H78" s="373"/>
      <c r="I78" s="693"/>
      <c r="J78" s="373"/>
      <c r="K78" s="695"/>
      <c r="L78" s="691"/>
      <c r="M78" s="374"/>
      <c r="N78" s="689"/>
      <c r="O78" s="373"/>
      <c r="P78" s="689"/>
      <c r="Q78" s="691"/>
      <c r="R78" s="379" t="str">
        <f>IF(OR(D78="",A77=""),"",HOUR(AJ78))</f>
        <v/>
      </c>
      <c r="S78" s="689"/>
      <c r="T78" s="375" t="str">
        <f>IF(OR(D78="",A77=""),"",MINUTE(AJ78))</f>
        <v/>
      </c>
      <c r="U78" s="689"/>
      <c r="V78" s="702"/>
      <c r="W78" s="413"/>
      <c r="X78" s="704"/>
      <c r="Y78" s="697"/>
      <c r="Z78" s="683"/>
      <c r="AA78" s="684"/>
      <c r="AG78" s="360">
        <f>IF(OR(D78="",F78=""),0,TIME(D78,F78,0))</f>
        <v>0</v>
      </c>
      <c r="AH78" s="360">
        <f>IF(OR(D78="",F78="",H78="",J78=""),0,TIME(H78,J78,0))</f>
        <v>0</v>
      </c>
      <c r="AI78" s="360">
        <f>IF(OR(D78="",F78=""),0,TIME(M78,O78,0))</f>
        <v>0</v>
      </c>
      <c r="AJ78" s="365">
        <f>AH78-AG78-AI78</f>
        <v>0</v>
      </c>
      <c r="AK78" s="367" t="str">
        <f>IF(A77="",IF(OR(D78&lt;&gt;"",F78&lt;&gt;"",H78&lt;&gt;"",J78&lt;&gt;""),"ERR",""),IF(A77&lt;&gt;"",IF(AND(D78="",F78="",H78="",J78=""),"",IF(OR(AND(D78&lt;&gt;"",F78=""),AND(D78="",F78&lt;&gt;""),AND(H78&lt;&gt;"",J78=""),AND(H78="",J78&lt;&gt;""),AG78&gt;=AH78,AH78-AG78-AI78&lt;0),"ERR",""))))</f>
        <v/>
      </c>
    </row>
    <row r="79" spans="1:43" ht="14.25" customHeight="1" x14ac:dyDescent="0.2">
      <c r="A79" s="803"/>
      <c r="B79" s="804"/>
      <c r="C79" s="700" t="s">
        <v>248</v>
      </c>
      <c r="D79" s="420"/>
      <c r="E79" s="421"/>
      <c r="F79" s="421"/>
      <c r="G79" s="421"/>
      <c r="H79" s="421"/>
      <c r="I79" s="421"/>
      <c r="J79" s="421"/>
      <c r="K79" s="421"/>
      <c r="L79" s="421"/>
      <c r="M79" s="421"/>
      <c r="N79" s="421"/>
      <c r="O79" s="421"/>
      <c r="P79" s="421"/>
      <c r="Q79" s="680" t="str">
        <f>IF(OR(AK77="ERR",AK78="ERR"),"研修時間を確認してください","")</f>
        <v/>
      </c>
      <c r="R79" s="680"/>
      <c r="S79" s="680"/>
      <c r="T79" s="680"/>
      <c r="U79" s="680"/>
      <c r="V79" s="680"/>
      <c r="W79" s="680"/>
      <c r="X79" s="681" t="str">
        <f>IF(ISERROR(OR(AG77,AJ77,AJ78)),"研修人数を入力してください",IF(AG77&lt;&gt;"",IF(OR(AND(AJ77&gt;0,W77=""),AND(AJ78&gt;0,W78="")),"研修人数を入力してください",""),""))</f>
        <v/>
      </c>
      <c r="Y79" s="681"/>
      <c r="Z79" s="681"/>
      <c r="AA79" s="682"/>
      <c r="AE79" s="164"/>
      <c r="AF79" s="170"/>
      <c r="AG79" s="172"/>
      <c r="AH79" s="172"/>
      <c r="AI79" s="172"/>
      <c r="AJ79" s="169"/>
      <c r="AK79" s="367"/>
      <c r="AM79" s="57"/>
      <c r="AO79" s="173"/>
      <c r="AP79" s="174"/>
      <c r="AQ79" s="173"/>
    </row>
    <row r="80" spans="1:43" ht="49.5" customHeight="1" x14ac:dyDescent="0.15">
      <c r="A80" s="805" t="str">
        <f>IF(AF77="","",CONCATENATE("(",TEXT(AF77,"aaa"),")"))</f>
        <v/>
      </c>
      <c r="B80" s="806"/>
      <c r="C80" s="701"/>
      <c r="D80" s="685"/>
      <c r="E80" s="686"/>
      <c r="F80" s="686"/>
      <c r="G80" s="686"/>
      <c r="H80" s="686"/>
      <c r="I80" s="686"/>
      <c r="J80" s="686"/>
      <c r="K80" s="686"/>
      <c r="L80" s="686"/>
      <c r="M80" s="686"/>
      <c r="N80" s="686"/>
      <c r="O80" s="686"/>
      <c r="P80" s="686"/>
      <c r="Q80" s="686"/>
      <c r="R80" s="686"/>
      <c r="S80" s="686"/>
      <c r="T80" s="686"/>
      <c r="U80" s="686"/>
      <c r="V80" s="686"/>
      <c r="W80" s="686"/>
      <c r="X80" s="686"/>
      <c r="Y80" s="686"/>
      <c r="Z80" s="686"/>
      <c r="AA80" s="687"/>
      <c r="AE80" s="164"/>
      <c r="AF80" s="170"/>
      <c r="AG80" s="172"/>
      <c r="AH80" s="172"/>
      <c r="AI80" s="172"/>
      <c r="AJ80" s="169"/>
      <c r="AK80" s="367"/>
      <c r="AO80" s="173"/>
      <c r="AP80" s="174"/>
      <c r="AQ80" s="173"/>
    </row>
    <row r="81" spans="1:43" ht="15.75" customHeight="1" x14ac:dyDescent="0.15">
      <c r="A81" s="801">
        <f>IF($AG$3="",A77+1,AF81)</f>
        <v>19</v>
      </c>
      <c r="B81" s="802"/>
      <c r="C81" s="707" t="s">
        <v>247</v>
      </c>
      <c r="D81" s="368"/>
      <c r="E81" s="692" t="s">
        <v>201</v>
      </c>
      <c r="F81" s="368"/>
      <c r="G81" s="692" t="s">
        <v>250</v>
      </c>
      <c r="H81" s="368"/>
      <c r="I81" s="692" t="s">
        <v>201</v>
      </c>
      <c r="J81" s="368"/>
      <c r="K81" s="694" t="s">
        <v>251</v>
      </c>
      <c r="L81" s="690" t="s">
        <v>202</v>
      </c>
      <c r="M81" s="369"/>
      <c r="N81" s="688" t="s">
        <v>252</v>
      </c>
      <c r="O81" s="368"/>
      <c r="P81" s="688" t="s">
        <v>251</v>
      </c>
      <c r="Q81" s="690" t="s">
        <v>253</v>
      </c>
      <c r="R81" s="380" t="str">
        <f>IF(OR(D81="",A81=""),"",HOUR(AJ81))</f>
        <v/>
      </c>
      <c r="S81" s="688" t="s">
        <v>252</v>
      </c>
      <c r="T81" s="371" t="str">
        <f>IF(OR(D81="",A81=""),"",MINUTE(AJ81))</f>
        <v/>
      </c>
      <c r="U81" s="688" t="s">
        <v>251</v>
      </c>
      <c r="V81" s="690" t="s">
        <v>268</v>
      </c>
      <c r="W81" s="372"/>
      <c r="X81" s="703" t="s">
        <v>143</v>
      </c>
      <c r="Y81" s="696" t="s">
        <v>254</v>
      </c>
      <c r="Z81" s="705"/>
      <c r="AA81" s="706"/>
      <c r="AF81" s="168" t="str">
        <f>IF($AG$3="","",AF77+1)</f>
        <v/>
      </c>
      <c r="AG81" s="360">
        <f>IF(OR(D81="",F81=""),0,TIME(D81,F81,0))</f>
        <v>0</v>
      </c>
      <c r="AH81" s="360">
        <f>IF(OR(D81="",F81="",H81="",J81=""),0,TIME(H81,J81,0))</f>
        <v>0</v>
      </c>
      <c r="AI81" s="360">
        <f>IF(OR(D81="",F81=""),0,TIME(M81,O81,0))</f>
        <v>0</v>
      </c>
      <c r="AJ81" s="365">
        <f>AH81-AG81-AI81</f>
        <v>0</v>
      </c>
      <c r="AK81" s="367" t="str">
        <f>IF(A81="",IF(OR(D81&lt;&gt;"",F81&lt;&gt;"",H81&lt;&gt;"",J81&lt;&gt;""),"ERR",""),IF(A81&lt;&gt;"",IF(AND(D81="",F81="",H81="",J81=""),"",IF(OR(AND(D81&lt;&gt;"",F81=""),AND(D81="",F81&lt;&gt;""),AND(H81&lt;&gt;"",J81=""),AND(H81="",J81&lt;&gt;""),AG81&gt;=AH81,AH81-AG81-AI81&lt;0),"ERR",""))))</f>
        <v/>
      </c>
    </row>
    <row r="82" spans="1:43" ht="14.25" customHeight="1" x14ac:dyDescent="0.15">
      <c r="A82" s="803"/>
      <c r="B82" s="804"/>
      <c r="C82" s="708"/>
      <c r="D82" s="373"/>
      <c r="E82" s="693"/>
      <c r="F82" s="373"/>
      <c r="G82" s="693"/>
      <c r="H82" s="373"/>
      <c r="I82" s="693"/>
      <c r="J82" s="373"/>
      <c r="K82" s="695"/>
      <c r="L82" s="691"/>
      <c r="M82" s="374"/>
      <c r="N82" s="689"/>
      <c r="O82" s="373"/>
      <c r="P82" s="689"/>
      <c r="Q82" s="691"/>
      <c r="R82" s="379" t="str">
        <f>IF(OR(D82="",A81=""),"",HOUR(AJ82))</f>
        <v/>
      </c>
      <c r="S82" s="689"/>
      <c r="T82" s="375" t="str">
        <f>IF(OR(D82="",A81=""),"",MINUTE(AJ82))</f>
        <v/>
      </c>
      <c r="U82" s="689"/>
      <c r="V82" s="702"/>
      <c r="W82" s="413"/>
      <c r="X82" s="704"/>
      <c r="Y82" s="697"/>
      <c r="Z82" s="683"/>
      <c r="AA82" s="684"/>
      <c r="AG82" s="360">
        <f>IF(OR(D82="",F82=""),0,TIME(D82,F82,0))</f>
        <v>0</v>
      </c>
      <c r="AH82" s="360">
        <f>IF(OR(D82="",F82="",H82="",J82=""),0,TIME(H82,J82,0))</f>
        <v>0</v>
      </c>
      <c r="AI82" s="360">
        <f>IF(OR(D82="",F82=""),0,TIME(M82,O82,0))</f>
        <v>0</v>
      </c>
      <c r="AJ82" s="365">
        <f>AH82-AG82-AI82</f>
        <v>0</v>
      </c>
      <c r="AK82" s="367" t="str">
        <f>IF(A81="",IF(OR(D82&lt;&gt;"",F82&lt;&gt;"",H82&lt;&gt;"",J82&lt;&gt;""),"ERR",""),IF(A81&lt;&gt;"",IF(AND(D82="",F82="",H82="",J82=""),"",IF(OR(AND(D82&lt;&gt;"",F82=""),AND(D82="",F82&lt;&gt;""),AND(H82&lt;&gt;"",J82=""),AND(H82="",J82&lt;&gt;""),AG82&gt;=AH82,AH82-AG82-AI82&lt;0),"ERR",""))))</f>
        <v/>
      </c>
    </row>
    <row r="83" spans="1:43" ht="14.25" customHeight="1" x14ac:dyDescent="0.2">
      <c r="A83" s="803"/>
      <c r="B83" s="804"/>
      <c r="C83" s="700" t="s">
        <v>248</v>
      </c>
      <c r="D83" s="420"/>
      <c r="E83" s="421"/>
      <c r="F83" s="421"/>
      <c r="G83" s="421"/>
      <c r="H83" s="421"/>
      <c r="I83" s="421"/>
      <c r="J83" s="421"/>
      <c r="K83" s="421"/>
      <c r="L83" s="421"/>
      <c r="M83" s="421"/>
      <c r="N83" s="421"/>
      <c r="O83" s="421"/>
      <c r="P83" s="421"/>
      <c r="Q83" s="680" t="str">
        <f>IF(OR(AK81="ERR",AK82="ERR"),"研修時間を確認してください","")</f>
        <v/>
      </c>
      <c r="R83" s="680"/>
      <c r="S83" s="680"/>
      <c r="T83" s="680"/>
      <c r="U83" s="680"/>
      <c r="V83" s="680"/>
      <c r="W83" s="680"/>
      <c r="X83" s="681" t="str">
        <f>IF(ISERROR(OR(AG81,AJ81,AJ82)),"研修人数を入力してください",IF(AG81&lt;&gt;"",IF(OR(AND(AJ81&gt;0,W81=""),AND(AJ82&gt;0,W82="")),"研修人数を入力してください",""),""))</f>
        <v/>
      </c>
      <c r="Y83" s="681"/>
      <c r="Z83" s="681"/>
      <c r="AA83" s="682"/>
      <c r="AE83" s="164"/>
      <c r="AF83" s="170"/>
      <c r="AG83" s="172"/>
      <c r="AH83" s="172"/>
      <c r="AI83" s="172"/>
      <c r="AJ83" s="169"/>
      <c r="AK83" s="367"/>
      <c r="AM83" s="57"/>
      <c r="AO83" s="173"/>
      <c r="AP83" s="174"/>
      <c r="AQ83" s="173"/>
    </row>
    <row r="84" spans="1:43" ht="49.5" customHeight="1" x14ac:dyDescent="0.15">
      <c r="A84" s="805" t="str">
        <f>IF(AF81="","",CONCATENATE("(",TEXT(AF81,"aaa"),")"))</f>
        <v/>
      </c>
      <c r="B84" s="806"/>
      <c r="C84" s="701"/>
      <c r="D84" s="685"/>
      <c r="E84" s="686"/>
      <c r="F84" s="686"/>
      <c r="G84" s="686"/>
      <c r="H84" s="686"/>
      <c r="I84" s="686"/>
      <c r="J84" s="686"/>
      <c r="K84" s="686"/>
      <c r="L84" s="686"/>
      <c r="M84" s="686"/>
      <c r="N84" s="686"/>
      <c r="O84" s="686"/>
      <c r="P84" s="686"/>
      <c r="Q84" s="686"/>
      <c r="R84" s="686"/>
      <c r="S84" s="686"/>
      <c r="T84" s="686"/>
      <c r="U84" s="686"/>
      <c r="V84" s="686"/>
      <c r="W84" s="686"/>
      <c r="X84" s="686"/>
      <c r="Y84" s="686"/>
      <c r="Z84" s="686"/>
      <c r="AA84" s="687"/>
      <c r="AE84" s="164"/>
      <c r="AF84" s="170"/>
      <c r="AG84" s="172"/>
      <c r="AH84" s="172"/>
      <c r="AI84" s="172"/>
      <c r="AJ84" s="169"/>
      <c r="AK84" s="367"/>
      <c r="AO84" s="173"/>
      <c r="AP84" s="174"/>
      <c r="AQ84" s="173"/>
    </row>
    <row r="85" spans="1:43" ht="15.75" customHeight="1" x14ac:dyDescent="0.15">
      <c r="A85" s="801">
        <f>IF($AG$3="",A81+1,AF85)</f>
        <v>20</v>
      </c>
      <c r="B85" s="802"/>
      <c r="C85" s="707" t="s">
        <v>247</v>
      </c>
      <c r="D85" s="368"/>
      <c r="E85" s="692" t="s">
        <v>201</v>
      </c>
      <c r="F85" s="368"/>
      <c r="G85" s="692" t="s">
        <v>250</v>
      </c>
      <c r="H85" s="368"/>
      <c r="I85" s="692" t="s">
        <v>201</v>
      </c>
      <c r="J85" s="368"/>
      <c r="K85" s="694" t="s">
        <v>251</v>
      </c>
      <c r="L85" s="690" t="s">
        <v>202</v>
      </c>
      <c r="M85" s="369"/>
      <c r="N85" s="688" t="s">
        <v>252</v>
      </c>
      <c r="O85" s="368"/>
      <c r="P85" s="688" t="s">
        <v>251</v>
      </c>
      <c r="Q85" s="690" t="s">
        <v>253</v>
      </c>
      <c r="R85" s="380" t="str">
        <f>IF(OR(D85="",A85=""),"",HOUR(AJ85))</f>
        <v/>
      </c>
      <c r="S85" s="688" t="s">
        <v>252</v>
      </c>
      <c r="T85" s="371" t="str">
        <f>IF(OR(D85="",A85=""),"",MINUTE(AJ85))</f>
        <v/>
      </c>
      <c r="U85" s="688" t="s">
        <v>251</v>
      </c>
      <c r="V85" s="690" t="s">
        <v>268</v>
      </c>
      <c r="W85" s="372"/>
      <c r="X85" s="703" t="s">
        <v>143</v>
      </c>
      <c r="Y85" s="696" t="s">
        <v>254</v>
      </c>
      <c r="Z85" s="705"/>
      <c r="AA85" s="706"/>
      <c r="AF85" s="168" t="str">
        <f>IF($AG$3="","",AF81+1)</f>
        <v/>
      </c>
      <c r="AG85" s="360">
        <f>IF(OR(D85="",F85=""),0,TIME(D85,F85,0))</f>
        <v>0</v>
      </c>
      <c r="AH85" s="360">
        <f>IF(OR(D85="",F85="",H85="",J85=""),0,TIME(H85,J85,0))</f>
        <v>0</v>
      </c>
      <c r="AI85" s="360">
        <f>IF(OR(D85="",F85=""),0,TIME(M85,O85,0))</f>
        <v>0</v>
      </c>
      <c r="AJ85" s="365">
        <f>AH85-AG85-AI85</f>
        <v>0</v>
      </c>
      <c r="AK85" s="367" t="str">
        <f>IF(A85="",IF(OR(D85&lt;&gt;"",F85&lt;&gt;"",H85&lt;&gt;"",J85&lt;&gt;""),"ERR",""),IF(A85&lt;&gt;"",IF(AND(D85="",F85="",H85="",J85=""),"",IF(OR(AND(D85&lt;&gt;"",F85=""),AND(D85="",F85&lt;&gt;""),AND(H85&lt;&gt;"",J85=""),AND(H85="",J85&lt;&gt;""),AG85&gt;=AH85,AH85-AG85-AI85&lt;0),"ERR",""))))</f>
        <v/>
      </c>
    </row>
    <row r="86" spans="1:43" ht="14.25" customHeight="1" x14ac:dyDescent="0.15">
      <c r="A86" s="803"/>
      <c r="B86" s="804"/>
      <c r="C86" s="708"/>
      <c r="D86" s="373"/>
      <c r="E86" s="693"/>
      <c r="F86" s="373"/>
      <c r="G86" s="693"/>
      <c r="H86" s="373"/>
      <c r="I86" s="693"/>
      <c r="J86" s="373"/>
      <c r="K86" s="695"/>
      <c r="L86" s="691"/>
      <c r="M86" s="374"/>
      <c r="N86" s="689"/>
      <c r="O86" s="373"/>
      <c r="P86" s="689"/>
      <c r="Q86" s="691"/>
      <c r="R86" s="379" t="str">
        <f>IF(OR(D86="",A85=""),"",HOUR(AJ86))</f>
        <v/>
      </c>
      <c r="S86" s="689"/>
      <c r="T86" s="375" t="str">
        <f>IF(OR(D86="",A85=""),"",MINUTE(AJ86))</f>
        <v/>
      </c>
      <c r="U86" s="689"/>
      <c r="V86" s="702"/>
      <c r="W86" s="413"/>
      <c r="X86" s="704"/>
      <c r="Y86" s="697"/>
      <c r="Z86" s="683"/>
      <c r="AA86" s="684"/>
      <c r="AG86" s="360">
        <f>IF(OR(D86="",F86=""),0,TIME(D86,F86,0))</f>
        <v>0</v>
      </c>
      <c r="AH86" s="360">
        <f>IF(OR(D86="",F86="",H86="",J86=""),0,TIME(H86,J86,0))</f>
        <v>0</v>
      </c>
      <c r="AI86" s="360">
        <f>IF(OR(D86="",F86=""),0,TIME(M86,O86,0))</f>
        <v>0</v>
      </c>
      <c r="AJ86" s="365">
        <f>AH86-AG86-AI86</f>
        <v>0</v>
      </c>
      <c r="AK86" s="367" t="str">
        <f>IF(A85="",IF(OR(D86&lt;&gt;"",F86&lt;&gt;"",H86&lt;&gt;"",J86&lt;&gt;""),"ERR",""),IF(A85&lt;&gt;"",IF(AND(D86="",F86="",H86="",J86=""),"",IF(OR(AND(D86&lt;&gt;"",F86=""),AND(D86="",F86&lt;&gt;""),AND(H86&lt;&gt;"",J86=""),AND(H86="",J86&lt;&gt;""),AG86&gt;=AH86,AH86-AG86-AI86&lt;0),"ERR",""))))</f>
        <v/>
      </c>
    </row>
    <row r="87" spans="1:43" ht="14.25" customHeight="1" x14ac:dyDescent="0.2">
      <c r="A87" s="803"/>
      <c r="B87" s="804"/>
      <c r="C87" s="700" t="s">
        <v>248</v>
      </c>
      <c r="D87" s="420"/>
      <c r="E87" s="421"/>
      <c r="F87" s="421"/>
      <c r="G87" s="421"/>
      <c r="H87" s="421"/>
      <c r="I87" s="421"/>
      <c r="J87" s="421"/>
      <c r="K87" s="421"/>
      <c r="L87" s="421"/>
      <c r="M87" s="421"/>
      <c r="N87" s="421"/>
      <c r="O87" s="421"/>
      <c r="P87" s="421"/>
      <c r="Q87" s="680" t="str">
        <f>IF(OR(AK85="ERR",AK86="ERR"),"研修時間を確認してください","")</f>
        <v/>
      </c>
      <c r="R87" s="680"/>
      <c r="S87" s="680"/>
      <c r="T87" s="680"/>
      <c r="U87" s="680"/>
      <c r="V87" s="680"/>
      <c r="W87" s="680"/>
      <c r="X87" s="681" t="str">
        <f>IF(ISERROR(OR(AG85,AJ85,AJ86)),"研修人数を入力してください",IF(AG85&lt;&gt;"",IF(OR(AND(AJ85&gt;0,W85=""),AND(AJ86&gt;0,W86="")),"研修人数を入力してください",""),""))</f>
        <v/>
      </c>
      <c r="Y87" s="681"/>
      <c r="Z87" s="681"/>
      <c r="AA87" s="682"/>
      <c r="AE87" s="164"/>
      <c r="AF87" s="170"/>
      <c r="AG87" s="172"/>
      <c r="AH87" s="172"/>
      <c r="AI87" s="172"/>
      <c r="AJ87" s="169"/>
      <c r="AK87" s="367"/>
      <c r="AM87" s="57"/>
      <c r="AO87" s="173"/>
      <c r="AP87" s="174"/>
      <c r="AQ87" s="173"/>
    </row>
    <row r="88" spans="1:43" ht="49.5" customHeight="1" x14ac:dyDescent="0.15">
      <c r="A88" s="805" t="str">
        <f>IF(AF85="","",CONCATENATE("(",TEXT(AF85,"aaa"),")"))</f>
        <v/>
      </c>
      <c r="B88" s="806"/>
      <c r="C88" s="701"/>
      <c r="D88" s="685"/>
      <c r="E88" s="686"/>
      <c r="F88" s="686"/>
      <c r="G88" s="686"/>
      <c r="H88" s="686"/>
      <c r="I88" s="686"/>
      <c r="J88" s="686"/>
      <c r="K88" s="686"/>
      <c r="L88" s="686"/>
      <c r="M88" s="686"/>
      <c r="N88" s="686"/>
      <c r="O88" s="686"/>
      <c r="P88" s="686"/>
      <c r="Q88" s="686"/>
      <c r="R88" s="686"/>
      <c r="S88" s="686"/>
      <c r="T88" s="686"/>
      <c r="U88" s="686"/>
      <c r="V88" s="686"/>
      <c r="W88" s="686"/>
      <c r="X88" s="686"/>
      <c r="Y88" s="686"/>
      <c r="Z88" s="686"/>
      <c r="AA88" s="687"/>
      <c r="AE88" s="164"/>
      <c r="AF88" s="170"/>
      <c r="AG88" s="172"/>
      <c r="AH88" s="172"/>
      <c r="AI88" s="172"/>
      <c r="AJ88" s="169"/>
      <c r="AK88" s="367"/>
      <c r="AO88" s="173"/>
      <c r="AP88" s="174"/>
      <c r="AQ88" s="173"/>
    </row>
    <row r="89" spans="1:43" ht="14.25" customHeight="1" x14ac:dyDescent="0.15">
      <c r="A89" s="699" t="s">
        <v>273</v>
      </c>
      <c r="B89" s="699"/>
      <c r="C89" s="698">
        <f>IF(SUMIF($W$49:$W$86,1,$AJ$49:$AJ$86)=0,0,SUMIF($W$49:$W$86,1,$AJ$49:$AJ$86))</f>
        <v>0</v>
      </c>
      <c r="D89" s="698"/>
      <c r="E89" s="699" t="s">
        <v>259</v>
      </c>
      <c r="F89" s="699"/>
      <c r="G89" s="698">
        <f>IF(SUMIF($W$49:$W$86,2,$AJ$49:$AJ$86)=0,0,SUMIF($W$49:$W$86,2,$AJ$49:$AJ$86))</f>
        <v>0</v>
      </c>
      <c r="H89" s="698"/>
      <c r="I89" s="699" t="s">
        <v>260</v>
      </c>
      <c r="J89" s="699"/>
      <c r="K89" s="698">
        <f>IF(SUMIF($W$49:$W$86,3,$AJ$49:$AJ$86)=0,0,SUMIF($W$49:$W$86,3,$AJ$49:$AJ$86))</f>
        <v>0</v>
      </c>
      <c r="L89" s="698"/>
      <c r="M89" s="391" t="s">
        <v>31</v>
      </c>
      <c r="N89" s="698">
        <f>SUM($C$89,$G$89,$K$89)</f>
        <v>0</v>
      </c>
      <c r="O89" s="698"/>
      <c r="P89" s="381"/>
      <c r="Q89" s="381"/>
      <c r="R89" s="381"/>
      <c r="S89" s="381"/>
      <c r="T89" s="381"/>
      <c r="U89" s="381"/>
      <c r="V89" s="381"/>
      <c r="W89" s="381"/>
      <c r="X89" s="381"/>
      <c r="Y89" s="381"/>
      <c r="Z89" s="381"/>
      <c r="AA89" s="381"/>
      <c r="AE89" s="164"/>
      <c r="AF89" s="170"/>
      <c r="AG89" s="172"/>
      <c r="AH89" s="172"/>
      <c r="AI89" s="172"/>
      <c r="AJ89" s="169"/>
      <c r="AK89" s="367"/>
      <c r="AO89" s="173"/>
      <c r="AP89" s="174"/>
      <c r="AQ89" s="173"/>
    </row>
    <row r="90" spans="1:43" ht="13.5" customHeight="1" x14ac:dyDescent="0.15">
      <c r="A90" s="350"/>
      <c r="B90" s="350"/>
      <c r="C90" s="376"/>
      <c r="D90" s="376"/>
      <c r="E90" s="376"/>
      <c r="F90" s="376"/>
      <c r="G90" s="376"/>
      <c r="H90" s="376"/>
      <c r="I90" s="377"/>
      <c r="J90" s="377"/>
      <c r="K90" s="377"/>
      <c r="L90" s="807" t="str">
        <f>$L$5</f>
        <v>（   　　年　　月 ）</v>
      </c>
      <c r="M90" s="807"/>
      <c r="N90" s="807"/>
      <c r="O90" s="807"/>
      <c r="P90" s="807"/>
      <c r="Q90" s="807"/>
      <c r="R90" s="385" t="s">
        <v>264</v>
      </c>
      <c r="S90" s="383"/>
      <c r="T90" s="383"/>
      <c r="U90" s="383"/>
      <c r="V90" s="808" t="str">
        <f>$V$5</f>
        <v/>
      </c>
      <c r="W90" s="808"/>
      <c r="X90" s="808"/>
      <c r="Y90" s="808"/>
      <c r="Z90" s="808"/>
      <c r="AA90" s="808"/>
      <c r="AE90" s="164"/>
      <c r="AF90" s="170"/>
      <c r="AG90" s="172"/>
      <c r="AH90" s="172"/>
      <c r="AI90" s="172"/>
      <c r="AJ90" s="365"/>
      <c r="AK90" s="367"/>
      <c r="AO90" s="173"/>
      <c r="AP90" s="174"/>
      <c r="AQ90" s="173"/>
    </row>
    <row r="91" spans="1:43" ht="15.75" customHeight="1" x14ac:dyDescent="0.15">
      <c r="A91" s="801">
        <f>IF($AG$3="",A85+1,AF91)</f>
        <v>21</v>
      </c>
      <c r="B91" s="802"/>
      <c r="C91" s="707" t="s">
        <v>247</v>
      </c>
      <c r="D91" s="368"/>
      <c r="E91" s="692" t="s">
        <v>201</v>
      </c>
      <c r="F91" s="368"/>
      <c r="G91" s="692" t="s">
        <v>250</v>
      </c>
      <c r="H91" s="368"/>
      <c r="I91" s="692" t="s">
        <v>201</v>
      </c>
      <c r="J91" s="368"/>
      <c r="K91" s="694" t="s">
        <v>251</v>
      </c>
      <c r="L91" s="690" t="s">
        <v>202</v>
      </c>
      <c r="M91" s="369"/>
      <c r="N91" s="688" t="s">
        <v>252</v>
      </c>
      <c r="O91" s="368"/>
      <c r="P91" s="688" t="s">
        <v>251</v>
      </c>
      <c r="Q91" s="690" t="s">
        <v>253</v>
      </c>
      <c r="R91" s="380" t="str">
        <f>IF(OR(D91="",A91=""),"",HOUR(AJ91))</f>
        <v/>
      </c>
      <c r="S91" s="688" t="s">
        <v>252</v>
      </c>
      <c r="T91" s="371" t="str">
        <f>IF(OR(D91="",A91=""),"",MINUTE(AJ91))</f>
        <v/>
      </c>
      <c r="U91" s="688" t="s">
        <v>251</v>
      </c>
      <c r="V91" s="690" t="s">
        <v>268</v>
      </c>
      <c r="W91" s="372"/>
      <c r="X91" s="703" t="s">
        <v>143</v>
      </c>
      <c r="Y91" s="696" t="s">
        <v>254</v>
      </c>
      <c r="Z91" s="705"/>
      <c r="AA91" s="706"/>
      <c r="AF91" s="168" t="str">
        <f>IF($AG$3="","",AF85+1)</f>
        <v/>
      </c>
      <c r="AG91" s="360">
        <f>IF(OR(D91="",F91=""),0,TIME(D91,F91,0))</f>
        <v>0</v>
      </c>
      <c r="AH91" s="360">
        <f>IF(OR(D91="",F91="",H91="",J91=""),0,TIME(H91,J91,0))</f>
        <v>0</v>
      </c>
      <c r="AI91" s="360">
        <f>IF(OR(D91="",F91=""),0,TIME(M91,O91,0))</f>
        <v>0</v>
      </c>
      <c r="AJ91" s="365">
        <f>AH91-AG91-AI91</f>
        <v>0</v>
      </c>
      <c r="AK91" s="367" t="str">
        <f>IF(A91="",IF(OR(D91&lt;&gt;"",F91&lt;&gt;"",H91&lt;&gt;"",J91&lt;&gt;""),"ERR",""),IF(A91&lt;&gt;"",IF(AND(D91="",F91="",H91="",J91=""),"",IF(OR(AND(D91&lt;&gt;"",F91=""),AND(D91="",F91&lt;&gt;""),AND(H91&lt;&gt;"",J91=""),AND(H91="",J91&lt;&gt;""),AG91&gt;=AH91,AH91-AG91-AI91&lt;0),"ERR",""))))</f>
        <v/>
      </c>
    </row>
    <row r="92" spans="1:43" ht="14.25" customHeight="1" x14ac:dyDescent="0.15">
      <c r="A92" s="803"/>
      <c r="B92" s="804"/>
      <c r="C92" s="708"/>
      <c r="D92" s="373"/>
      <c r="E92" s="693"/>
      <c r="F92" s="373"/>
      <c r="G92" s="693"/>
      <c r="H92" s="373"/>
      <c r="I92" s="693"/>
      <c r="J92" s="373"/>
      <c r="K92" s="695"/>
      <c r="L92" s="691"/>
      <c r="M92" s="374"/>
      <c r="N92" s="689"/>
      <c r="O92" s="373"/>
      <c r="P92" s="689"/>
      <c r="Q92" s="691"/>
      <c r="R92" s="379" t="str">
        <f>IF(OR(D92="",A91=""),"",HOUR(AJ92))</f>
        <v/>
      </c>
      <c r="S92" s="689"/>
      <c r="T92" s="375" t="str">
        <f>IF(OR(D92="",A91=""),"",MINUTE(AJ92))</f>
        <v/>
      </c>
      <c r="U92" s="689"/>
      <c r="V92" s="702"/>
      <c r="W92" s="413"/>
      <c r="X92" s="704"/>
      <c r="Y92" s="697"/>
      <c r="Z92" s="683"/>
      <c r="AA92" s="684"/>
      <c r="AG92" s="360">
        <f>IF(OR(D92="",F92=""),0,TIME(D92,F92,0))</f>
        <v>0</v>
      </c>
      <c r="AH92" s="360">
        <f>IF(OR(D92="",F92="",H92="",J92=""),0,TIME(H92,J92,0))</f>
        <v>0</v>
      </c>
      <c r="AI92" s="360">
        <f>IF(OR(D92="",F92=""),0,TIME(M92,O92,0))</f>
        <v>0</v>
      </c>
      <c r="AJ92" s="365">
        <f>AH92-AG92-AI92</f>
        <v>0</v>
      </c>
      <c r="AK92" s="367" t="str">
        <f>IF(A91="",IF(OR(D92&lt;&gt;"",F92&lt;&gt;"",H92&lt;&gt;"",J92&lt;&gt;""),"ERR",""),IF(A91&lt;&gt;"",IF(AND(D92="",F92="",H92="",J92=""),"",IF(OR(AND(D92&lt;&gt;"",F92=""),AND(D92="",F92&lt;&gt;""),AND(H92&lt;&gt;"",J92=""),AND(H92="",J92&lt;&gt;""),AG92&gt;=AH92,AH92-AG92-AI92&lt;0),"ERR",""))))</f>
        <v/>
      </c>
    </row>
    <row r="93" spans="1:43" ht="14.25" customHeight="1" x14ac:dyDescent="0.2">
      <c r="A93" s="803"/>
      <c r="B93" s="804"/>
      <c r="C93" s="700" t="s">
        <v>248</v>
      </c>
      <c r="D93" s="420"/>
      <c r="E93" s="421"/>
      <c r="F93" s="421"/>
      <c r="G93" s="421"/>
      <c r="H93" s="421"/>
      <c r="I93" s="421"/>
      <c r="J93" s="421"/>
      <c r="K93" s="421"/>
      <c r="L93" s="421"/>
      <c r="M93" s="421"/>
      <c r="N93" s="421"/>
      <c r="O93" s="421"/>
      <c r="P93" s="421"/>
      <c r="Q93" s="680" t="str">
        <f>IF(OR(AK91="ERR",AK92="ERR"),"研修時間を確認してください","")</f>
        <v/>
      </c>
      <c r="R93" s="680"/>
      <c r="S93" s="680"/>
      <c r="T93" s="680"/>
      <c r="U93" s="680"/>
      <c r="V93" s="680"/>
      <c r="W93" s="680"/>
      <c r="X93" s="681" t="str">
        <f>IF(ISERROR(OR(AG91,AJ91,AJ92)),"研修人数を入力してください",IF(AG91&lt;&gt;"",IF(OR(AND(AJ91&gt;0,W91=""),AND(AJ92&gt;0,W92="")),"研修人数を入力してください",""),""))</f>
        <v/>
      </c>
      <c r="Y93" s="681"/>
      <c r="Z93" s="681"/>
      <c r="AA93" s="682"/>
      <c r="AE93" s="164"/>
      <c r="AF93" s="170"/>
      <c r="AG93" s="172"/>
      <c r="AH93" s="172"/>
      <c r="AI93" s="172"/>
      <c r="AJ93" s="169"/>
      <c r="AK93" s="367"/>
      <c r="AM93" s="57"/>
      <c r="AO93" s="173"/>
      <c r="AP93" s="174"/>
      <c r="AQ93" s="173"/>
    </row>
    <row r="94" spans="1:43" ht="48.75" customHeight="1" x14ac:dyDescent="0.15">
      <c r="A94" s="805" t="str">
        <f>IF(AF91="","",CONCATENATE("(",TEXT(AF91,"aaa"),")"))</f>
        <v/>
      </c>
      <c r="B94" s="806"/>
      <c r="C94" s="701"/>
      <c r="D94" s="685"/>
      <c r="E94" s="686"/>
      <c r="F94" s="686"/>
      <c r="G94" s="686"/>
      <c r="H94" s="686"/>
      <c r="I94" s="686"/>
      <c r="J94" s="686"/>
      <c r="K94" s="686"/>
      <c r="L94" s="686"/>
      <c r="M94" s="686"/>
      <c r="N94" s="686"/>
      <c r="O94" s="686"/>
      <c r="P94" s="686"/>
      <c r="Q94" s="686"/>
      <c r="R94" s="686"/>
      <c r="S94" s="686"/>
      <c r="T94" s="686"/>
      <c r="U94" s="686"/>
      <c r="V94" s="686"/>
      <c r="W94" s="686"/>
      <c r="X94" s="686"/>
      <c r="Y94" s="686"/>
      <c r="Z94" s="686"/>
      <c r="AA94" s="687"/>
      <c r="AE94" s="164"/>
      <c r="AF94" s="170"/>
      <c r="AG94" s="172"/>
      <c r="AH94" s="172"/>
      <c r="AI94" s="172"/>
      <c r="AJ94" s="169"/>
      <c r="AK94" s="367"/>
      <c r="AO94" s="173"/>
      <c r="AP94" s="174"/>
      <c r="AQ94" s="173"/>
    </row>
    <row r="95" spans="1:43" ht="15.75" customHeight="1" x14ac:dyDescent="0.15">
      <c r="A95" s="801">
        <f>IF($AG$3="",A91+1,AF95)</f>
        <v>22</v>
      </c>
      <c r="B95" s="802"/>
      <c r="C95" s="707" t="s">
        <v>247</v>
      </c>
      <c r="D95" s="368"/>
      <c r="E95" s="692" t="s">
        <v>201</v>
      </c>
      <c r="F95" s="368"/>
      <c r="G95" s="692" t="s">
        <v>250</v>
      </c>
      <c r="H95" s="368"/>
      <c r="I95" s="692" t="s">
        <v>201</v>
      </c>
      <c r="J95" s="368"/>
      <c r="K95" s="694" t="s">
        <v>251</v>
      </c>
      <c r="L95" s="690" t="s">
        <v>202</v>
      </c>
      <c r="M95" s="369"/>
      <c r="N95" s="688" t="s">
        <v>252</v>
      </c>
      <c r="O95" s="368"/>
      <c r="P95" s="688" t="s">
        <v>251</v>
      </c>
      <c r="Q95" s="690" t="s">
        <v>253</v>
      </c>
      <c r="R95" s="380" t="str">
        <f>IF(OR(D95="",A95=""),"",HOUR(AJ95))</f>
        <v/>
      </c>
      <c r="S95" s="688" t="s">
        <v>252</v>
      </c>
      <c r="T95" s="371" t="str">
        <f>IF(OR(D95="",A95=""),"",MINUTE(AJ95))</f>
        <v/>
      </c>
      <c r="U95" s="688" t="s">
        <v>251</v>
      </c>
      <c r="V95" s="690" t="s">
        <v>268</v>
      </c>
      <c r="W95" s="372"/>
      <c r="X95" s="703" t="s">
        <v>143</v>
      </c>
      <c r="Y95" s="696" t="s">
        <v>254</v>
      </c>
      <c r="Z95" s="705"/>
      <c r="AA95" s="706"/>
      <c r="AF95" s="168" t="str">
        <f>IF($AG$3="","",AF91+1)</f>
        <v/>
      </c>
      <c r="AG95" s="360">
        <f>IF(OR(D95="",F95=""),0,TIME(D95,F95,0))</f>
        <v>0</v>
      </c>
      <c r="AH95" s="360">
        <f>IF(OR(D95="",F95="",H95="",J95=""),0,TIME(H95,J95,0))</f>
        <v>0</v>
      </c>
      <c r="AI95" s="360">
        <f>IF(OR(D95="",F95=""),0,TIME(M95,O95,0))</f>
        <v>0</v>
      </c>
      <c r="AJ95" s="365">
        <f>AH95-AG95-AI95</f>
        <v>0</v>
      </c>
      <c r="AK95" s="367" t="str">
        <f>IF(A95="",IF(OR(D95&lt;&gt;"",F95&lt;&gt;"",H95&lt;&gt;"",J95&lt;&gt;""),"ERR",""),IF(A95&lt;&gt;"",IF(AND(D95="",F95="",H95="",J95=""),"",IF(OR(AND(D95&lt;&gt;"",F95=""),AND(D95="",F95&lt;&gt;""),AND(H95&lt;&gt;"",J95=""),AND(H95="",J95&lt;&gt;""),AG95&gt;=AH95,AH95-AG95-AI95&lt;0),"ERR",""))))</f>
        <v/>
      </c>
    </row>
    <row r="96" spans="1:43" ht="14.25" customHeight="1" x14ac:dyDescent="0.15">
      <c r="A96" s="803"/>
      <c r="B96" s="804"/>
      <c r="C96" s="708"/>
      <c r="D96" s="373"/>
      <c r="E96" s="693"/>
      <c r="F96" s="373"/>
      <c r="G96" s="693"/>
      <c r="H96" s="373"/>
      <c r="I96" s="693"/>
      <c r="J96" s="373"/>
      <c r="K96" s="695"/>
      <c r="L96" s="691"/>
      <c r="M96" s="374"/>
      <c r="N96" s="689"/>
      <c r="O96" s="373"/>
      <c r="P96" s="689"/>
      <c r="Q96" s="691"/>
      <c r="R96" s="379" t="str">
        <f>IF(OR(D96="",A95=""),"",HOUR(AJ96))</f>
        <v/>
      </c>
      <c r="S96" s="689"/>
      <c r="T96" s="375" t="str">
        <f>IF(OR(D96="",A95=""),"",MINUTE(AJ96))</f>
        <v/>
      </c>
      <c r="U96" s="689"/>
      <c r="V96" s="702"/>
      <c r="W96" s="413"/>
      <c r="X96" s="704"/>
      <c r="Y96" s="697"/>
      <c r="Z96" s="683"/>
      <c r="AA96" s="684"/>
      <c r="AG96" s="360">
        <f>IF(OR(D96="",F96=""),0,TIME(D96,F96,0))</f>
        <v>0</v>
      </c>
      <c r="AH96" s="360">
        <f>IF(OR(D96="",F96="",H96="",J96=""),0,TIME(H96,J96,0))</f>
        <v>0</v>
      </c>
      <c r="AI96" s="360">
        <f>IF(OR(D96="",F96=""),0,TIME(M96,O96,0))</f>
        <v>0</v>
      </c>
      <c r="AJ96" s="365">
        <f>AH96-AG96-AI96</f>
        <v>0</v>
      </c>
      <c r="AK96" s="367" t="str">
        <f>IF(A95="",IF(OR(D96&lt;&gt;"",F96&lt;&gt;"",H96&lt;&gt;"",J96&lt;&gt;""),"ERR",""),IF(A95&lt;&gt;"",IF(AND(D96="",F96="",H96="",J96=""),"",IF(OR(AND(D96&lt;&gt;"",F96=""),AND(D96="",F96&lt;&gt;""),AND(H96&lt;&gt;"",J96=""),AND(H96="",J96&lt;&gt;""),AG96&gt;=AH96,AH96-AG96-AI96&lt;0),"ERR",""))))</f>
        <v/>
      </c>
    </row>
    <row r="97" spans="1:43" ht="14.25" customHeight="1" x14ac:dyDescent="0.2">
      <c r="A97" s="803"/>
      <c r="B97" s="804"/>
      <c r="C97" s="700" t="s">
        <v>248</v>
      </c>
      <c r="D97" s="420"/>
      <c r="E97" s="421"/>
      <c r="F97" s="421"/>
      <c r="G97" s="421"/>
      <c r="H97" s="421"/>
      <c r="I97" s="421"/>
      <c r="J97" s="421"/>
      <c r="K97" s="421"/>
      <c r="L97" s="421"/>
      <c r="M97" s="421"/>
      <c r="N97" s="421"/>
      <c r="O97" s="421"/>
      <c r="P97" s="421"/>
      <c r="Q97" s="680" t="str">
        <f>IF(OR(AK95="ERR",AK96="ERR"),"研修時間を確認してください","")</f>
        <v/>
      </c>
      <c r="R97" s="680"/>
      <c r="S97" s="680"/>
      <c r="T97" s="680"/>
      <c r="U97" s="680"/>
      <c r="V97" s="680"/>
      <c r="W97" s="680"/>
      <c r="X97" s="681" t="str">
        <f>IF(ISERROR(OR(AG95,AJ95,AJ96)),"研修人数を入力してください",IF(AG95&lt;&gt;"",IF(OR(AND(AJ95&gt;0,W95=""),AND(AJ96&gt;0,W96="")),"研修人数を入力してください",""),""))</f>
        <v/>
      </c>
      <c r="Y97" s="681"/>
      <c r="Z97" s="681"/>
      <c r="AA97" s="682"/>
      <c r="AE97" s="164"/>
      <c r="AF97" s="170"/>
      <c r="AG97" s="172"/>
      <c r="AH97" s="172"/>
      <c r="AI97" s="172"/>
      <c r="AJ97" s="169"/>
      <c r="AK97" s="367"/>
      <c r="AM97" s="57"/>
      <c r="AO97" s="173"/>
      <c r="AP97" s="174"/>
      <c r="AQ97" s="173"/>
    </row>
    <row r="98" spans="1:43" ht="48.75" customHeight="1" x14ac:dyDescent="0.15">
      <c r="A98" s="805" t="str">
        <f>IF(AF95="","",CONCATENATE("(",TEXT(AF95,"aaa"),")"))</f>
        <v/>
      </c>
      <c r="B98" s="806"/>
      <c r="C98" s="701"/>
      <c r="D98" s="685"/>
      <c r="E98" s="686"/>
      <c r="F98" s="686"/>
      <c r="G98" s="686"/>
      <c r="H98" s="686"/>
      <c r="I98" s="686"/>
      <c r="J98" s="686"/>
      <c r="K98" s="686"/>
      <c r="L98" s="686"/>
      <c r="M98" s="686"/>
      <c r="N98" s="686"/>
      <c r="O98" s="686"/>
      <c r="P98" s="686"/>
      <c r="Q98" s="686"/>
      <c r="R98" s="686"/>
      <c r="S98" s="686"/>
      <c r="T98" s="686"/>
      <c r="U98" s="686"/>
      <c r="V98" s="686"/>
      <c r="W98" s="686"/>
      <c r="X98" s="686"/>
      <c r="Y98" s="686"/>
      <c r="Z98" s="686"/>
      <c r="AA98" s="687"/>
      <c r="AE98" s="164"/>
      <c r="AF98" s="170"/>
      <c r="AG98" s="172"/>
      <c r="AH98" s="172"/>
      <c r="AI98" s="172"/>
      <c r="AJ98" s="169"/>
      <c r="AK98" s="367"/>
      <c r="AO98" s="173"/>
      <c r="AP98" s="174"/>
      <c r="AQ98" s="173"/>
    </row>
    <row r="99" spans="1:43" ht="15.75" customHeight="1" x14ac:dyDescent="0.15">
      <c r="A99" s="801">
        <f>IF($AG$3="",A95+1,AF99)</f>
        <v>23</v>
      </c>
      <c r="B99" s="802"/>
      <c r="C99" s="707" t="s">
        <v>247</v>
      </c>
      <c r="D99" s="368"/>
      <c r="E99" s="692" t="s">
        <v>201</v>
      </c>
      <c r="F99" s="368"/>
      <c r="G99" s="692" t="s">
        <v>250</v>
      </c>
      <c r="H99" s="368"/>
      <c r="I99" s="692" t="s">
        <v>201</v>
      </c>
      <c r="J99" s="368"/>
      <c r="K99" s="694" t="s">
        <v>251</v>
      </c>
      <c r="L99" s="690" t="s">
        <v>202</v>
      </c>
      <c r="M99" s="369"/>
      <c r="N99" s="688" t="s">
        <v>252</v>
      </c>
      <c r="O99" s="368"/>
      <c r="P99" s="688" t="s">
        <v>251</v>
      </c>
      <c r="Q99" s="690" t="s">
        <v>253</v>
      </c>
      <c r="R99" s="380" t="str">
        <f>IF(OR(D99="",A99=""),"",HOUR(AJ99))</f>
        <v/>
      </c>
      <c r="S99" s="688" t="s">
        <v>252</v>
      </c>
      <c r="T99" s="371" t="str">
        <f>IF(OR(D99="",A99=""),"",MINUTE(AJ99))</f>
        <v/>
      </c>
      <c r="U99" s="688" t="s">
        <v>251</v>
      </c>
      <c r="V99" s="690" t="s">
        <v>268</v>
      </c>
      <c r="W99" s="372"/>
      <c r="X99" s="703" t="s">
        <v>143</v>
      </c>
      <c r="Y99" s="696" t="s">
        <v>254</v>
      </c>
      <c r="Z99" s="705"/>
      <c r="AA99" s="706"/>
      <c r="AF99" s="168" t="str">
        <f>IF($AG$3="","",AF95+1)</f>
        <v/>
      </c>
      <c r="AG99" s="360">
        <f>IF(OR(D99="",F99=""),0,TIME(D99,F99,0))</f>
        <v>0</v>
      </c>
      <c r="AH99" s="360">
        <f>IF(OR(D99="",F99="",H99="",J99=""),0,TIME(H99,J99,0))</f>
        <v>0</v>
      </c>
      <c r="AI99" s="360">
        <f>IF(OR(D99="",F99=""),0,TIME(M99,O99,0))</f>
        <v>0</v>
      </c>
      <c r="AJ99" s="365">
        <f>AH99-AG99-AI99</f>
        <v>0</v>
      </c>
      <c r="AK99" s="367" t="str">
        <f>IF(A99="",IF(OR(D99&lt;&gt;"",F99&lt;&gt;"",H99&lt;&gt;"",J99&lt;&gt;""),"ERR",""),IF(A99&lt;&gt;"",IF(AND(D99="",F99="",H99="",J99=""),"",IF(OR(AND(D99&lt;&gt;"",F99=""),AND(D99="",F99&lt;&gt;""),AND(H99&lt;&gt;"",J99=""),AND(H99="",J99&lt;&gt;""),AG99&gt;=AH99,AH99-AG99-AI99&lt;0),"ERR",""))))</f>
        <v/>
      </c>
    </row>
    <row r="100" spans="1:43" ht="14.25" customHeight="1" x14ac:dyDescent="0.15">
      <c r="A100" s="803"/>
      <c r="B100" s="804"/>
      <c r="C100" s="708"/>
      <c r="D100" s="373"/>
      <c r="E100" s="693"/>
      <c r="F100" s="373"/>
      <c r="G100" s="693"/>
      <c r="H100" s="373"/>
      <c r="I100" s="693"/>
      <c r="J100" s="373"/>
      <c r="K100" s="695"/>
      <c r="L100" s="691"/>
      <c r="M100" s="374"/>
      <c r="N100" s="689"/>
      <c r="O100" s="373"/>
      <c r="P100" s="689"/>
      <c r="Q100" s="691"/>
      <c r="R100" s="379" t="str">
        <f>IF(OR(D100="",A99=""),"",HOUR(AJ100))</f>
        <v/>
      </c>
      <c r="S100" s="689"/>
      <c r="T100" s="375" t="str">
        <f>IF(OR(D100="",A99=""),"",MINUTE(AJ100))</f>
        <v/>
      </c>
      <c r="U100" s="689"/>
      <c r="V100" s="702"/>
      <c r="W100" s="413"/>
      <c r="X100" s="704"/>
      <c r="Y100" s="697"/>
      <c r="Z100" s="683"/>
      <c r="AA100" s="684"/>
      <c r="AG100" s="360">
        <f>IF(OR(D100="",F100=""),0,TIME(D100,F100,0))</f>
        <v>0</v>
      </c>
      <c r="AH100" s="360">
        <f>IF(OR(D100="",F100="",H100="",J100=""),0,TIME(H100,J100,0))</f>
        <v>0</v>
      </c>
      <c r="AI100" s="360">
        <f>IF(OR(D100="",F100=""),0,TIME(M100,O100,0))</f>
        <v>0</v>
      </c>
      <c r="AJ100" s="365">
        <f>AH100-AG100-AI100</f>
        <v>0</v>
      </c>
      <c r="AK100" s="367" t="str">
        <f>IF(A99="",IF(OR(D100&lt;&gt;"",F100&lt;&gt;"",H100&lt;&gt;"",J100&lt;&gt;""),"ERR",""),IF(A99&lt;&gt;"",IF(AND(D100="",F100="",H100="",J100=""),"",IF(OR(AND(D100&lt;&gt;"",F100=""),AND(D100="",F100&lt;&gt;""),AND(H100&lt;&gt;"",J100=""),AND(H100="",J100&lt;&gt;""),AG100&gt;=AH100,AH100-AG100-AI100&lt;0),"ERR",""))))</f>
        <v/>
      </c>
    </row>
    <row r="101" spans="1:43" ht="14.25" customHeight="1" x14ac:dyDescent="0.2">
      <c r="A101" s="803"/>
      <c r="B101" s="804"/>
      <c r="C101" s="700" t="s">
        <v>248</v>
      </c>
      <c r="D101" s="420"/>
      <c r="E101" s="421"/>
      <c r="F101" s="421"/>
      <c r="G101" s="421"/>
      <c r="H101" s="421"/>
      <c r="I101" s="421"/>
      <c r="J101" s="421"/>
      <c r="K101" s="421"/>
      <c r="L101" s="421"/>
      <c r="M101" s="421"/>
      <c r="N101" s="421"/>
      <c r="O101" s="421"/>
      <c r="P101" s="421"/>
      <c r="Q101" s="680" t="str">
        <f>IF(OR(AK99="ERR",AK100="ERR"),"研修時間を確認してください","")</f>
        <v/>
      </c>
      <c r="R101" s="680"/>
      <c r="S101" s="680"/>
      <c r="T101" s="680"/>
      <c r="U101" s="680"/>
      <c r="V101" s="680"/>
      <c r="W101" s="680"/>
      <c r="X101" s="681" t="str">
        <f>IF(ISERROR(OR(AG99,AJ99,AJ100)),"研修人数を入力してください",IF(AG99&lt;&gt;"",IF(OR(AND(AJ99&gt;0,W99=""),AND(AJ100&gt;0,W100="")),"研修人数を入力してください",""),""))</f>
        <v/>
      </c>
      <c r="Y101" s="681"/>
      <c r="Z101" s="681"/>
      <c r="AA101" s="682"/>
      <c r="AE101" s="164"/>
      <c r="AF101" s="170"/>
      <c r="AG101" s="172"/>
      <c r="AH101" s="172"/>
      <c r="AI101" s="172"/>
      <c r="AJ101" s="169"/>
      <c r="AK101" s="367"/>
      <c r="AM101" s="57"/>
      <c r="AO101" s="173"/>
      <c r="AP101" s="174"/>
      <c r="AQ101" s="173"/>
    </row>
    <row r="102" spans="1:43" ht="48.75" customHeight="1" x14ac:dyDescent="0.15">
      <c r="A102" s="805" t="str">
        <f>IF(AF99="","",CONCATENATE("(",TEXT(AF99,"aaa"),")"))</f>
        <v/>
      </c>
      <c r="B102" s="806"/>
      <c r="C102" s="701"/>
      <c r="D102" s="685"/>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7"/>
      <c r="AE102" s="164"/>
      <c r="AF102" s="170"/>
      <c r="AG102" s="172"/>
      <c r="AH102" s="172"/>
      <c r="AI102" s="172"/>
      <c r="AJ102" s="169"/>
      <c r="AK102" s="367"/>
      <c r="AO102" s="173"/>
      <c r="AP102" s="174"/>
      <c r="AQ102" s="173"/>
    </row>
    <row r="103" spans="1:43" ht="15.75" customHeight="1" x14ac:dyDescent="0.15">
      <c r="A103" s="801">
        <f>IF($AG$3="",A99+1,AF103)</f>
        <v>24</v>
      </c>
      <c r="B103" s="802"/>
      <c r="C103" s="707" t="s">
        <v>247</v>
      </c>
      <c r="D103" s="368"/>
      <c r="E103" s="692" t="s">
        <v>201</v>
      </c>
      <c r="F103" s="368"/>
      <c r="G103" s="692" t="s">
        <v>250</v>
      </c>
      <c r="H103" s="368"/>
      <c r="I103" s="692" t="s">
        <v>201</v>
      </c>
      <c r="J103" s="368"/>
      <c r="K103" s="694" t="s">
        <v>251</v>
      </c>
      <c r="L103" s="690" t="s">
        <v>202</v>
      </c>
      <c r="M103" s="369"/>
      <c r="N103" s="688" t="s">
        <v>252</v>
      </c>
      <c r="O103" s="368"/>
      <c r="P103" s="688" t="s">
        <v>251</v>
      </c>
      <c r="Q103" s="690" t="s">
        <v>253</v>
      </c>
      <c r="R103" s="380" t="str">
        <f>IF(OR(D103="",A103=""),"",HOUR(AJ103))</f>
        <v/>
      </c>
      <c r="S103" s="688" t="s">
        <v>252</v>
      </c>
      <c r="T103" s="371" t="str">
        <f>IF(OR(D103="",A103=""),"",MINUTE(AJ103))</f>
        <v/>
      </c>
      <c r="U103" s="688" t="s">
        <v>251</v>
      </c>
      <c r="V103" s="690" t="s">
        <v>268</v>
      </c>
      <c r="W103" s="372"/>
      <c r="X103" s="703" t="s">
        <v>143</v>
      </c>
      <c r="Y103" s="696" t="s">
        <v>254</v>
      </c>
      <c r="Z103" s="705"/>
      <c r="AA103" s="706"/>
      <c r="AF103" s="168" t="str">
        <f>IF($AG$3="","",AF99+1)</f>
        <v/>
      </c>
      <c r="AG103" s="360">
        <f>IF(OR(D103="",F103=""),0,TIME(D103,F103,0))</f>
        <v>0</v>
      </c>
      <c r="AH103" s="360">
        <f>IF(OR(D103="",F103="",H103="",J103=""),0,TIME(H103,J103,0))</f>
        <v>0</v>
      </c>
      <c r="AI103" s="360">
        <f>IF(OR(D103="",F103=""),0,TIME(M103,O103,0))</f>
        <v>0</v>
      </c>
      <c r="AJ103" s="365">
        <f>AH103-AG103-AI103</f>
        <v>0</v>
      </c>
      <c r="AK103" s="367" t="str">
        <f>IF(A103="",IF(OR(D103&lt;&gt;"",F103&lt;&gt;"",H103&lt;&gt;"",J103&lt;&gt;""),"ERR",""),IF(A103&lt;&gt;"",IF(AND(D103="",F103="",H103="",J103=""),"",IF(OR(AND(D103&lt;&gt;"",F103=""),AND(D103="",F103&lt;&gt;""),AND(H103&lt;&gt;"",J103=""),AND(H103="",J103&lt;&gt;""),AG103&gt;=AH103,AH103-AG103-AI103&lt;0),"ERR",""))))</f>
        <v/>
      </c>
    </row>
    <row r="104" spans="1:43" ht="14.25" customHeight="1" x14ac:dyDescent="0.15">
      <c r="A104" s="803"/>
      <c r="B104" s="804"/>
      <c r="C104" s="708"/>
      <c r="D104" s="373"/>
      <c r="E104" s="693"/>
      <c r="F104" s="373"/>
      <c r="G104" s="693"/>
      <c r="H104" s="373"/>
      <c r="I104" s="693"/>
      <c r="J104" s="373"/>
      <c r="K104" s="695"/>
      <c r="L104" s="691"/>
      <c r="M104" s="374"/>
      <c r="N104" s="689"/>
      <c r="O104" s="373"/>
      <c r="P104" s="689"/>
      <c r="Q104" s="691"/>
      <c r="R104" s="379" t="str">
        <f>IF(OR(D104="",A103=""),"",HOUR(AJ104))</f>
        <v/>
      </c>
      <c r="S104" s="689"/>
      <c r="T104" s="375" t="str">
        <f>IF(OR(D104="",A103=""),"",MINUTE(AJ104))</f>
        <v/>
      </c>
      <c r="U104" s="689"/>
      <c r="V104" s="702"/>
      <c r="W104" s="413"/>
      <c r="X104" s="704"/>
      <c r="Y104" s="697"/>
      <c r="Z104" s="683"/>
      <c r="AA104" s="684"/>
      <c r="AG104" s="360">
        <f>IF(OR(D104="",F104=""),0,TIME(D104,F104,0))</f>
        <v>0</v>
      </c>
      <c r="AH104" s="360">
        <f>IF(OR(D104="",F104="",H104="",J104=""),0,TIME(H104,J104,0))</f>
        <v>0</v>
      </c>
      <c r="AI104" s="360">
        <f>IF(OR(D104="",F104=""),0,TIME(M104,O104,0))</f>
        <v>0</v>
      </c>
      <c r="AJ104" s="365">
        <f>AH104-AG104-AI104</f>
        <v>0</v>
      </c>
      <c r="AK104" s="367" t="str">
        <f>IF(A103="",IF(OR(D104&lt;&gt;"",F104&lt;&gt;"",H104&lt;&gt;"",J104&lt;&gt;""),"ERR",""),IF(A103&lt;&gt;"",IF(AND(D104="",F104="",H104="",J104=""),"",IF(OR(AND(D104&lt;&gt;"",F104=""),AND(D104="",F104&lt;&gt;""),AND(H104&lt;&gt;"",J104=""),AND(H104="",J104&lt;&gt;""),AG104&gt;=AH104,AH104-AG104-AI104&lt;0),"ERR",""))))</f>
        <v/>
      </c>
    </row>
    <row r="105" spans="1:43" ht="14.25" customHeight="1" x14ac:dyDescent="0.2">
      <c r="A105" s="803"/>
      <c r="B105" s="804"/>
      <c r="C105" s="700" t="s">
        <v>248</v>
      </c>
      <c r="D105" s="420"/>
      <c r="E105" s="421"/>
      <c r="F105" s="421"/>
      <c r="G105" s="421"/>
      <c r="H105" s="421"/>
      <c r="I105" s="421"/>
      <c r="J105" s="421"/>
      <c r="K105" s="421"/>
      <c r="L105" s="421"/>
      <c r="M105" s="421"/>
      <c r="N105" s="421"/>
      <c r="O105" s="421"/>
      <c r="P105" s="421"/>
      <c r="Q105" s="680" t="str">
        <f>IF(OR(AK103="ERR",AK104="ERR"),"研修時間を確認してください","")</f>
        <v/>
      </c>
      <c r="R105" s="680"/>
      <c r="S105" s="680"/>
      <c r="T105" s="680"/>
      <c r="U105" s="680"/>
      <c r="V105" s="680"/>
      <c r="W105" s="680"/>
      <c r="X105" s="681" t="str">
        <f>IF(ISERROR(OR(AG103,AJ103,AJ104)),"研修人数を入力してください",IF(AG103&lt;&gt;"",IF(OR(AND(AJ103&gt;0,W103=""),AND(AJ104&gt;0,W104="")),"研修人数を入力してください",""),""))</f>
        <v/>
      </c>
      <c r="Y105" s="681"/>
      <c r="Z105" s="681"/>
      <c r="AA105" s="682"/>
      <c r="AE105" s="164"/>
      <c r="AF105" s="170"/>
      <c r="AG105" s="172"/>
      <c r="AH105" s="172"/>
      <c r="AI105" s="172"/>
      <c r="AJ105" s="169"/>
      <c r="AK105" s="367"/>
      <c r="AM105" s="57"/>
      <c r="AO105" s="173"/>
      <c r="AP105" s="174"/>
      <c r="AQ105" s="173"/>
    </row>
    <row r="106" spans="1:43" ht="48.75" customHeight="1" x14ac:dyDescent="0.15">
      <c r="A106" s="805" t="str">
        <f>IF(AF103="","",CONCATENATE("(",TEXT(AF103,"aaa"),")"))</f>
        <v/>
      </c>
      <c r="B106" s="806"/>
      <c r="C106" s="701"/>
      <c r="D106" s="685"/>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7"/>
      <c r="AE106" s="164"/>
      <c r="AF106" s="170"/>
      <c r="AG106" s="172"/>
      <c r="AH106" s="172"/>
      <c r="AI106" s="172"/>
      <c r="AJ106" s="169"/>
      <c r="AK106" s="367"/>
      <c r="AO106" s="173"/>
      <c r="AP106" s="174"/>
      <c r="AQ106" s="173"/>
    </row>
    <row r="107" spans="1:43" ht="15.75" customHeight="1" x14ac:dyDescent="0.15">
      <c r="A107" s="801">
        <f>IF($AG$3="",A103+1,AF107)</f>
        <v>25</v>
      </c>
      <c r="B107" s="802"/>
      <c r="C107" s="707" t="s">
        <v>247</v>
      </c>
      <c r="D107" s="368"/>
      <c r="E107" s="692" t="s">
        <v>201</v>
      </c>
      <c r="F107" s="368"/>
      <c r="G107" s="692" t="s">
        <v>250</v>
      </c>
      <c r="H107" s="368"/>
      <c r="I107" s="692" t="s">
        <v>201</v>
      </c>
      <c r="J107" s="368"/>
      <c r="K107" s="694" t="s">
        <v>251</v>
      </c>
      <c r="L107" s="690" t="s">
        <v>202</v>
      </c>
      <c r="M107" s="369"/>
      <c r="N107" s="688" t="s">
        <v>252</v>
      </c>
      <c r="O107" s="368"/>
      <c r="P107" s="688" t="s">
        <v>251</v>
      </c>
      <c r="Q107" s="690" t="s">
        <v>253</v>
      </c>
      <c r="R107" s="380" t="str">
        <f>IF(OR(D107="",A107=""),"",HOUR(AJ107))</f>
        <v/>
      </c>
      <c r="S107" s="688" t="s">
        <v>252</v>
      </c>
      <c r="T107" s="371" t="str">
        <f>IF(OR(D107="",A107=""),"",MINUTE(AJ107))</f>
        <v/>
      </c>
      <c r="U107" s="688" t="s">
        <v>251</v>
      </c>
      <c r="V107" s="690" t="s">
        <v>268</v>
      </c>
      <c r="W107" s="372"/>
      <c r="X107" s="703" t="s">
        <v>143</v>
      </c>
      <c r="Y107" s="696" t="s">
        <v>254</v>
      </c>
      <c r="Z107" s="705"/>
      <c r="AA107" s="706"/>
      <c r="AF107" s="168" t="str">
        <f>IF($AG$3="","",AF103+1)</f>
        <v/>
      </c>
      <c r="AG107" s="360">
        <f>IF(OR(D107="",F107=""),0,TIME(D107,F107,0))</f>
        <v>0</v>
      </c>
      <c r="AH107" s="360">
        <f>IF(OR(D107="",F107="",H107="",J107=""),0,TIME(H107,J107,0))</f>
        <v>0</v>
      </c>
      <c r="AI107" s="360">
        <f>IF(OR(D107="",F107=""),0,TIME(M107,O107,0))</f>
        <v>0</v>
      </c>
      <c r="AJ107" s="365">
        <f>AH107-AG107-AI107</f>
        <v>0</v>
      </c>
      <c r="AK107" s="367" t="str">
        <f>IF(A107="",IF(OR(D107&lt;&gt;"",F107&lt;&gt;"",H107&lt;&gt;"",J107&lt;&gt;""),"ERR",""),IF(A107&lt;&gt;"",IF(AND(D107="",F107="",H107="",J107=""),"",IF(OR(AND(D107&lt;&gt;"",F107=""),AND(D107="",F107&lt;&gt;""),AND(H107&lt;&gt;"",J107=""),AND(H107="",J107&lt;&gt;""),AG107&gt;=AH107,AH107-AG107-AI107&lt;0),"ERR",""))))</f>
        <v/>
      </c>
    </row>
    <row r="108" spans="1:43" ht="14.25" customHeight="1" x14ac:dyDescent="0.15">
      <c r="A108" s="803"/>
      <c r="B108" s="804"/>
      <c r="C108" s="708"/>
      <c r="D108" s="373"/>
      <c r="E108" s="693"/>
      <c r="F108" s="373"/>
      <c r="G108" s="693"/>
      <c r="H108" s="373"/>
      <c r="I108" s="693"/>
      <c r="J108" s="373"/>
      <c r="K108" s="695"/>
      <c r="L108" s="691"/>
      <c r="M108" s="374"/>
      <c r="N108" s="689"/>
      <c r="O108" s="373"/>
      <c r="P108" s="689"/>
      <c r="Q108" s="691"/>
      <c r="R108" s="379" t="str">
        <f>IF(OR(D108="",A107=""),"",HOUR(AJ108))</f>
        <v/>
      </c>
      <c r="S108" s="689"/>
      <c r="T108" s="375" t="str">
        <f>IF(OR(D108="",A107=""),"",MINUTE(AJ108))</f>
        <v/>
      </c>
      <c r="U108" s="689"/>
      <c r="V108" s="702"/>
      <c r="W108" s="413"/>
      <c r="X108" s="704"/>
      <c r="Y108" s="697"/>
      <c r="Z108" s="683"/>
      <c r="AA108" s="684"/>
      <c r="AG108" s="360">
        <f>IF(OR(D108="",F108=""),0,TIME(D108,F108,0))</f>
        <v>0</v>
      </c>
      <c r="AH108" s="360">
        <f>IF(OR(D108="",F108="",H108="",J108=""),0,TIME(H108,J108,0))</f>
        <v>0</v>
      </c>
      <c r="AI108" s="360">
        <f>IF(OR(D108="",F108=""),0,TIME(M108,O108,0))</f>
        <v>0</v>
      </c>
      <c r="AJ108" s="365">
        <f>AH108-AG108-AI108</f>
        <v>0</v>
      </c>
      <c r="AK108" s="367" t="str">
        <f>IF(A107="",IF(OR(D108&lt;&gt;"",F108&lt;&gt;"",H108&lt;&gt;"",J108&lt;&gt;""),"ERR",""),IF(A107&lt;&gt;"",IF(AND(D108="",F108="",H108="",J108=""),"",IF(OR(AND(D108&lt;&gt;"",F108=""),AND(D108="",F108&lt;&gt;""),AND(H108&lt;&gt;"",J108=""),AND(H108="",J108&lt;&gt;""),AG108&gt;=AH108,AH108-AG108-AI108&lt;0),"ERR",""))))</f>
        <v/>
      </c>
    </row>
    <row r="109" spans="1:43" ht="14.25" customHeight="1" x14ac:dyDescent="0.2">
      <c r="A109" s="803"/>
      <c r="B109" s="804"/>
      <c r="C109" s="700" t="s">
        <v>248</v>
      </c>
      <c r="D109" s="420"/>
      <c r="E109" s="421"/>
      <c r="F109" s="421"/>
      <c r="G109" s="421"/>
      <c r="H109" s="421"/>
      <c r="I109" s="421"/>
      <c r="J109" s="421"/>
      <c r="K109" s="421"/>
      <c r="L109" s="421"/>
      <c r="M109" s="421"/>
      <c r="N109" s="421"/>
      <c r="O109" s="421"/>
      <c r="P109" s="421"/>
      <c r="Q109" s="680" t="str">
        <f>IF(OR(AK107="ERR",AK108="ERR"),"研修時間を確認してください","")</f>
        <v/>
      </c>
      <c r="R109" s="680"/>
      <c r="S109" s="680"/>
      <c r="T109" s="680"/>
      <c r="U109" s="680"/>
      <c r="V109" s="680"/>
      <c r="W109" s="680"/>
      <c r="X109" s="681" t="str">
        <f>IF(ISERROR(OR(AG107,AJ107,AJ108)),"研修人数を入力してください",IF(AG107&lt;&gt;"",IF(OR(AND(AJ107&gt;0,W107=""),AND(AJ108&gt;0,W108="")),"研修人数を入力してください",""),""))</f>
        <v/>
      </c>
      <c r="Y109" s="681"/>
      <c r="Z109" s="681"/>
      <c r="AA109" s="682"/>
      <c r="AE109" s="164"/>
      <c r="AF109" s="170"/>
      <c r="AG109" s="172"/>
      <c r="AH109" s="172"/>
      <c r="AI109" s="172"/>
      <c r="AJ109" s="169"/>
      <c r="AK109" s="367"/>
      <c r="AM109" s="57"/>
      <c r="AO109" s="173"/>
      <c r="AP109" s="174"/>
      <c r="AQ109" s="173"/>
    </row>
    <row r="110" spans="1:43" ht="48.75" customHeight="1" x14ac:dyDescent="0.15">
      <c r="A110" s="805" t="str">
        <f>IF(AF107="","",CONCATENATE("(",TEXT(AF107,"aaa"),")"))</f>
        <v/>
      </c>
      <c r="B110" s="806"/>
      <c r="C110" s="701"/>
      <c r="D110" s="685"/>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7"/>
      <c r="AE110" s="164"/>
      <c r="AF110" s="170"/>
      <c r="AG110" s="172"/>
      <c r="AH110" s="172"/>
      <c r="AI110" s="172"/>
      <c r="AJ110" s="169"/>
      <c r="AK110" s="367"/>
      <c r="AO110" s="173"/>
      <c r="AP110" s="174"/>
      <c r="AQ110" s="173"/>
    </row>
    <row r="111" spans="1:43" ht="15.75" customHeight="1" x14ac:dyDescent="0.15">
      <c r="A111" s="801">
        <f>IF($AG$3="",A107+1,AF111)</f>
        <v>26</v>
      </c>
      <c r="B111" s="802"/>
      <c r="C111" s="707" t="s">
        <v>247</v>
      </c>
      <c r="D111" s="368"/>
      <c r="E111" s="692" t="s">
        <v>201</v>
      </c>
      <c r="F111" s="368"/>
      <c r="G111" s="692" t="s">
        <v>250</v>
      </c>
      <c r="H111" s="368"/>
      <c r="I111" s="692" t="s">
        <v>201</v>
      </c>
      <c r="J111" s="368"/>
      <c r="K111" s="694" t="s">
        <v>251</v>
      </c>
      <c r="L111" s="690" t="s">
        <v>202</v>
      </c>
      <c r="M111" s="369"/>
      <c r="N111" s="688" t="s">
        <v>252</v>
      </c>
      <c r="O111" s="368"/>
      <c r="P111" s="688" t="s">
        <v>251</v>
      </c>
      <c r="Q111" s="690" t="s">
        <v>253</v>
      </c>
      <c r="R111" s="380" t="str">
        <f>IF(OR(D111="",A111=""),"",HOUR(AJ111))</f>
        <v/>
      </c>
      <c r="S111" s="688" t="s">
        <v>252</v>
      </c>
      <c r="T111" s="371" t="str">
        <f>IF(OR(D111="",A111=""),"",MINUTE(AJ111))</f>
        <v/>
      </c>
      <c r="U111" s="688" t="s">
        <v>251</v>
      </c>
      <c r="V111" s="690" t="s">
        <v>268</v>
      </c>
      <c r="W111" s="372"/>
      <c r="X111" s="703" t="s">
        <v>143</v>
      </c>
      <c r="Y111" s="696" t="s">
        <v>254</v>
      </c>
      <c r="Z111" s="705"/>
      <c r="AA111" s="706"/>
      <c r="AF111" s="168" t="str">
        <f>IF($AG$3="","",AF107+1)</f>
        <v/>
      </c>
      <c r="AG111" s="360">
        <f>IF(OR(D111="",F111=""),0,TIME(D111,F111,0))</f>
        <v>0</v>
      </c>
      <c r="AH111" s="360">
        <f>IF(OR(D111="",F111="",H111="",J111=""),0,TIME(H111,J111,0))</f>
        <v>0</v>
      </c>
      <c r="AI111" s="360">
        <f>IF(OR(D111="",F111=""),0,TIME(M111,O111,0))</f>
        <v>0</v>
      </c>
      <c r="AJ111" s="365">
        <f>AH111-AG111-AI111</f>
        <v>0</v>
      </c>
      <c r="AK111" s="367" t="str">
        <f>IF(A111="",IF(OR(D111&lt;&gt;"",F111&lt;&gt;"",H111&lt;&gt;"",J111&lt;&gt;""),"ERR",""),IF(A111&lt;&gt;"",IF(AND(D111="",F111="",H111="",J111=""),"",IF(OR(AND(D111&lt;&gt;"",F111=""),AND(D111="",F111&lt;&gt;""),AND(H111&lt;&gt;"",J111=""),AND(H111="",J111&lt;&gt;""),AG111&gt;=AH111,AH111-AG111-AI111&lt;0),"ERR",""))))</f>
        <v/>
      </c>
    </row>
    <row r="112" spans="1:43" ht="14.25" customHeight="1" x14ac:dyDescent="0.15">
      <c r="A112" s="803"/>
      <c r="B112" s="804"/>
      <c r="C112" s="708"/>
      <c r="D112" s="373"/>
      <c r="E112" s="693"/>
      <c r="F112" s="373"/>
      <c r="G112" s="693"/>
      <c r="H112" s="373"/>
      <c r="I112" s="693"/>
      <c r="J112" s="373"/>
      <c r="K112" s="695"/>
      <c r="L112" s="691"/>
      <c r="M112" s="374"/>
      <c r="N112" s="689"/>
      <c r="O112" s="373"/>
      <c r="P112" s="689"/>
      <c r="Q112" s="691"/>
      <c r="R112" s="379" t="str">
        <f>IF(OR(D112="",A111=""),"",HOUR(AJ112))</f>
        <v/>
      </c>
      <c r="S112" s="689"/>
      <c r="T112" s="375" t="str">
        <f>IF(OR(D112="",A111=""),"",MINUTE(AJ112))</f>
        <v/>
      </c>
      <c r="U112" s="689"/>
      <c r="V112" s="702"/>
      <c r="W112" s="413"/>
      <c r="X112" s="704"/>
      <c r="Y112" s="697"/>
      <c r="Z112" s="683"/>
      <c r="AA112" s="684"/>
      <c r="AG112" s="360">
        <f>IF(OR(D112="",F112=""),0,TIME(D112,F112,0))</f>
        <v>0</v>
      </c>
      <c r="AH112" s="360">
        <f>IF(OR(D112="",F112="",H112="",J112=""),0,TIME(H112,J112,0))</f>
        <v>0</v>
      </c>
      <c r="AI112" s="360">
        <f>IF(OR(D112="",F112=""),0,TIME(M112,O112,0))</f>
        <v>0</v>
      </c>
      <c r="AJ112" s="365">
        <f>AH112-AG112-AI112</f>
        <v>0</v>
      </c>
      <c r="AK112" s="367" t="str">
        <f>IF(A111="",IF(OR(D112&lt;&gt;"",F112&lt;&gt;"",H112&lt;&gt;"",J112&lt;&gt;""),"ERR",""),IF(A111&lt;&gt;"",IF(AND(D112="",F112="",H112="",J112=""),"",IF(OR(AND(D112&lt;&gt;"",F112=""),AND(D112="",F112&lt;&gt;""),AND(H112&lt;&gt;"",J112=""),AND(H112="",J112&lt;&gt;""),AG112&gt;=AH112,AH112-AG112-AI112&lt;0),"ERR",""))))</f>
        <v/>
      </c>
    </row>
    <row r="113" spans="1:43" ht="14.25" customHeight="1" x14ac:dyDescent="0.2">
      <c r="A113" s="803"/>
      <c r="B113" s="804"/>
      <c r="C113" s="700" t="s">
        <v>248</v>
      </c>
      <c r="D113" s="420"/>
      <c r="E113" s="421"/>
      <c r="F113" s="421"/>
      <c r="G113" s="421"/>
      <c r="H113" s="421"/>
      <c r="I113" s="421"/>
      <c r="J113" s="421"/>
      <c r="K113" s="421"/>
      <c r="L113" s="421"/>
      <c r="M113" s="421"/>
      <c r="N113" s="421"/>
      <c r="O113" s="421"/>
      <c r="P113" s="421"/>
      <c r="Q113" s="680" t="str">
        <f>IF(OR(AK111="ERR",AK112="ERR"),"研修時間を確認してください","")</f>
        <v/>
      </c>
      <c r="R113" s="680"/>
      <c r="S113" s="680"/>
      <c r="T113" s="680"/>
      <c r="U113" s="680"/>
      <c r="V113" s="680"/>
      <c r="W113" s="680"/>
      <c r="X113" s="681" t="str">
        <f>IF(ISERROR(OR(AG111,AJ111,AJ112)),"研修人数を入力してください",IF(AG111&lt;&gt;"",IF(OR(AND(AJ111&gt;0,W111=""),AND(AJ112&gt;0,W112="")),"研修人数を入力してください",""),""))</f>
        <v/>
      </c>
      <c r="Y113" s="681"/>
      <c r="Z113" s="681"/>
      <c r="AA113" s="682"/>
      <c r="AE113" s="164"/>
      <c r="AF113" s="170"/>
      <c r="AG113" s="172"/>
      <c r="AH113" s="172"/>
      <c r="AI113" s="172"/>
      <c r="AJ113" s="169"/>
      <c r="AK113" s="367"/>
      <c r="AM113" s="57"/>
      <c r="AO113" s="173"/>
      <c r="AP113" s="174"/>
      <c r="AQ113" s="173"/>
    </row>
    <row r="114" spans="1:43" ht="48.75" customHeight="1" x14ac:dyDescent="0.15">
      <c r="A114" s="805" t="str">
        <f>IF(AF111="","",CONCATENATE("(",TEXT(AF111,"aaa"),")"))</f>
        <v/>
      </c>
      <c r="B114" s="806"/>
      <c r="C114" s="701"/>
      <c r="D114" s="685"/>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7"/>
      <c r="AE114" s="164"/>
      <c r="AF114" s="170"/>
      <c r="AG114" s="172"/>
      <c r="AH114" s="172"/>
      <c r="AI114" s="172"/>
      <c r="AJ114" s="169"/>
      <c r="AK114" s="367"/>
      <c r="AO114" s="173"/>
      <c r="AP114" s="174"/>
      <c r="AQ114" s="173"/>
    </row>
    <row r="115" spans="1:43" ht="15.75" customHeight="1" x14ac:dyDescent="0.15">
      <c r="A115" s="801">
        <f>IF($AG$3="",A111+1,AF115)</f>
        <v>27</v>
      </c>
      <c r="B115" s="802"/>
      <c r="C115" s="707" t="s">
        <v>247</v>
      </c>
      <c r="D115" s="368"/>
      <c r="E115" s="692" t="s">
        <v>201</v>
      </c>
      <c r="F115" s="368"/>
      <c r="G115" s="692" t="s">
        <v>250</v>
      </c>
      <c r="H115" s="368"/>
      <c r="I115" s="692" t="s">
        <v>201</v>
      </c>
      <c r="J115" s="368"/>
      <c r="K115" s="694" t="s">
        <v>251</v>
      </c>
      <c r="L115" s="690" t="s">
        <v>202</v>
      </c>
      <c r="M115" s="369"/>
      <c r="N115" s="688" t="s">
        <v>252</v>
      </c>
      <c r="O115" s="368"/>
      <c r="P115" s="688" t="s">
        <v>251</v>
      </c>
      <c r="Q115" s="690" t="s">
        <v>253</v>
      </c>
      <c r="R115" s="380" t="str">
        <f>IF(OR(D115="",A115=""),"",HOUR(AJ115))</f>
        <v/>
      </c>
      <c r="S115" s="688" t="s">
        <v>252</v>
      </c>
      <c r="T115" s="371" t="str">
        <f>IF(OR(D115="",A115=""),"",MINUTE(AJ115))</f>
        <v/>
      </c>
      <c r="U115" s="688" t="s">
        <v>251</v>
      </c>
      <c r="V115" s="690" t="s">
        <v>268</v>
      </c>
      <c r="W115" s="372"/>
      <c r="X115" s="703" t="s">
        <v>143</v>
      </c>
      <c r="Y115" s="696" t="s">
        <v>254</v>
      </c>
      <c r="Z115" s="705"/>
      <c r="AA115" s="706"/>
      <c r="AF115" s="168" t="str">
        <f>IF($AG$3="","",AF111+1)</f>
        <v/>
      </c>
      <c r="AG115" s="360">
        <f>IF(OR(D115="",F115=""),0,TIME(D115,F115,0))</f>
        <v>0</v>
      </c>
      <c r="AH115" s="360">
        <f>IF(OR(D115="",F115="",H115="",J115=""),0,TIME(H115,J115,0))</f>
        <v>0</v>
      </c>
      <c r="AI115" s="360">
        <f>IF(OR(D115="",F115=""),0,TIME(M115,O115,0))</f>
        <v>0</v>
      </c>
      <c r="AJ115" s="365">
        <f>AH115-AG115-AI115</f>
        <v>0</v>
      </c>
      <c r="AK115" s="367" t="str">
        <f>IF(A115="",IF(OR(D115&lt;&gt;"",F115&lt;&gt;"",H115&lt;&gt;"",J115&lt;&gt;""),"ERR",""),IF(A115&lt;&gt;"",IF(AND(D115="",F115="",H115="",J115=""),"",IF(OR(AND(D115&lt;&gt;"",F115=""),AND(D115="",F115&lt;&gt;""),AND(H115&lt;&gt;"",J115=""),AND(H115="",J115&lt;&gt;""),AG115&gt;=AH115,AH115-AG115-AI115&lt;0),"ERR",""))))</f>
        <v/>
      </c>
    </row>
    <row r="116" spans="1:43" ht="14.25" customHeight="1" x14ac:dyDescent="0.15">
      <c r="A116" s="803"/>
      <c r="B116" s="804"/>
      <c r="C116" s="708"/>
      <c r="D116" s="373"/>
      <c r="E116" s="693"/>
      <c r="F116" s="373"/>
      <c r="G116" s="693"/>
      <c r="H116" s="373"/>
      <c r="I116" s="693"/>
      <c r="J116" s="373"/>
      <c r="K116" s="695"/>
      <c r="L116" s="691"/>
      <c r="M116" s="374"/>
      <c r="N116" s="689"/>
      <c r="O116" s="373"/>
      <c r="P116" s="689"/>
      <c r="Q116" s="691"/>
      <c r="R116" s="379" t="str">
        <f>IF(OR(D116="",A115=""),"",HOUR(AJ116))</f>
        <v/>
      </c>
      <c r="S116" s="689"/>
      <c r="T116" s="375" t="str">
        <f>IF(OR(D116="",A115=""),"",MINUTE(AJ116))</f>
        <v/>
      </c>
      <c r="U116" s="689"/>
      <c r="V116" s="702"/>
      <c r="W116" s="413"/>
      <c r="X116" s="704"/>
      <c r="Y116" s="697"/>
      <c r="Z116" s="683"/>
      <c r="AA116" s="684"/>
      <c r="AG116" s="360">
        <f>IF(OR(D116="",F116=""),0,TIME(D116,F116,0))</f>
        <v>0</v>
      </c>
      <c r="AH116" s="360">
        <f>IF(OR(D116="",F116="",H116="",J116=""),0,TIME(H116,J116,0))</f>
        <v>0</v>
      </c>
      <c r="AI116" s="360">
        <f>IF(OR(D116="",F116=""),0,TIME(M116,O116,0))</f>
        <v>0</v>
      </c>
      <c r="AJ116" s="365">
        <f>AH116-AG116-AI116</f>
        <v>0</v>
      </c>
      <c r="AK116" s="367" t="str">
        <f>IF(A115="",IF(OR(D116&lt;&gt;"",F116&lt;&gt;"",H116&lt;&gt;"",J116&lt;&gt;""),"ERR",""),IF(A115&lt;&gt;"",IF(AND(D116="",F116="",H116="",J116=""),"",IF(OR(AND(D116&lt;&gt;"",F116=""),AND(D116="",F116&lt;&gt;""),AND(H116&lt;&gt;"",J116=""),AND(H116="",J116&lt;&gt;""),AG116&gt;=AH116,AH116-AG116-AI116&lt;0),"ERR",""))))</f>
        <v/>
      </c>
    </row>
    <row r="117" spans="1:43" ht="14.25" customHeight="1" x14ac:dyDescent="0.2">
      <c r="A117" s="803"/>
      <c r="B117" s="804"/>
      <c r="C117" s="700" t="s">
        <v>248</v>
      </c>
      <c r="D117" s="420"/>
      <c r="E117" s="421"/>
      <c r="F117" s="421"/>
      <c r="G117" s="421"/>
      <c r="H117" s="421"/>
      <c r="I117" s="421"/>
      <c r="J117" s="421"/>
      <c r="K117" s="421"/>
      <c r="L117" s="421"/>
      <c r="M117" s="421"/>
      <c r="N117" s="421"/>
      <c r="O117" s="421"/>
      <c r="P117" s="421"/>
      <c r="Q117" s="680" t="str">
        <f>IF(OR(AK115="ERR",AK116="ERR"),"研修時間を確認してください","")</f>
        <v/>
      </c>
      <c r="R117" s="680"/>
      <c r="S117" s="680"/>
      <c r="T117" s="680"/>
      <c r="U117" s="680"/>
      <c r="V117" s="680"/>
      <c r="W117" s="680"/>
      <c r="X117" s="681" t="str">
        <f>IF(ISERROR(OR(AG115,AJ115,AJ116)),"研修人数を入力してください",IF(AG115&lt;&gt;"",IF(OR(AND(AJ115&gt;0,W115=""),AND(AJ116&gt;0,W116="")),"研修人数を入力してください",""),""))</f>
        <v/>
      </c>
      <c r="Y117" s="681"/>
      <c r="Z117" s="681"/>
      <c r="AA117" s="682"/>
      <c r="AE117" s="164"/>
      <c r="AF117" s="170"/>
      <c r="AG117" s="172"/>
      <c r="AH117" s="172"/>
      <c r="AI117" s="172"/>
      <c r="AJ117" s="169"/>
      <c r="AK117" s="367"/>
      <c r="AM117" s="57"/>
      <c r="AO117" s="173"/>
      <c r="AP117" s="174"/>
      <c r="AQ117" s="173"/>
    </row>
    <row r="118" spans="1:43" ht="48.75" customHeight="1" x14ac:dyDescent="0.15">
      <c r="A118" s="805" t="str">
        <f>IF(AF115="","",CONCATENATE("(",TEXT(AF115,"aaa"),")"))</f>
        <v/>
      </c>
      <c r="B118" s="806"/>
      <c r="C118" s="701"/>
      <c r="D118" s="685"/>
      <c r="E118" s="686"/>
      <c r="F118" s="686"/>
      <c r="G118" s="686"/>
      <c r="H118" s="686"/>
      <c r="I118" s="686"/>
      <c r="J118" s="686"/>
      <c r="K118" s="686"/>
      <c r="L118" s="686"/>
      <c r="M118" s="686"/>
      <c r="N118" s="686"/>
      <c r="O118" s="686"/>
      <c r="P118" s="686"/>
      <c r="Q118" s="686"/>
      <c r="R118" s="686"/>
      <c r="S118" s="686"/>
      <c r="T118" s="686"/>
      <c r="U118" s="686"/>
      <c r="V118" s="686"/>
      <c r="W118" s="686"/>
      <c r="X118" s="686"/>
      <c r="Y118" s="686"/>
      <c r="Z118" s="686"/>
      <c r="AA118" s="687"/>
      <c r="AC118" s="389"/>
      <c r="AE118" s="164"/>
      <c r="AF118" s="170"/>
      <c r="AG118" s="172"/>
      <c r="AH118" s="172"/>
      <c r="AI118" s="172"/>
      <c r="AJ118" s="169"/>
      <c r="AK118" s="367"/>
      <c r="AO118" s="173"/>
      <c r="AP118" s="174"/>
      <c r="AQ118" s="173"/>
    </row>
    <row r="119" spans="1:43" ht="15.75" customHeight="1" x14ac:dyDescent="0.15">
      <c r="A119" s="801">
        <f>IF($AG$3="",A115+1,AF119)</f>
        <v>28</v>
      </c>
      <c r="B119" s="802"/>
      <c r="C119" s="707" t="s">
        <v>247</v>
      </c>
      <c r="D119" s="368"/>
      <c r="E119" s="692" t="s">
        <v>201</v>
      </c>
      <c r="F119" s="368"/>
      <c r="G119" s="692" t="s">
        <v>250</v>
      </c>
      <c r="H119" s="368"/>
      <c r="I119" s="692" t="s">
        <v>201</v>
      </c>
      <c r="J119" s="368"/>
      <c r="K119" s="694" t="s">
        <v>251</v>
      </c>
      <c r="L119" s="690" t="s">
        <v>202</v>
      </c>
      <c r="M119" s="369"/>
      <c r="N119" s="688" t="s">
        <v>252</v>
      </c>
      <c r="O119" s="368"/>
      <c r="P119" s="688" t="s">
        <v>251</v>
      </c>
      <c r="Q119" s="690" t="s">
        <v>253</v>
      </c>
      <c r="R119" s="380" t="str">
        <f>IF(OR(D119="",A119=""),"",HOUR(AJ119))</f>
        <v/>
      </c>
      <c r="S119" s="688" t="s">
        <v>252</v>
      </c>
      <c r="T119" s="371" t="str">
        <f>IF(OR(D119="",A119=""),"",MINUTE(AJ119))</f>
        <v/>
      </c>
      <c r="U119" s="688" t="s">
        <v>251</v>
      </c>
      <c r="V119" s="690" t="s">
        <v>268</v>
      </c>
      <c r="W119" s="372"/>
      <c r="X119" s="703" t="s">
        <v>143</v>
      </c>
      <c r="Y119" s="696" t="s">
        <v>254</v>
      </c>
      <c r="Z119" s="705"/>
      <c r="AA119" s="706"/>
      <c r="AF119" s="168" t="str">
        <f>IF($AG$3="","",AF115+1)</f>
        <v/>
      </c>
      <c r="AG119" s="360">
        <f>IF(OR(D119="",F119=""),0,TIME(D119,F119,0))</f>
        <v>0</v>
      </c>
      <c r="AH119" s="360">
        <f>IF(OR(D119="",F119="",H119="",J119=""),0,TIME(H119,J119,0))</f>
        <v>0</v>
      </c>
      <c r="AI119" s="360">
        <f>IF(OR(D119="",F119=""),0,TIME(M119,O119,0))</f>
        <v>0</v>
      </c>
      <c r="AJ119" s="365">
        <f>AH119-AG119-AI119</f>
        <v>0</v>
      </c>
      <c r="AK119" s="367" t="str">
        <f>IF(A119="",IF(OR(D119&lt;&gt;"",F119&lt;&gt;"",H119&lt;&gt;"",J119&lt;&gt;""),"ERR",""),IF(A119&lt;&gt;"",IF(AND(D119="",F119="",H119="",J119=""),"",IF(OR(AND(D119&lt;&gt;"",F119=""),AND(D119="",F119&lt;&gt;""),AND(H119&lt;&gt;"",J119=""),AND(H119="",J119&lt;&gt;""),AG119&gt;=AH119,AH119-AG119-AI119&lt;0),"ERR",""))))</f>
        <v/>
      </c>
    </row>
    <row r="120" spans="1:43" ht="14.25" customHeight="1" x14ac:dyDescent="0.15">
      <c r="A120" s="803"/>
      <c r="B120" s="804"/>
      <c r="C120" s="708"/>
      <c r="D120" s="373"/>
      <c r="E120" s="693"/>
      <c r="F120" s="373"/>
      <c r="G120" s="693"/>
      <c r="H120" s="373"/>
      <c r="I120" s="693"/>
      <c r="J120" s="373"/>
      <c r="K120" s="695"/>
      <c r="L120" s="691"/>
      <c r="M120" s="374"/>
      <c r="N120" s="689"/>
      <c r="O120" s="373"/>
      <c r="P120" s="689"/>
      <c r="Q120" s="691"/>
      <c r="R120" s="379" t="str">
        <f>IF(OR(D120="",A119=""),"",HOUR(AJ120))</f>
        <v/>
      </c>
      <c r="S120" s="689"/>
      <c r="T120" s="375" t="str">
        <f>IF(OR(D120="",A119=""),"",MINUTE(AJ120))</f>
        <v/>
      </c>
      <c r="U120" s="689"/>
      <c r="V120" s="702"/>
      <c r="W120" s="413"/>
      <c r="X120" s="704"/>
      <c r="Y120" s="697"/>
      <c r="Z120" s="683"/>
      <c r="AA120" s="684"/>
      <c r="AG120" s="360">
        <f>IF(OR(D120="",F120=""),0,TIME(D120,F120,0))</f>
        <v>0</v>
      </c>
      <c r="AH120" s="360">
        <f>IF(OR(D120="",F120="",H120="",J120=""),0,TIME(H120,J120,0))</f>
        <v>0</v>
      </c>
      <c r="AI120" s="360">
        <f>IF(OR(D120="",F120=""),0,TIME(M120,O120,0))</f>
        <v>0</v>
      </c>
      <c r="AJ120" s="365">
        <f>AH120-AG120-AI120</f>
        <v>0</v>
      </c>
      <c r="AK120" s="367" t="str">
        <f>IF(A119="",IF(OR(D120&lt;&gt;"",F120&lt;&gt;"",H120&lt;&gt;"",J120&lt;&gt;""),"ERR",""),IF(A119&lt;&gt;"",IF(AND(D120="",F120="",H120="",J120=""),"",IF(OR(AND(D120&lt;&gt;"",F120=""),AND(D120="",F120&lt;&gt;""),AND(H120&lt;&gt;"",J120=""),AND(H120="",J120&lt;&gt;""),AG120&gt;=AH120,AH120-AG120-AI120&lt;0),"ERR",""))))</f>
        <v/>
      </c>
    </row>
    <row r="121" spans="1:43" ht="14.25" customHeight="1" x14ac:dyDescent="0.2">
      <c r="A121" s="803"/>
      <c r="B121" s="804"/>
      <c r="C121" s="700" t="s">
        <v>248</v>
      </c>
      <c r="D121" s="420"/>
      <c r="E121" s="421"/>
      <c r="F121" s="421"/>
      <c r="G121" s="421"/>
      <c r="H121" s="421"/>
      <c r="I121" s="421"/>
      <c r="J121" s="421"/>
      <c r="K121" s="421"/>
      <c r="L121" s="421"/>
      <c r="M121" s="421"/>
      <c r="N121" s="421"/>
      <c r="O121" s="421"/>
      <c r="P121" s="421"/>
      <c r="Q121" s="680" t="str">
        <f>IF(OR(AK119="ERR",AK120="ERR"),"研修時間を確認してください","")</f>
        <v/>
      </c>
      <c r="R121" s="680"/>
      <c r="S121" s="680"/>
      <c r="T121" s="680"/>
      <c r="U121" s="680"/>
      <c r="V121" s="680"/>
      <c r="W121" s="680"/>
      <c r="X121" s="681" t="str">
        <f>IF(ISERROR(OR(AG119,AJ119,AJ120)),"研修人数を入力してください",IF(AG119&lt;&gt;"",IF(OR(AND(AJ119&gt;0,W119=""),AND(AJ120&gt;0,W120="")),"研修人数を入力してください",""),""))</f>
        <v/>
      </c>
      <c r="Y121" s="681"/>
      <c r="Z121" s="681"/>
      <c r="AA121" s="682"/>
      <c r="AE121" s="164"/>
      <c r="AF121" s="170"/>
      <c r="AG121" s="172"/>
      <c r="AH121" s="172"/>
      <c r="AI121" s="172"/>
      <c r="AJ121" s="169"/>
      <c r="AK121" s="367"/>
      <c r="AM121" s="57"/>
      <c r="AO121" s="173"/>
      <c r="AP121" s="174"/>
      <c r="AQ121" s="173"/>
    </row>
    <row r="122" spans="1:43" ht="48.75" customHeight="1" x14ac:dyDescent="0.15">
      <c r="A122" s="805" t="str">
        <f>IF(AF119="","",CONCATENATE("(",TEXT(AF119,"aaa"),")"))</f>
        <v/>
      </c>
      <c r="B122" s="806"/>
      <c r="C122" s="701"/>
      <c r="D122" s="685"/>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7"/>
      <c r="AC122" s="389"/>
      <c r="AE122" s="164"/>
      <c r="AF122" s="170"/>
      <c r="AG122" s="172"/>
      <c r="AH122" s="172"/>
      <c r="AI122" s="172"/>
      <c r="AJ122" s="169"/>
      <c r="AK122" s="367"/>
      <c r="AO122" s="173"/>
      <c r="AP122" s="174"/>
      <c r="AQ122" s="173"/>
    </row>
    <row r="123" spans="1:43" ht="15.75" customHeight="1" x14ac:dyDescent="0.15">
      <c r="A123" s="801">
        <f>IF(AG3="",29,IF(DAY(DATE(AH$3,AJ$3,29))=29,29,""))</f>
        <v>29</v>
      </c>
      <c r="B123" s="802"/>
      <c r="C123" s="707" t="s">
        <v>247</v>
      </c>
      <c r="D123" s="368"/>
      <c r="E123" s="692" t="s">
        <v>201</v>
      </c>
      <c r="F123" s="368"/>
      <c r="G123" s="692" t="s">
        <v>250</v>
      </c>
      <c r="H123" s="368"/>
      <c r="I123" s="692" t="s">
        <v>201</v>
      </c>
      <c r="J123" s="368"/>
      <c r="K123" s="694" t="s">
        <v>251</v>
      </c>
      <c r="L123" s="690" t="s">
        <v>202</v>
      </c>
      <c r="M123" s="369"/>
      <c r="N123" s="688" t="s">
        <v>252</v>
      </c>
      <c r="O123" s="368"/>
      <c r="P123" s="688" t="s">
        <v>251</v>
      </c>
      <c r="Q123" s="690" t="s">
        <v>253</v>
      </c>
      <c r="R123" s="370" t="str">
        <f>IF(OR(D123="",A123=""),"",HOUR(AJ123))</f>
        <v/>
      </c>
      <c r="S123" s="688" t="s">
        <v>252</v>
      </c>
      <c r="T123" s="371" t="str">
        <f>IF(OR(D123="",A123=""),"",MINUTE(AJ123))</f>
        <v/>
      </c>
      <c r="U123" s="688" t="s">
        <v>251</v>
      </c>
      <c r="V123" s="690" t="s">
        <v>268</v>
      </c>
      <c r="W123" s="372"/>
      <c r="X123" s="703" t="s">
        <v>143</v>
      </c>
      <c r="Y123" s="696" t="s">
        <v>254</v>
      </c>
      <c r="Z123" s="705"/>
      <c r="AA123" s="706"/>
      <c r="AC123" s="175"/>
      <c r="AF123" s="168" t="str">
        <f>IF($AG$3="","",AF119+1)</f>
        <v/>
      </c>
      <c r="AG123" s="360">
        <f>IF(OR(D123="",F123=""),0,TIME(D123,F123,0))</f>
        <v>0</v>
      </c>
      <c r="AH123" s="360">
        <f>IF(OR(D123="",F123="",H123="",J123=""),0,TIME(H123,J123,0))</f>
        <v>0</v>
      </c>
      <c r="AI123" s="360">
        <f>IF(OR(D123="",F123=""),0,TIME(M123,O123,0))</f>
        <v>0</v>
      </c>
      <c r="AJ123" s="365">
        <f>AH123-AG123-AI123</f>
        <v>0</v>
      </c>
      <c r="AK123" s="367" t="str">
        <f>IF(A123="",IF(OR(D123&lt;&gt;"",F123&lt;&gt;"",H123&lt;&gt;"",J123&lt;&gt;""),"ERR",""),IF(A123&lt;&gt;"",IF(AND(D123="",F123="",H123="",J123=""),"",IF(OR(AND(D123&lt;&gt;"",F123=""),AND(D123="",F123&lt;&gt;""),AND(H123&lt;&gt;"",J123=""),AND(H123="",J123&lt;&gt;""),AG123&gt;=AH123,AH123-AG123-AI123&lt;0),"ERR",""))))</f>
        <v/>
      </c>
    </row>
    <row r="124" spans="1:43" ht="14.25" customHeight="1" x14ac:dyDescent="0.15">
      <c r="A124" s="803"/>
      <c r="B124" s="804"/>
      <c r="C124" s="708"/>
      <c r="D124" s="373"/>
      <c r="E124" s="693"/>
      <c r="F124" s="373"/>
      <c r="G124" s="693"/>
      <c r="H124" s="373"/>
      <c r="I124" s="693"/>
      <c r="J124" s="373"/>
      <c r="K124" s="695"/>
      <c r="L124" s="691"/>
      <c r="M124" s="374"/>
      <c r="N124" s="689"/>
      <c r="O124" s="373"/>
      <c r="P124" s="689"/>
      <c r="Q124" s="691"/>
      <c r="R124" s="414" t="str">
        <f>IF(OR(D124="",A123=""),"",HOUR(AJ124))</f>
        <v/>
      </c>
      <c r="S124" s="689"/>
      <c r="T124" s="375" t="str">
        <f>IF(OR(D124="",A123=""),"",MINUTE(AJ124))</f>
        <v/>
      </c>
      <c r="U124" s="689"/>
      <c r="V124" s="702"/>
      <c r="W124" s="413"/>
      <c r="X124" s="704"/>
      <c r="Y124" s="697"/>
      <c r="Z124" s="683"/>
      <c r="AA124" s="684"/>
      <c r="AC124" s="175"/>
      <c r="AG124" s="360">
        <f>IF(OR(D124="",F124=""),0,TIME(D124,F124,0))</f>
        <v>0</v>
      </c>
      <c r="AH124" s="360">
        <f>IF(OR(D124="",F124="",H124="",J124=""),0,TIME(H124,J124,0))</f>
        <v>0</v>
      </c>
      <c r="AI124" s="360">
        <f>IF(OR(D124="",F124=""),0,TIME(M124,O124,0))</f>
        <v>0</v>
      </c>
      <c r="AJ124" s="365">
        <f>AH124-AG124-AI124</f>
        <v>0</v>
      </c>
      <c r="AK124" s="367" t="str">
        <f>IF(A123="",IF(OR(D124&lt;&gt;"",F124&lt;&gt;"",H124&lt;&gt;"",J124&lt;&gt;""),"ERR",""),IF(A123&lt;&gt;"",IF(AND(D124="",F124="",H124="",J124=""),"",IF(OR(AND(D124&lt;&gt;"",F124=""),AND(D124="",F124&lt;&gt;""),AND(H124&lt;&gt;"",J124=""),AND(H124="",J124&lt;&gt;""),AG124&gt;=AH124,AH124-AG124-AI124&lt;0),"ERR",""))))</f>
        <v/>
      </c>
    </row>
    <row r="125" spans="1:43" ht="14.25" customHeight="1" x14ac:dyDescent="0.2">
      <c r="A125" s="803"/>
      <c r="B125" s="804"/>
      <c r="C125" s="700" t="s">
        <v>248</v>
      </c>
      <c r="D125" s="420"/>
      <c r="E125" s="421"/>
      <c r="F125" s="421"/>
      <c r="G125" s="421"/>
      <c r="H125" s="421"/>
      <c r="I125" s="421"/>
      <c r="J125" s="421"/>
      <c r="K125" s="421"/>
      <c r="L125" s="421"/>
      <c r="M125" s="421"/>
      <c r="N125" s="421"/>
      <c r="O125" s="421"/>
      <c r="P125" s="421"/>
      <c r="Q125" s="680" t="str">
        <f>IF(OR(AK123="ERR",AK124="ERR"),"研修時間を確認してください","")</f>
        <v/>
      </c>
      <c r="R125" s="680"/>
      <c r="S125" s="680"/>
      <c r="T125" s="680"/>
      <c r="U125" s="680"/>
      <c r="V125" s="680"/>
      <c r="W125" s="680"/>
      <c r="X125" s="681" t="str">
        <f>IF(ISERROR(OR(AG123,AJ123,AJ124)),"研修人数を入力してください",IF(AG123&lt;&gt;"",IF(OR(AND(AJ123&gt;0,W123=""),AND(AJ124&gt;0,W124="")),"研修人数を入力してください",""),""))</f>
        <v/>
      </c>
      <c r="Y125" s="681"/>
      <c r="Z125" s="681"/>
      <c r="AA125" s="682"/>
      <c r="AC125" s="175"/>
      <c r="AF125" s="170"/>
      <c r="AG125" s="172"/>
      <c r="AH125" s="172"/>
      <c r="AI125" s="172"/>
      <c r="AJ125" s="169"/>
      <c r="AK125" s="367"/>
      <c r="AM125" s="57"/>
      <c r="AO125" s="173"/>
      <c r="AP125" s="174"/>
      <c r="AQ125" s="173"/>
    </row>
    <row r="126" spans="1:43" ht="48.75" customHeight="1" x14ac:dyDescent="0.15">
      <c r="A126" s="805" t="str">
        <f>IF(A123="","",CONCATENATE("(",TEXT(AF123,"aaa"),")"))</f>
        <v>()</v>
      </c>
      <c r="B126" s="806"/>
      <c r="C126" s="701"/>
      <c r="D126" s="685"/>
      <c r="E126" s="686"/>
      <c r="F126" s="686"/>
      <c r="G126" s="686"/>
      <c r="H126" s="686"/>
      <c r="I126" s="686"/>
      <c r="J126" s="686"/>
      <c r="K126" s="686"/>
      <c r="L126" s="686"/>
      <c r="M126" s="686"/>
      <c r="N126" s="686"/>
      <c r="O126" s="686"/>
      <c r="P126" s="686"/>
      <c r="Q126" s="686"/>
      <c r="R126" s="686"/>
      <c r="S126" s="686"/>
      <c r="T126" s="686"/>
      <c r="U126" s="686"/>
      <c r="V126" s="686"/>
      <c r="W126" s="686"/>
      <c r="X126" s="686"/>
      <c r="Y126" s="686"/>
      <c r="Z126" s="686"/>
      <c r="AA126" s="687"/>
      <c r="AC126" s="389"/>
      <c r="AF126" s="170"/>
      <c r="AG126" s="172"/>
      <c r="AH126" s="172"/>
      <c r="AI126" s="172"/>
      <c r="AJ126" s="169"/>
      <c r="AK126" s="367"/>
      <c r="AO126" s="173"/>
      <c r="AP126" s="174"/>
      <c r="AQ126" s="173"/>
    </row>
    <row r="127" spans="1:43" ht="15.75" customHeight="1" x14ac:dyDescent="0.15">
      <c r="A127" s="801">
        <f>IF(AG3="",30,IF(DAY(DATE(AH$3,AJ$3,30))=30,30,""))</f>
        <v>30</v>
      </c>
      <c r="B127" s="802"/>
      <c r="C127" s="707" t="s">
        <v>247</v>
      </c>
      <c r="D127" s="368"/>
      <c r="E127" s="692" t="s">
        <v>201</v>
      </c>
      <c r="F127" s="368"/>
      <c r="G127" s="692" t="s">
        <v>250</v>
      </c>
      <c r="H127" s="368"/>
      <c r="I127" s="692" t="s">
        <v>201</v>
      </c>
      <c r="J127" s="368"/>
      <c r="K127" s="694" t="s">
        <v>251</v>
      </c>
      <c r="L127" s="690" t="s">
        <v>202</v>
      </c>
      <c r="M127" s="369"/>
      <c r="N127" s="688" t="s">
        <v>252</v>
      </c>
      <c r="O127" s="368"/>
      <c r="P127" s="688" t="s">
        <v>251</v>
      </c>
      <c r="Q127" s="690" t="s">
        <v>253</v>
      </c>
      <c r="R127" s="380" t="str">
        <f>IF(OR(D127="",A127=""),"",HOUR(AJ127))</f>
        <v/>
      </c>
      <c r="S127" s="688" t="s">
        <v>252</v>
      </c>
      <c r="T127" s="371" t="str">
        <f>IF(OR(D127="",A127=""),"",MINUTE(AJ127))</f>
        <v/>
      </c>
      <c r="U127" s="688" t="s">
        <v>251</v>
      </c>
      <c r="V127" s="690" t="s">
        <v>268</v>
      </c>
      <c r="W127" s="372"/>
      <c r="X127" s="703" t="s">
        <v>143</v>
      </c>
      <c r="Y127" s="696" t="s">
        <v>254</v>
      </c>
      <c r="Z127" s="705"/>
      <c r="AA127" s="706"/>
      <c r="AC127" s="175"/>
      <c r="AF127" s="168" t="str">
        <f>IF($AG$3="","",AF123+1)</f>
        <v/>
      </c>
      <c r="AG127" s="360">
        <f>IF(OR(D127="",F127=""),0,TIME(D127,F127,0))</f>
        <v>0</v>
      </c>
      <c r="AH127" s="360">
        <f>IF(OR(D127="",F127="",H127="",J127=""),0,TIME(H127,J127,0))</f>
        <v>0</v>
      </c>
      <c r="AI127" s="360">
        <f>IF(OR(D127="",F127=""),0,TIME(M127,O127,0))</f>
        <v>0</v>
      </c>
      <c r="AJ127" s="365">
        <f>AH127-AG127-AI127</f>
        <v>0</v>
      </c>
      <c r="AK127" s="367" t="str">
        <f>IF(A127="",IF(OR(D127&lt;&gt;"",F127&lt;&gt;"",H127&lt;&gt;"",J127&lt;&gt;""),"ERR",""),IF(A127&lt;&gt;"",IF(AND(D127="",F127="",H127="",J127=""),"",IF(OR(AND(D127&lt;&gt;"",F127=""),AND(D127="",F127&lt;&gt;""),AND(H127&lt;&gt;"",J127=""),AND(H127="",J127&lt;&gt;""),AG127&gt;=AH127,AH127-AG127-AI127&lt;0),"ERR",""))))</f>
        <v/>
      </c>
    </row>
    <row r="128" spans="1:43" ht="14.25" customHeight="1" x14ac:dyDescent="0.15">
      <c r="A128" s="803"/>
      <c r="B128" s="804"/>
      <c r="C128" s="708"/>
      <c r="D128" s="373"/>
      <c r="E128" s="693"/>
      <c r="F128" s="373"/>
      <c r="G128" s="693"/>
      <c r="H128" s="373"/>
      <c r="I128" s="693"/>
      <c r="J128" s="373"/>
      <c r="K128" s="695"/>
      <c r="L128" s="691"/>
      <c r="M128" s="374"/>
      <c r="N128" s="689"/>
      <c r="O128" s="373"/>
      <c r="P128" s="689"/>
      <c r="Q128" s="691"/>
      <c r="R128" s="379" t="str">
        <f>IF(OR(D128="",A127=""),"",HOUR(AJ128))</f>
        <v/>
      </c>
      <c r="S128" s="689"/>
      <c r="T128" s="375" t="str">
        <f>IF(OR(D128="",A127=""),"",MINUTE(AJ128))</f>
        <v/>
      </c>
      <c r="U128" s="689"/>
      <c r="V128" s="702"/>
      <c r="W128" s="413"/>
      <c r="X128" s="704"/>
      <c r="Y128" s="697"/>
      <c r="Z128" s="683"/>
      <c r="AA128" s="684"/>
      <c r="AC128" s="175"/>
      <c r="AG128" s="360">
        <f>IF(OR(D128="",F128=""),0,TIME(D128,F128,0))</f>
        <v>0</v>
      </c>
      <c r="AH128" s="360">
        <f>IF(OR(D128="",F128="",H128="",J128=""),0,TIME(H128,J128,0))</f>
        <v>0</v>
      </c>
      <c r="AI128" s="360">
        <f>IF(OR(D128="",F128=""),0,TIME(M128,O128,0))</f>
        <v>0</v>
      </c>
      <c r="AJ128" s="365">
        <f>AH128-AG128-AI128</f>
        <v>0</v>
      </c>
      <c r="AK128" s="367" t="str">
        <f>IF(A127="",IF(OR(D128&lt;&gt;"",F128&lt;&gt;"",H128&lt;&gt;"",J128&lt;&gt;""),"ERR",""),IF(A127&lt;&gt;"",IF(AND(D128="",F128="",H128="",J128=""),"",IF(OR(AND(D128&lt;&gt;"",F128=""),AND(D128="",F128&lt;&gt;""),AND(H128&lt;&gt;"",J128=""),AND(H128="",J128&lt;&gt;""),AG128&gt;=AH128,AH128-AG128-AI128&lt;0),"ERR",""))))</f>
        <v/>
      </c>
    </row>
    <row r="129" spans="1:45" ht="14.25" customHeight="1" x14ac:dyDescent="0.2">
      <c r="A129" s="803"/>
      <c r="B129" s="804"/>
      <c r="C129" s="700" t="s">
        <v>248</v>
      </c>
      <c r="D129" s="422" t="str">
        <f>IF(A127="","入力しないでください","")</f>
        <v/>
      </c>
      <c r="E129" s="421"/>
      <c r="F129" s="421"/>
      <c r="G129" s="421"/>
      <c r="H129" s="421"/>
      <c r="I129" s="421"/>
      <c r="J129" s="423" t="str">
        <f>IF(A127="",IF(OR(D127&gt;0,F127&gt;0,H127&gt;0,J127&gt;0,M127&gt;0,O127&gt;0,W127&gt;0,D128&gt;0,H128&gt;0,M128&gt;0,O128&gt;0,W128&gt;0),"入力しないでください",""),"")</f>
        <v/>
      </c>
      <c r="K129" s="421"/>
      <c r="L129" s="421"/>
      <c r="M129" s="421"/>
      <c r="N129" s="421"/>
      <c r="O129" s="421"/>
      <c r="P129" s="421"/>
      <c r="Q129" s="680" t="str">
        <f>IF(A127="","",IF(OR(AK127="ERR",AK128="ERR"),"研修時間を確認してください",""))</f>
        <v/>
      </c>
      <c r="R129" s="680"/>
      <c r="S129" s="680"/>
      <c r="T129" s="680"/>
      <c r="U129" s="680"/>
      <c r="V129" s="680"/>
      <c r="W129" s="680"/>
      <c r="X129" s="681" t="str">
        <f>IF(ISERROR(OR(AG127,AJ127,AJ128)),"研修人数を入力してください",IF(AG127&lt;&gt;"",IF(OR(AND(AJ127&gt;0,W127=""),AND(AJ128&gt;0,W128="")),"研修人数を入力してください",""),""))</f>
        <v/>
      </c>
      <c r="Y129" s="681"/>
      <c r="Z129" s="681"/>
      <c r="AA129" s="682"/>
      <c r="AC129" s="175"/>
      <c r="AF129" s="170"/>
      <c r="AG129" s="172"/>
      <c r="AH129" s="172"/>
      <c r="AI129" s="172"/>
      <c r="AJ129" s="169"/>
      <c r="AK129" s="367"/>
      <c r="AM129" s="57"/>
      <c r="AO129" s="173"/>
      <c r="AP129" s="174"/>
      <c r="AQ129" s="173"/>
    </row>
    <row r="130" spans="1:45" ht="48.75" customHeight="1" x14ac:dyDescent="0.15">
      <c r="A130" s="805" t="str">
        <f>IF(A127="","入力"&amp;CHAR(10)&amp;"不要",CONCATENATE("(",TEXT(AF127,"aaa"),")"))</f>
        <v>()</v>
      </c>
      <c r="B130" s="806"/>
      <c r="C130" s="701"/>
      <c r="D130" s="685"/>
      <c r="E130" s="686"/>
      <c r="F130" s="686"/>
      <c r="G130" s="686"/>
      <c r="H130" s="686"/>
      <c r="I130" s="686"/>
      <c r="J130" s="686"/>
      <c r="K130" s="686"/>
      <c r="L130" s="686"/>
      <c r="M130" s="686"/>
      <c r="N130" s="686"/>
      <c r="O130" s="686"/>
      <c r="P130" s="686"/>
      <c r="Q130" s="686"/>
      <c r="R130" s="686"/>
      <c r="S130" s="686"/>
      <c r="T130" s="686"/>
      <c r="U130" s="686"/>
      <c r="V130" s="686"/>
      <c r="W130" s="686"/>
      <c r="X130" s="686"/>
      <c r="Y130" s="686"/>
      <c r="Z130" s="686"/>
      <c r="AA130" s="687"/>
      <c r="AC130" s="389"/>
      <c r="AF130" s="170"/>
      <c r="AG130" s="172"/>
      <c r="AH130" s="172"/>
      <c r="AI130" s="172"/>
      <c r="AJ130" s="169"/>
      <c r="AK130" s="367"/>
      <c r="AO130" s="173"/>
      <c r="AP130" s="174"/>
      <c r="AQ130" s="173"/>
    </row>
    <row r="131" spans="1:45" ht="15.75" customHeight="1" x14ac:dyDescent="0.15">
      <c r="A131" s="801">
        <f>IF(AG3="",31,IF(DAY(DATE(AH$3,AJ$3,31))=31,31,""))</f>
        <v>31</v>
      </c>
      <c r="B131" s="802"/>
      <c r="C131" s="707" t="s">
        <v>247</v>
      </c>
      <c r="D131" s="368"/>
      <c r="E131" s="692" t="s">
        <v>201</v>
      </c>
      <c r="F131" s="368"/>
      <c r="G131" s="692" t="s">
        <v>250</v>
      </c>
      <c r="H131" s="368"/>
      <c r="I131" s="692" t="s">
        <v>201</v>
      </c>
      <c r="J131" s="368"/>
      <c r="K131" s="694" t="s">
        <v>251</v>
      </c>
      <c r="L131" s="690" t="s">
        <v>202</v>
      </c>
      <c r="M131" s="369"/>
      <c r="N131" s="688" t="s">
        <v>252</v>
      </c>
      <c r="O131" s="368"/>
      <c r="P131" s="688" t="s">
        <v>251</v>
      </c>
      <c r="Q131" s="690" t="s">
        <v>253</v>
      </c>
      <c r="R131" s="380" t="str">
        <f>IF(OR(D131="",A131=""),"",HOUR(AJ131))</f>
        <v/>
      </c>
      <c r="S131" s="688" t="s">
        <v>252</v>
      </c>
      <c r="T131" s="371" t="str">
        <f>IF(OR(D131="",A131=""),"",MINUTE(AJ131))</f>
        <v/>
      </c>
      <c r="U131" s="688" t="s">
        <v>251</v>
      </c>
      <c r="V131" s="690" t="s">
        <v>268</v>
      </c>
      <c r="W131" s="372"/>
      <c r="X131" s="703" t="s">
        <v>143</v>
      </c>
      <c r="Y131" s="696" t="s">
        <v>254</v>
      </c>
      <c r="Z131" s="705"/>
      <c r="AA131" s="706"/>
      <c r="AC131" s="175"/>
      <c r="AF131" s="168" t="str">
        <f>IF($AG$3="","",AF127+1)</f>
        <v/>
      </c>
      <c r="AG131" s="360">
        <f>IF(OR(D131="",F131=""),0,TIME(D131,F131,0))</f>
        <v>0</v>
      </c>
      <c r="AH131" s="360">
        <f>IF(OR(D131="",F131="",H131="",J131=""),0,TIME(H131,J131,0))</f>
        <v>0</v>
      </c>
      <c r="AI131" s="360">
        <f>IF(OR(D131="",F131=""),0,TIME(M131,O131,0))</f>
        <v>0</v>
      </c>
      <c r="AJ131" s="365">
        <f>AH131-AG131-AI131</f>
        <v>0</v>
      </c>
      <c r="AK131" s="367" t="str">
        <f>IF(A131="",IF(OR(D131&lt;&gt;"",F131&lt;&gt;"",H131&lt;&gt;"",J131&lt;&gt;""),"ERR",""),IF(A131&lt;&gt;"",IF(AND(D131="",F131="",H131="",J131=""),"",IF(OR(AND(D131&lt;&gt;"",F131=""),AND(D131="",F131&lt;&gt;""),AND(H131&lt;&gt;"",J131=""),AND(H131="",J131&lt;&gt;""),AG131&gt;=AH131,AH131-AG131-AI131&lt;0),"ERR",""))))</f>
        <v/>
      </c>
    </row>
    <row r="132" spans="1:45" ht="14.25" customHeight="1" x14ac:dyDescent="0.15">
      <c r="A132" s="803"/>
      <c r="B132" s="804"/>
      <c r="C132" s="708"/>
      <c r="D132" s="373"/>
      <c r="E132" s="693"/>
      <c r="F132" s="373"/>
      <c r="G132" s="693"/>
      <c r="H132" s="373"/>
      <c r="I132" s="693"/>
      <c r="J132" s="373"/>
      <c r="K132" s="695"/>
      <c r="L132" s="691"/>
      <c r="M132" s="374"/>
      <c r="N132" s="689"/>
      <c r="O132" s="373"/>
      <c r="P132" s="689"/>
      <c r="Q132" s="691"/>
      <c r="R132" s="379" t="str">
        <f>IF(OR(D132="",A131=""),"",HOUR(AJ132))</f>
        <v/>
      </c>
      <c r="S132" s="689"/>
      <c r="T132" s="375" t="str">
        <f>IF(OR(D132="",A131=""),"",MINUTE(AJ132))</f>
        <v/>
      </c>
      <c r="U132" s="689"/>
      <c r="V132" s="702"/>
      <c r="W132" s="413"/>
      <c r="X132" s="704"/>
      <c r="Y132" s="697"/>
      <c r="Z132" s="683"/>
      <c r="AA132" s="684"/>
      <c r="AC132" s="175"/>
      <c r="AG132" s="360">
        <f>IF(OR(D132="",F132=""),0,TIME(D132,F132,0))</f>
        <v>0</v>
      </c>
      <c r="AH132" s="360">
        <f>IF(OR(D132="",F132="",H132="",J132=""),0,TIME(H132,J132,0))</f>
        <v>0</v>
      </c>
      <c r="AI132" s="360">
        <f>IF(OR(D132="",F132=""),0,TIME(M132,O132,0))</f>
        <v>0</v>
      </c>
      <c r="AJ132" s="365">
        <f>AH132-AG132-AI132</f>
        <v>0</v>
      </c>
      <c r="AK132" s="367" t="str">
        <f>IF(A131="",IF(OR(D132&lt;&gt;"",F132&lt;&gt;"",H132&lt;&gt;"",J132&lt;&gt;""),"ERR",""),IF(A131&lt;&gt;"",IF(AND(D132="",F132="",H132="",J132=""),"",IF(OR(AND(D132&lt;&gt;"",F132=""),AND(D132="",F132&lt;&gt;""),AND(H132&lt;&gt;"",J132=""),AND(H132="",J132&lt;&gt;""),AG132&gt;=AH132,AH132-AG132-AI132&lt;0),"ERR",""))))</f>
        <v/>
      </c>
    </row>
    <row r="133" spans="1:45" ht="14.25" customHeight="1" x14ac:dyDescent="0.2">
      <c r="A133" s="803"/>
      <c r="B133" s="804"/>
      <c r="C133" s="700" t="s">
        <v>248</v>
      </c>
      <c r="D133" s="422" t="str">
        <f>IF(A131="","入力しないでください","")</f>
        <v/>
      </c>
      <c r="E133" s="421"/>
      <c r="F133" s="421"/>
      <c r="G133" s="421"/>
      <c r="H133" s="421"/>
      <c r="I133" s="421"/>
      <c r="J133" s="423" t="str">
        <f>IF(A131="",IF(OR(D131&gt;0,F131&gt;0,H131&gt;0,J131&gt;0,M131&gt;0,O131&gt;0,W131&gt;0,D132&gt;0,H132&gt;0,M132&gt;0,O132&gt;0,W132&gt;0),"入力しないでください",""),"")</f>
        <v/>
      </c>
      <c r="K133" s="421"/>
      <c r="L133" s="421"/>
      <c r="M133" s="421"/>
      <c r="N133" s="421"/>
      <c r="O133" s="421"/>
      <c r="P133" s="421"/>
      <c r="Q133" s="680" t="str">
        <f>IF(A131="","",IF(OR(AK131="ERR",AK132="ERR"),"研修時間を確認してください",""))</f>
        <v/>
      </c>
      <c r="R133" s="680"/>
      <c r="S133" s="680"/>
      <c r="T133" s="680"/>
      <c r="U133" s="680"/>
      <c r="V133" s="680"/>
      <c r="W133" s="680"/>
      <c r="X133" s="681" t="str">
        <f>IF(ISERROR(OR(AG131,AJ131,AJ132)),"研修人数を入力してください",IF(AG131&lt;&gt;"",IF(OR(AND(AJ131&gt;0,W131=""),AND(AJ132&gt;0,W132="")),"研修人数を入力してください",""),""))</f>
        <v/>
      </c>
      <c r="Y133" s="681"/>
      <c r="Z133" s="681"/>
      <c r="AA133" s="682"/>
      <c r="AC133" s="175"/>
      <c r="AF133" s="170"/>
      <c r="AG133" s="171" t="str">
        <f>IF(ISERROR(VLOOKUP(AF133,$AF$2:$AL$2,2,0)),"",VLOOKUP(AF133,$AF$2:$AL$2,2,0))</f>
        <v/>
      </c>
      <c r="AH133" s="172" t="str">
        <f>AG133</f>
        <v/>
      </c>
      <c r="AI133" s="172"/>
      <c r="AJ133" s="172"/>
      <c r="AK133" s="172"/>
      <c r="AL133" s="169"/>
      <c r="AM133" s="178"/>
      <c r="AO133" s="57"/>
      <c r="AQ133" s="173"/>
      <c r="AR133" s="174"/>
      <c r="AS133" s="173"/>
    </row>
    <row r="134" spans="1:45" ht="48.75" customHeight="1" x14ac:dyDescent="0.15">
      <c r="A134" s="805" t="str">
        <f>IF(A131="","入力"&amp;CHAR(10)&amp;"不要",CONCATENATE("(",TEXT(AF131,"aaa"),")"))</f>
        <v>()</v>
      </c>
      <c r="B134" s="806"/>
      <c r="C134" s="701"/>
      <c r="D134" s="685"/>
      <c r="E134" s="686"/>
      <c r="F134" s="686"/>
      <c r="G134" s="686"/>
      <c r="H134" s="686"/>
      <c r="I134" s="686"/>
      <c r="J134" s="686"/>
      <c r="K134" s="686"/>
      <c r="L134" s="686"/>
      <c r="M134" s="686"/>
      <c r="N134" s="686"/>
      <c r="O134" s="686"/>
      <c r="P134" s="686"/>
      <c r="Q134" s="686"/>
      <c r="R134" s="686"/>
      <c r="S134" s="686"/>
      <c r="T134" s="686"/>
      <c r="U134" s="686"/>
      <c r="V134" s="686"/>
      <c r="W134" s="686"/>
      <c r="X134" s="686"/>
      <c r="Y134" s="686"/>
      <c r="Z134" s="686"/>
      <c r="AA134" s="687"/>
      <c r="AC134" s="175"/>
      <c r="AF134" s="170"/>
      <c r="AG134" s="171" t="str">
        <f>IF(ISERROR(VLOOKUP(AF134,$AF$2:$AL$2,2,0)),"",VLOOKUP(AF134,$AF$2:$AL$2,2,0))</f>
        <v/>
      </c>
      <c r="AH134" s="172" t="str">
        <f>AG134</f>
        <v/>
      </c>
      <c r="AI134" s="172"/>
      <c r="AJ134" s="172"/>
      <c r="AK134" s="172"/>
      <c r="AL134" s="169"/>
      <c r="AM134" s="178"/>
      <c r="AQ134" s="173"/>
      <c r="AR134" s="174"/>
      <c r="AS134" s="173"/>
    </row>
    <row r="135" spans="1:45" ht="14.25" customHeight="1" x14ac:dyDescent="0.15">
      <c r="A135" s="699" t="s">
        <v>273</v>
      </c>
      <c r="B135" s="699"/>
      <c r="C135" s="392">
        <f>IF(SUMIF($W91:$W$132,1,$AJ$91:$AJ$132)=0,0,SUMIF($W91:$W132,1,$AJ$91:$AJ$132))</f>
        <v>0</v>
      </c>
      <c r="D135" s="392"/>
      <c r="E135" s="699" t="s">
        <v>259</v>
      </c>
      <c r="F135" s="699"/>
      <c r="G135" s="698">
        <f>IF(SUMIF($W91:$W$132,2,$AJ$91:$AJ$132)=0,0,SUMIF($W91:$W132,2,$AJ$91:$AJ$132))</f>
        <v>0</v>
      </c>
      <c r="H135" s="698"/>
      <c r="I135" s="699" t="s">
        <v>260</v>
      </c>
      <c r="J135" s="699"/>
      <c r="K135" s="698">
        <f>IF(SUMIF($W91:$W$132,3,$AJ$91:$AJ$132)=0,0,SUMIF($W91:$W132,3,$AJ$91:$AJ$132))</f>
        <v>0</v>
      </c>
      <c r="L135" s="698"/>
      <c r="M135" s="391" t="s">
        <v>31</v>
      </c>
      <c r="N135" s="698">
        <f>SUM($C$135,$G$135,$K$135)</f>
        <v>0</v>
      </c>
      <c r="O135" s="698"/>
      <c r="P135" s="381"/>
      <c r="Q135" s="381"/>
      <c r="R135" s="381"/>
      <c r="S135" s="381"/>
      <c r="T135" s="381"/>
      <c r="U135" s="381"/>
      <c r="V135" s="381"/>
      <c r="W135" s="381"/>
      <c r="X135" s="381"/>
      <c r="Y135" s="381"/>
      <c r="Z135" s="381"/>
      <c r="AA135" s="381"/>
      <c r="AE135" s="164"/>
      <c r="AF135" s="170"/>
      <c r="AG135" s="171"/>
      <c r="AH135" s="172"/>
      <c r="AI135" s="172"/>
      <c r="AJ135" s="172"/>
      <c r="AK135" s="172"/>
      <c r="AL135" s="169"/>
      <c r="AM135" s="178"/>
      <c r="AQ135" s="173"/>
      <c r="AR135" s="174"/>
      <c r="AS135" s="173"/>
    </row>
    <row r="136" spans="1:45" ht="29.25" customHeight="1" x14ac:dyDescent="0.15">
      <c r="A136" s="5" t="s">
        <v>245</v>
      </c>
      <c r="B136" s="7"/>
      <c r="C136" s="7"/>
      <c r="D136" s="7"/>
      <c r="E136" s="7"/>
      <c r="F136" s="7"/>
      <c r="G136" s="7"/>
      <c r="H136" s="7"/>
      <c r="I136" s="351"/>
      <c r="J136" s="351"/>
      <c r="K136" s="351"/>
      <c r="L136" s="814" t="str">
        <f>$L$5</f>
        <v>（   　　年　　月 ）</v>
      </c>
      <c r="M136" s="814"/>
      <c r="N136" s="814"/>
      <c r="O136" s="814"/>
      <c r="P136" s="814"/>
      <c r="Q136" s="814"/>
      <c r="R136" s="390" t="s">
        <v>264</v>
      </c>
      <c r="S136" s="388"/>
      <c r="T136" s="388"/>
      <c r="U136" s="388"/>
      <c r="V136" s="800" t="str">
        <f>$V$5</f>
        <v/>
      </c>
      <c r="W136" s="800"/>
      <c r="X136" s="800"/>
      <c r="Y136" s="800"/>
      <c r="Z136" s="800"/>
      <c r="AA136" s="800"/>
    </row>
    <row r="137" spans="1:45" ht="87.75" customHeight="1" x14ac:dyDescent="0.15">
      <c r="A137" s="757"/>
      <c r="B137" s="758"/>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c r="AA137" s="759"/>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9"/>
      <c r="AH138" s="6"/>
      <c r="AI138" s="6"/>
      <c r="AJ138" s="6"/>
      <c r="AK138" s="6"/>
    </row>
    <row r="139" spans="1:45" ht="87.75" customHeight="1" x14ac:dyDescent="0.15">
      <c r="A139" s="757"/>
      <c r="B139" s="758"/>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c r="AA139" s="759"/>
    </row>
    <row r="140" spans="1:45" ht="33" customHeight="1" x14ac:dyDescent="0.2">
      <c r="A140" s="465" t="s">
        <v>307</v>
      </c>
      <c r="B140" s="466"/>
      <c r="C140" s="467"/>
      <c r="D140" s="468"/>
      <c r="E140" s="468"/>
      <c r="F140" s="225"/>
      <c r="G140" s="469"/>
      <c r="H140" s="469"/>
      <c r="I140" s="469"/>
      <c r="J140" s="469"/>
      <c r="K140" s="469"/>
      <c r="L140" s="469"/>
      <c r="M140" s="469"/>
      <c r="N140" s="469"/>
      <c r="O140" s="469"/>
      <c r="P140" s="470"/>
      <c r="Q140" s="467"/>
      <c r="R140" s="469"/>
      <c r="S140" s="469"/>
      <c r="T140" s="469"/>
      <c r="U140" s="469"/>
      <c r="V140" s="469"/>
      <c r="W140" s="469"/>
      <c r="X140" s="469"/>
      <c r="Y140" s="469"/>
      <c r="Z140" s="469"/>
      <c r="AA140" s="471"/>
    </row>
    <row r="141" spans="1:45" ht="56.25" customHeight="1" x14ac:dyDescent="0.15">
      <c r="A141" s="469"/>
      <c r="B141" s="798" t="s">
        <v>308</v>
      </c>
      <c r="C141" s="798"/>
      <c r="D141" s="798"/>
      <c r="E141" s="798"/>
      <c r="F141" s="798"/>
      <c r="G141" s="798"/>
      <c r="H141" s="798"/>
      <c r="I141" s="798"/>
      <c r="J141" s="798"/>
      <c r="K141" s="798"/>
      <c r="L141" s="798"/>
      <c r="M141" s="798"/>
      <c r="N141" s="798"/>
      <c r="O141" s="798"/>
      <c r="P141" s="798"/>
      <c r="Q141" s="798"/>
      <c r="R141" s="798"/>
      <c r="S141" s="798"/>
      <c r="T141" s="798"/>
      <c r="U141" s="798"/>
      <c r="V141" s="798"/>
      <c r="W141" s="798"/>
      <c r="X141" s="798"/>
      <c r="Y141" s="798"/>
      <c r="Z141" s="798"/>
      <c r="AA141" s="798"/>
    </row>
    <row r="142" spans="1:45" ht="35.25" customHeight="1" x14ac:dyDescent="0.15">
      <c r="A142" s="7"/>
      <c r="C142" s="12" t="s">
        <v>309</v>
      </c>
      <c r="D142" s="472"/>
      <c r="E142" s="472"/>
      <c r="F142" s="472"/>
      <c r="G142" s="472"/>
      <c r="H142" s="472"/>
      <c r="I142" s="472"/>
      <c r="J142" s="472"/>
      <c r="K142" s="472"/>
      <c r="L142" s="472"/>
      <c r="M142" s="12"/>
      <c r="N142" s="12"/>
      <c r="O142" s="12"/>
      <c r="P142" s="12"/>
      <c r="Q142" s="12"/>
      <c r="R142" s="12"/>
      <c r="S142" s="12" t="s">
        <v>310</v>
      </c>
      <c r="T142" s="12"/>
      <c r="U142" s="472"/>
      <c r="V142" s="472"/>
      <c r="W142" s="472"/>
      <c r="X142" s="472"/>
      <c r="Y142" s="472"/>
      <c r="Z142" s="472"/>
      <c r="AA142" s="161"/>
    </row>
    <row r="143" spans="1:45" ht="35.25" customHeight="1" x14ac:dyDescent="0.15">
      <c r="A143" s="7"/>
      <c r="B143" s="473"/>
      <c r="C143" s="474"/>
      <c r="D143" s="799"/>
      <c r="E143" s="799"/>
      <c r="F143" s="799"/>
      <c r="G143" s="799"/>
      <c r="H143" s="799"/>
      <c r="I143" s="799"/>
      <c r="J143" s="799"/>
      <c r="K143" s="799"/>
      <c r="L143" s="799"/>
      <c r="M143" s="475"/>
      <c r="N143" s="475"/>
      <c r="O143" s="12"/>
      <c r="P143" s="12"/>
      <c r="R143" s="476"/>
      <c r="S143" s="476"/>
      <c r="T143" s="809"/>
      <c r="U143" s="809"/>
      <c r="V143" s="809"/>
      <c r="W143" s="809"/>
      <c r="X143" s="809"/>
      <c r="Y143" s="809"/>
      <c r="Z143" s="809"/>
    </row>
    <row r="144" spans="1:45" ht="35.25" customHeight="1" x14ac:dyDescent="0.15">
      <c r="A144" s="7"/>
      <c r="C144" s="477"/>
      <c r="D144" s="810"/>
      <c r="E144" s="810"/>
      <c r="F144" s="810"/>
      <c r="G144" s="810"/>
      <c r="H144" s="810"/>
      <c r="I144" s="810"/>
      <c r="J144" s="810"/>
      <c r="K144" s="810"/>
      <c r="L144" s="810"/>
      <c r="M144" s="475"/>
      <c r="N144" s="475"/>
      <c r="O144" s="472"/>
      <c r="P144" s="472"/>
      <c r="R144" s="476"/>
      <c r="S144" s="476"/>
      <c r="T144" s="809"/>
      <c r="U144" s="809"/>
      <c r="V144" s="809"/>
      <c r="W144" s="809"/>
      <c r="X144" s="809"/>
      <c r="Y144" s="809"/>
      <c r="Z144" s="809"/>
      <c r="AA144" s="467"/>
    </row>
    <row r="145" spans="1:27" ht="35.25" customHeight="1" x14ac:dyDescent="0.15">
      <c r="A145" s="7"/>
      <c r="C145" s="477"/>
      <c r="D145" s="811"/>
      <c r="E145" s="811"/>
      <c r="F145" s="811"/>
      <c r="G145" s="811"/>
      <c r="H145" s="811"/>
      <c r="I145" s="811"/>
      <c r="J145" s="811"/>
      <c r="K145" s="811"/>
      <c r="L145" s="811"/>
      <c r="M145" s="475"/>
      <c r="N145" s="475"/>
      <c r="O145" s="472"/>
      <c r="Q145" s="386"/>
      <c r="R145" s="476"/>
      <c r="S145" s="476"/>
      <c r="T145" s="809"/>
      <c r="U145" s="809"/>
      <c r="V145" s="809"/>
      <c r="W145" s="809"/>
      <c r="X145" s="809"/>
      <c r="Y145" s="809"/>
      <c r="Z145" s="809"/>
      <c r="AA145" s="467"/>
    </row>
    <row r="146" spans="1:27" ht="35.25" customHeight="1" x14ac:dyDescent="0.15">
      <c r="A146" s="7"/>
      <c r="B146" s="812" t="s">
        <v>311</v>
      </c>
      <c r="C146" s="813"/>
      <c r="D146" s="813"/>
      <c r="E146" s="813"/>
      <c r="F146" s="813"/>
      <c r="G146" s="813"/>
      <c r="H146" s="813"/>
      <c r="I146" s="813"/>
      <c r="J146" s="813"/>
      <c r="K146" s="813"/>
      <c r="L146" s="813"/>
      <c r="M146" s="813"/>
      <c r="N146" s="813"/>
      <c r="O146" s="813"/>
      <c r="P146" s="813"/>
      <c r="Q146" s="813"/>
      <c r="R146" s="476"/>
      <c r="S146" s="476"/>
      <c r="T146" s="809"/>
      <c r="U146" s="809"/>
      <c r="V146" s="809"/>
      <c r="W146" s="809"/>
      <c r="X146" s="809"/>
      <c r="Y146" s="809"/>
      <c r="Z146" s="809"/>
      <c r="AA146" s="467"/>
    </row>
    <row r="147" spans="1:27" ht="18" customHeight="1" x14ac:dyDescent="0.15">
      <c r="A147" s="7"/>
      <c r="B147" s="349"/>
      <c r="C147" s="113"/>
      <c r="D147" s="760"/>
      <c r="E147" s="760"/>
      <c r="F147" s="22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4" t="s">
        <v>203</v>
      </c>
      <c r="B148" s="98"/>
      <c r="C148" s="98"/>
      <c r="D148" s="98"/>
      <c r="E148" s="98"/>
      <c r="F148" s="98"/>
      <c r="G148" s="98"/>
      <c r="H148" s="98"/>
      <c r="I148" s="98"/>
      <c r="J148" s="7"/>
      <c r="K148" s="7"/>
      <c r="L148" s="7"/>
      <c r="M148" s="7"/>
      <c r="N148" s="7"/>
      <c r="O148" s="7"/>
      <c r="P148" s="7"/>
      <c r="Q148" s="7"/>
      <c r="R148" s="7"/>
      <c r="S148" s="7"/>
      <c r="T148" s="7"/>
      <c r="U148" s="7"/>
      <c r="V148" s="7"/>
      <c r="W148" s="363"/>
      <c r="X148" s="363"/>
      <c r="Y148" s="363"/>
      <c r="Z148" s="363"/>
    </row>
    <row r="149" spans="1:27" ht="24.95" customHeight="1" x14ac:dyDescent="0.15">
      <c r="A149" s="761" t="s">
        <v>204</v>
      </c>
      <c r="B149" s="762"/>
      <c r="C149" s="762"/>
      <c r="D149" s="763"/>
      <c r="E149" s="761" t="s">
        <v>255</v>
      </c>
      <c r="F149" s="762"/>
      <c r="G149" s="762"/>
      <c r="H149" s="762"/>
      <c r="I149" s="762"/>
      <c r="J149" s="762"/>
      <c r="K149" s="762"/>
      <c r="L149" s="762"/>
      <c r="M149" s="762"/>
      <c r="N149" s="763"/>
      <c r="O149" s="784" t="s">
        <v>205</v>
      </c>
      <c r="P149" s="766"/>
      <c r="Q149" s="766"/>
      <c r="R149" s="766"/>
      <c r="S149" s="767"/>
      <c r="T149" s="766" t="s">
        <v>280</v>
      </c>
      <c r="U149" s="766"/>
      <c r="V149" s="766"/>
      <c r="W149" s="766"/>
      <c r="X149" s="766"/>
      <c r="Y149" s="766"/>
      <c r="Z149" s="766"/>
      <c r="AA149" s="767"/>
    </row>
    <row r="150" spans="1:27" ht="24.95" customHeight="1" x14ac:dyDescent="0.15">
      <c r="A150" s="764"/>
      <c r="B150" s="733"/>
      <c r="C150" s="733"/>
      <c r="D150" s="765"/>
      <c r="E150" s="764"/>
      <c r="F150" s="733"/>
      <c r="G150" s="733"/>
      <c r="H150" s="733"/>
      <c r="I150" s="733"/>
      <c r="J150" s="733"/>
      <c r="K150" s="733"/>
      <c r="L150" s="733"/>
      <c r="M150" s="733"/>
      <c r="N150" s="765"/>
      <c r="O150" s="785"/>
      <c r="P150" s="768"/>
      <c r="Q150" s="768"/>
      <c r="R150" s="768"/>
      <c r="S150" s="769"/>
      <c r="T150" s="768"/>
      <c r="U150" s="768"/>
      <c r="V150" s="768"/>
      <c r="W150" s="768"/>
      <c r="X150" s="768"/>
      <c r="Y150" s="768"/>
      <c r="Z150" s="768"/>
      <c r="AA150" s="769"/>
    </row>
    <row r="151" spans="1:27" ht="45" customHeight="1" x14ac:dyDescent="0.2">
      <c r="A151" s="751" t="s">
        <v>206</v>
      </c>
      <c r="B151" s="752"/>
      <c r="C151" s="752"/>
      <c r="D151" s="753"/>
      <c r="E151" s="795">
        <f>SUMIF($W$7:$W$132,1,$AJ7:$AJ132)</f>
        <v>0</v>
      </c>
      <c r="F151" s="796"/>
      <c r="G151" s="796"/>
      <c r="H151" s="796"/>
      <c r="I151" s="796"/>
      <c r="J151" s="796"/>
      <c r="K151" s="796"/>
      <c r="L151" s="796"/>
      <c r="M151" s="796"/>
      <c r="N151" s="797"/>
      <c r="O151" s="781" t="s">
        <v>207</v>
      </c>
      <c r="P151" s="782"/>
      <c r="Q151" s="782"/>
      <c r="R151" s="782"/>
      <c r="S151" s="783"/>
      <c r="T151" s="415"/>
      <c r="U151" s="771">
        <f t="shared" ref="U151:Z151" si="0">$E$151*2400*24</f>
        <v>0</v>
      </c>
      <c r="V151" s="771">
        <f t="shared" si="0"/>
        <v>0</v>
      </c>
      <c r="W151" s="771">
        <f t="shared" si="0"/>
        <v>0</v>
      </c>
      <c r="X151" s="771">
        <f t="shared" si="0"/>
        <v>0</v>
      </c>
      <c r="Y151" s="771">
        <f t="shared" si="0"/>
        <v>0</v>
      </c>
      <c r="Z151" s="771">
        <f t="shared" si="0"/>
        <v>0</v>
      </c>
      <c r="AA151" s="355" t="s">
        <v>144</v>
      </c>
    </row>
    <row r="152" spans="1:27" ht="45" customHeight="1" x14ac:dyDescent="0.2">
      <c r="A152" s="754" t="s">
        <v>208</v>
      </c>
      <c r="B152" s="755"/>
      <c r="C152" s="755"/>
      <c r="D152" s="756"/>
      <c r="E152" s="792">
        <f>SUMIF($W$7:$W$132,2,$AJ7:$AJ132)</f>
        <v>0</v>
      </c>
      <c r="F152" s="793"/>
      <c r="G152" s="793"/>
      <c r="H152" s="793"/>
      <c r="I152" s="793"/>
      <c r="J152" s="793"/>
      <c r="K152" s="793"/>
      <c r="L152" s="793"/>
      <c r="M152" s="793"/>
      <c r="N152" s="794"/>
      <c r="O152" s="778" t="s">
        <v>209</v>
      </c>
      <c r="P152" s="779"/>
      <c r="Q152" s="779"/>
      <c r="R152" s="779"/>
      <c r="S152" s="780"/>
      <c r="T152" s="416"/>
      <c r="U152" s="770">
        <f t="shared" ref="U152:Z152" si="1">$E$152*1200*24</f>
        <v>0</v>
      </c>
      <c r="V152" s="770">
        <f t="shared" si="1"/>
        <v>0</v>
      </c>
      <c r="W152" s="770">
        <f t="shared" si="1"/>
        <v>0</v>
      </c>
      <c r="X152" s="770">
        <f t="shared" si="1"/>
        <v>0</v>
      </c>
      <c r="Y152" s="770">
        <f t="shared" si="1"/>
        <v>0</v>
      </c>
      <c r="Z152" s="770">
        <f t="shared" si="1"/>
        <v>0</v>
      </c>
      <c r="AA152" s="352" t="s">
        <v>144</v>
      </c>
    </row>
    <row r="153" spans="1:27" ht="45" customHeight="1" thickBot="1" x14ac:dyDescent="0.25">
      <c r="A153" s="743" t="s">
        <v>210</v>
      </c>
      <c r="B153" s="744"/>
      <c r="C153" s="744"/>
      <c r="D153" s="745"/>
      <c r="E153" s="789">
        <f>SUMIF($W$7:$W$132,3,$AJ7:$AJ132)</f>
        <v>0</v>
      </c>
      <c r="F153" s="790"/>
      <c r="G153" s="790"/>
      <c r="H153" s="790"/>
      <c r="I153" s="790"/>
      <c r="J153" s="790"/>
      <c r="K153" s="790"/>
      <c r="L153" s="790"/>
      <c r="M153" s="790"/>
      <c r="N153" s="791"/>
      <c r="O153" s="775" t="s">
        <v>211</v>
      </c>
      <c r="P153" s="776"/>
      <c r="Q153" s="776"/>
      <c r="R153" s="776"/>
      <c r="S153" s="777"/>
      <c r="T153" s="417"/>
      <c r="U153" s="750">
        <f t="shared" ref="U153:Z153" si="2">$E$153*800*24</f>
        <v>0</v>
      </c>
      <c r="V153" s="750">
        <f t="shared" si="2"/>
        <v>0</v>
      </c>
      <c r="W153" s="750">
        <f t="shared" si="2"/>
        <v>0</v>
      </c>
      <c r="X153" s="750">
        <f t="shared" si="2"/>
        <v>0</v>
      </c>
      <c r="Y153" s="750">
        <f t="shared" si="2"/>
        <v>0</v>
      </c>
      <c r="Z153" s="750">
        <f t="shared" si="2"/>
        <v>0</v>
      </c>
      <c r="AA153" s="353" t="s">
        <v>144</v>
      </c>
    </row>
    <row r="154" spans="1:27" ht="45" customHeight="1" thickTop="1" x14ac:dyDescent="0.2">
      <c r="A154" s="746" t="s">
        <v>168</v>
      </c>
      <c r="B154" s="747"/>
      <c r="C154" s="747"/>
      <c r="D154" s="748"/>
      <c r="E154" s="786">
        <f>SUM(E151:N153)</f>
        <v>0</v>
      </c>
      <c r="F154" s="787"/>
      <c r="G154" s="787"/>
      <c r="H154" s="787"/>
      <c r="I154" s="787"/>
      <c r="J154" s="787"/>
      <c r="K154" s="787"/>
      <c r="L154" s="787"/>
      <c r="M154" s="787"/>
      <c r="N154" s="788"/>
      <c r="O154" s="772"/>
      <c r="P154" s="773"/>
      <c r="Q154" s="773"/>
      <c r="R154" s="773"/>
      <c r="S154" s="774"/>
      <c r="T154" s="418"/>
      <c r="U154" s="749">
        <f>SUM($U$151:$U$153)</f>
        <v>0</v>
      </c>
      <c r="V154" s="749">
        <f t="shared" ref="V154:Z154" si="3">SUM($R$151:$Y$153)</f>
        <v>0</v>
      </c>
      <c r="W154" s="749">
        <f t="shared" si="3"/>
        <v>0</v>
      </c>
      <c r="X154" s="749">
        <f t="shared" si="3"/>
        <v>0</v>
      </c>
      <c r="Y154" s="749">
        <f t="shared" si="3"/>
        <v>0</v>
      </c>
      <c r="Z154" s="749">
        <f t="shared" si="3"/>
        <v>0</v>
      </c>
      <c r="AA154" s="354"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3" t="s">
        <v>212</v>
      </c>
      <c r="B156" s="733"/>
      <c r="C156" s="733"/>
      <c r="D156" s="733"/>
      <c r="E156" s="733"/>
      <c r="F156" s="733"/>
      <c r="G156" s="733" t="s">
        <v>213</v>
      </c>
      <c r="H156" s="733"/>
      <c r="I156" s="733"/>
      <c r="J156" s="733"/>
      <c r="K156" s="733"/>
      <c r="L156" s="733"/>
      <c r="M156" s="733"/>
      <c r="N156" s="733"/>
      <c r="O156" s="733"/>
      <c r="P156" s="733"/>
      <c r="Q156" s="733"/>
      <c r="R156" s="733"/>
      <c r="S156" s="733"/>
      <c r="T156" s="733"/>
      <c r="U156" s="733"/>
      <c r="V156" s="733"/>
      <c r="W156" s="98"/>
      <c r="X156" s="98"/>
      <c r="Y156" s="709" t="s">
        <v>214</v>
      </c>
      <c r="Z156" s="709"/>
    </row>
    <row r="157" spans="1:27" ht="35.1" customHeight="1" x14ac:dyDescent="0.25">
      <c r="A157" s="734"/>
      <c r="B157" s="735"/>
      <c r="C157" s="735"/>
      <c r="D157" s="99" t="s">
        <v>105</v>
      </c>
      <c r="E157" s="736" t="s">
        <v>269</v>
      </c>
      <c r="F157" s="737"/>
      <c r="G157" s="738"/>
      <c r="H157" s="739"/>
      <c r="I157" s="739"/>
      <c r="J157" s="739"/>
      <c r="K157" s="739"/>
      <c r="L157" s="739"/>
      <c r="M157" s="739"/>
      <c r="N157" s="739"/>
      <c r="O157" s="739"/>
      <c r="P157" s="739"/>
      <c r="Q157" s="739"/>
      <c r="R157" s="739"/>
      <c r="S157" s="739"/>
      <c r="T157" s="739"/>
      <c r="U157" s="740"/>
      <c r="V157" s="741"/>
      <c r="W157" s="742"/>
      <c r="X157" s="742"/>
      <c r="Y157" s="742"/>
      <c r="Z157" s="742"/>
      <c r="AA157" s="355" t="s">
        <v>144</v>
      </c>
    </row>
    <row r="158" spans="1:27" ht="35.1" customHeight="1" x14ac:dyDescent="0.25">
      <c r="A158" s="715"/>
      <c r="B158" s="716"/>
      <c r="C158" s="716"/>
      <c r="D158" s="100" t="s">
        <v>105</v>
      </c>
      <c r="E158" s="717" t="s">
        <v>269</v>
      </c>
      <c r="F158" s="718"/>
      <c r="G158" s="719"/>
      <c r="H158" s="720"/>
      <c r="I158" s="720"/>
      <c r="J158" s="720"/>
      <c r="K158" s="720"/>
      <c r="L158" s="720"/>
      <c r="M158" s="720"/>
      <c r="N158" s="720"/>
      <c r="O158" s="720"/>
      <c r="P158" s="720"/>
      <c r="Q158" s="720"/>
      <c r="R158" s="720"/>
      <c r="S158" s="720"/>
      <c r="T158" s="720"/>
      <c r="U158" s="721"/>
      <c r="V158" s="722"/>
      <c r="W158" s="723"/>
      <c r="X158" s="723"/>
      <c r="Y158" s="723"/>
      <c r="Z158" s="723"/>
      <c r="AA158" s="352" t="s">
        <v>144</v>
      </c>
    </row>
    <row r="159" spans="1:27" ht="35.1" customHeight="1" x14ac:dyDescent="0.25">
      <c r="A159" s="724"/>
      <c r="B159" s="725"/>
      <c r="C159" s="725"/>
      <c r="D159" s="101" t="s">
        <v>105</v>
      </c>
      <c r="E159" s="726" t="s">
        <v>269</v>
      </c>
      <c r="F159" s="727"/>
      <c r="G159" s="728"/>
      <c r="H159" s="729"/>
      <c r="I159" s="729"/>
      <c r="J159" s="729"/>
      <c r="K159" s="729"/>
      <c r="L159" s="729"/>
      <c r="M159" s="729"/>
      <c r="N159" s="729"/>
      <c r="O159" s="729"/>
      <c r="P159" s="729"/>
      <c r="Q159" s="729"/>
      <c r="R159" s="729"/>
      <c r="S159" s="729"/>
      <c r="T159" s="729"/>
      <c r="U159" s="730"/>
      <c r="V159" s="731"/>
      <c r="W159" s="732"/>
      <c r="X159" s="732"/>
      <c r="Y159" s="732"/>
      <c r="Z159" s="732"/>
      <c r="AA159" s="356"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9" t="s">
        <v>215</v>
      </c>
      <c r="B161" s="709"/>
      <c r="C161" s="709"/>
      <c r="D161" s="709"/>
      <c r="E161" s="709"/>
      <c r="F161" s="709"/>
      <c r="G161" s="709"/>
      <c r="H161" s="709"/>
      <c r="I161" s="709"/>
      <c r="J161" s="709"/>
      <c r="K161" s="709"/>
      <c r="L161" s="709"/>
      <c r="M161" s="709"/>
      <c r="N161" s="709"/>
      <c r="O161" s="709"/>
      <c r="P161" s="709"/>
      <c r="Q161" s="709"/>
      <c r="R161" s="709"/>
      <c r="S161" s="709"/>
      <c r="T161" s="709"/>
      <c r="U161" s="709"/>
      <c r="V161" s="709"/>
      <c r="W161" s="709"/>
      <c r="X161" s="709"/>
      <c r="Y161" s="709"/>
      <c r="Z161" s="709"/>
    </row>
    <row r="162" spans="1:53" ht="69" customHeight="1" x14ac:dyDescent="0.15">
      <c r="A162" s="7"/>
      <c r="B162" s="7"/>
      <c r="C162" s="710" t="s">
        <v>216</v>
      </c>
      <c r="D162" s="711"/>
      <c r="E162" s="711"/>
      <c r="F162" s="711"/>
      <c r="G162" s="711"/>
      <c r="H162" s="711"/>
      <c r="I162" s="711"/>
      <c r="J162" s="711"/>
      <c r="K162" s="711"/>
      <c r="L162" s="712"/>
      <c r="M162" s="713" t="str">
        <f>IF('10号'!$J$4="","",MIN(IF('10号'!$Q$3=TRUE,122000,97000),U154+SUM(V157:V159)))</f>
        <v/>
      </c>
      <c r="N162" s="714"/>
      <c r="O162" s="714"/>
      <c r="P162" s="714"/>
      <c r="Q162" s="714"/>
      <c r="R162" s="714"/>
      <c r="S162" s="714"/>
      <c r="T162" s="714"/>
      <c r="U162" s="714"/>
      <c r="V162" s="714"/>
      <c r="W162" s="714"/>
      <c r="X162" s="714"/>
      <c r="Y162" s="714"/>
      <c r="Z162" s="384" t="s">
        <v>144</v>
      </c>
      <c r="AA162" s="387"/>
      <c r="AB162" s="165"/>
      <c r="AC162" s="165"/>
      <c r="AD162" s="165"/>
      <c r="AE162" s="165"/>
      <c r="AF162" s="165"/>
      <c r="AG162" s="176"/>
      <c r="AH162" s="177"/>
      <c r="AI162" s="177"/>
      <c r="AJ162" s="177"/>
      <c r="AK162" s="177"/>
      <c r="BA162" s="179"/>
    </row>
    <row r="163" spans="1:53" ht="28.5" customHeight="1" x14ac:dyDescent="0.15">
      <c r="A163" s="7"/>
      <c r="B163" s="7"/>
      <c r="C163" s="7"/>
      <c r="D163" s="186"/>
      <c r="E163" s="186"/>
      <c r="F163" s="186"/>
      <c r="G163" s="7"/>
      <c r="H163" s="186"/>
      <c r="I163" s="186"/>
      <c r="J163" s="186"/>
      <c r="K163" s="186"/>
      <c r="L163" s="186"/>
      <c r="M163" s="186"/>
      <c r="N163" s="186"/>
      <c r="O163" s="186"/>
      <c r="P163" s="186"/>
      <c r="Q163" s="186"/>
      <c r="R163" s="186"/>
      <c r="S163" s="186"/>
      <c r="T163" s="186"/>
      <c r="U163" s="186"/>
      <c r="V163" s="186"/>
      <c r="W163" s="186"/>
      <c r="X163" s="186"/>
      <c r="Y163" s="186"/>
      <c r="Z163" s="186"/>
    </row>
    <row r="164" spans="1:53" ht="18" customHeight="1" x14ac:dyDescent="0.15">
      <c r="A164" s="7"/>
      <c r="B164" s="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53" x14ac:dyDescent="0.15">
      <c r="A165" s="7"/>
      <c r="B165" s="7"/>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53" ht="28.5" customHeight="1" x14ac:dyDescent="0.15">
      <c r="A166" s="7"/>
      <c r="B166" s="7"/>
      <c r="C166" s="7"/>
      <c r="D166" s="186"/>
      <c r="E166" s="186"/>
      <c r="F166" s="186"/>
      <c r="G166" s="7"/>
      <c r="H166" s="186"/>
      <c r="I166" s="186"/>
      <c r="J166" s="186"/>
      <c r="K166" s="186"/>
      <c r="L166" s="186"/>
      <c r="M166" s="186"/>
      <c r="N166" s="186"/>
      <c r="O166" s="186"/>
      <c r="P166" s="186"/>
      <c r="Q166" s="186"/>
      <c r="R166" s="186"/>
      <c r="S166" s="186"/>
      <c r="T166" s="186"/>
      <c r="U166" s="186"/>
      <c r="V166" s="186"/>
      <c r="W166" s="186"/>
      <c r="X166" s="186"/>
      <c r="Y166" s="186"/>
      <c r="Z166" s="186"/>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3"/>
      <c r="G169" s="693"/>
      <c r="H169" s="693"/>
    </row>
  </sheetData>
  <sheetProtection algorithmName="SHA-512" hashValue="BB8ONhHP6ce0Ls/n1+e4J/4z7JHYxiqd7J6/FIuvHXXFqZgVdV0r8aVYhYCfy2i8kCcJbswoyj3ep+NCijX5ww==" saltValue="L7Rm7oSlljg9Bt+rf9ZEVA==" spinCount="100000" sheet="1" objects="1" scenarios="1" selectLockedCells="1"/>
  <mergeCells count="762">
    <mergeCell ref="L90:Q90"/>
    <mergeCell ref="A72:B72"/>
    <mergeCell ref="E47:F47"/>
    <mergeCell ref="G47:H47"/>
    <mergeCell ref="C29:C30"/>
    <mergeCell ref="C27:C28"/>
    <mergeCell ref="C15:C16"/>
    <mergeCell ref="C13:C14"/>
    <mergeCell ref="T146:Z146"/>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A81:B83"/>
    <mergeCell ref="A84:B84"/>
    <mergeCell ref="A46:B46"/>
    <mergeCell ref="A31:B33"/>
    <mergeCell ref="A34:B34"/>
    <mergeCell ref="A35:B37"/>
    <mergeCell ref="A38:B38"/>
    <mergeCell ref="A42:B42"/>
    <mergeCell ref="A43:B45"/>
    <mergeCell ref="A39:B41"/>
    <mergeCell ref="A111:B113"/>
    <mergeCell ref="A114:B114"/>
    <mergeCell ref="A115:B117"/>
    <mergeCell ref="A103:B105"/>
    <mergeCell ref="A106:B106"/>
    <mergeCell ref="A107:B109"/>
    <mergeCell ref="A95:B97"/>
    <mergeCell ref="A98:B98"/>
    <mergeCell ref="A99:B101"/>
    <mergeCell ref="A102:B102"/>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Q121:W121"/>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Q117:W117"/>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V99:V100"/>
    <mergeCell ref="X99:X100"/>
    <mergeCell ref="Y99:Y100"/>
    <mergeCell ref="C95:C96"/>
    <mergeCell ref="E95:E96"/>
    <mergeCell ref="G95:G96"/>
    <mergeCell ref="I95:I96"/>
    <mergeCell ref="K95:K96"/>
    <mergeCell ref="V95:V96"/>
    <mergeCell ref="X95:X96"/>
    <mergeCell ref="Y95:Y96"/>
    <mergeCell ref="Z99:AA99"/>
    <mergeCell ref="X97:AA97"/>
    <mergeCell ref="D98:AA98"/>
    <mergeCell ref="L95:L96"/>
    <mergeCell ref="N95:N96"/>
    <mergeCell ref="P95:P96"/>
    <mergeCell ref="Q95:Q96"/>
    <mergeCell ref="S95:S96"/>
    <mergeCell ref="U95:U96"/>
    <mergeCell ref="Z96:AA96"/>
    <mergeCell ref="Q97:W97"/>
    <mergeCell ref="Z95:AA95"/>
    <mergeCell ref="C97:C98"/>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C69:C70"/>
    <mergeCell ref="E69:E70"/>
    <mergeCell ref="G69:G70"/>
    <mergeCell ref="I69:I70"/>
    <mergeCell ref="K69:K70"/>
    <mergeCell ref="Y69:Y70"/>
    <mergeCell ref="V69:V70"/>
    <mergeCell ref="A73:B75"/>
    <mergeCell ref="A65:B67"/>
    <mergeCell ref="A68:B68"/>
    <mergeCell ref="A69:B71"/>
    <mergeCell ref="C65:C66"/>
    <mergeCell ref="E65:E66"/>
    <mergeCell ref="G65:G66"/>
    <mergeCell ref="I65:I66"/>
    <mergeCell ref="C73:C74"/>
    <mergeCell ref="C71:C72"/>
    <mergeCell ref="C67:C68"/>
    <mergeCell ref="Y65:Y66"/>
    <mergeCell ref="X67:AA67"/>
    <mergeCell ref="S69:S70"/>
    <mergeCell ref="U69:U70"/>
    <mergeCell ref="K65:K66"/>
    <mergeCell ref="Q69:Q70"/>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75:AA75"/>
    <mergeCell ref="X69:X70"/>
    <mergeCell ref="D68:AA68"/>
    <mergeCell ref="L65:L66"/>
    <mergeCell ref="N65:N66"/>
    <mergeCell ref="P65:P66"/>
    <mergeCell ref="Q65:Q66"/>
    <mergeCell ref="Z73:AA73"/>
    <mergeCell ref="Z74:AA74"/>
    <mergeCell ref="S65:S66"/>
    <mergeCell ref="U65:U66"/>
    <mergeCell ref="Z65:AA65"/>
    <mergeCell ref="Z66:AA66"/>
    <mergeCell ref="X65:X66"/>
    <mergeCell ref="X71:AA71"/>
    <mergeCell ref="D72:AA72"/>
    <mergeCell ref="L69:L70"/>
    <mergeCell ref="N69:N70"/>
    <mergeCell ref="P69:P70"/>
    <mergeCell ref="C61:C62"/>
    <mergeCell ref="E61:E62"/>
    <mergeCell ref="G61:G62"/>
    <mergeCell ref="I61:I62"/>
    <mergeCell ref="K61:K62"/>
    <mergeCell ref="C63:C64"/>
    <mergeCell ref="V57:V58"/>
    <mergeCell ref="X57:X58"/>
    <mergeCell ref="Y57:Y58"/>
    <mergeCell ref="V61:V62"/>
    <mergeCell ref="X61:X62"/>
    <mergeCell ref="Y61:Y62"/>
    <mergeCell ref="X63:AA63"/>
    <mergeCell ref="D64:AA64"/>
    <mergeCell ref="L61:L62"/>
    <mergeCell ref="N61:N62"/>
    <mergeCell ref="P61:P62"/>
    <mergeCell ref="Q61:Q62"/>
    <mergeCell ref="S61:S62"/>
    <mergeCell ref="U61:U62"/>
    <mergeCell ref="Z61:AA61"/>
    <mergeCell ref="Z62:AA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C47:D47"/>
    <mergeCell ref="I47:J47"/>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G43:G44"/>
    <mergeCell ref="I43:I44"/>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E27:E28"/>
    <mergeCell ref="G27:G28"/>
    <mergeCell ref="I27:I28"/>
    <mergeCell ref="K27:K28"/>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N47:O47"/>
    <mergeCell ref="L48:Q48"/>
    <mergeCell ref="V48:AA48"/>
    <mergeCell ref="D9:P9"/>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Q41:W41"/>
    <mergeCell ref="U11:U12"/>
    <mergeCell ref="Z16:AA16"/>
    <mergeCell ref="Z19:AA19"/>
    <mergeCell ref="Z20:AA20"/>
    <mergeCell ref="Z28:AA28"/>
    <mergeCell ref="E43:E4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6" hidden="1" customWidth="1"/>
    <col min="34" max="35" width="9.25" style="167" hidden="1" customWidth="1"/>
    <col min="36" max="36" width="15.625" style="167" hidden="1" customWidth="1"/>
    <col min="37" max="37" width="9.25" style="167"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4"/>
      <c r="AV1" s="8" t="str">
        <f>IF(F1&gt;=60,INT(F1/60)&amp;"時間","")&amp;IF(MOD(F1,60)&lt;&gt;0,INT(MOD(F1,60))&amp;"分","")</f>
        <v/>
      </c>
    </row>
    <row r="2" spans="1:48" ht="97.5" customHeight="1" x14ac:dyDescent="0.15">
      <c r="AF2" s="358"/>
      <c r="AG2" s="359"/>
      <c r="AH2" s="358"/>
      <c r="AI2" s="358"/>
      <c r="AJ2" s="358"/>
      <c r="AK2" s="358"/>
      <c r="AL2" s="358"/>
    </row>
    <row r="3" spans="1:48" ht="17.25" customHeight="1" x14ac:dyDescent="0.2">
      <c r="A3" s="7"/>
      <c r="B3" s="7"/>
      <c r="C3" s="75"/>
      <c r="D3" s="56"/>
      <c r="E3" s="56"/>
      <c r="F3" s="56"/>
      <c r="G3" s="7"/>
      <c r="H3" s="102"/>
      <c r="I3" s="103"/>
      <c r="J3" s="103"/>
      <c r="K3" s="103"/>
      <c r="L3" s="103"/>
      <c r="M3" s="103"/>
      <c r="N3" s="7"/>
      <c r="O3" s="103"/>
      <c r="P3" s="7"/>
      <c r="Q3" s="103"/>
      <c r="R3" s="103"/>
      <c r="S3" s="7"/>
      <c r="T3" s="103"/>
      <c r="U3" s="7"/>
      <c r="V3" s="7"/>
      <c r="W3" s="7"/>
      <c r="X3" s="7"/>
      <c r="Y3" s="7"/>
      <c r="Z3" s="57"/>
      <c r="AA3" s="432" t="str">
        <f>'10号'!$L$3</f>
        <v>〈令和３年度第１回〉</v>
      </c>
      <c r="AG3" s="357" t="str">
        <f>IF('10号'!$J$4="","",'10号'!$U$28)</f>
        <v/>
      </c>
      <c r="AH3" s="167" t="e">
        <f>YEAR(L5)</f>
        <v>#VALUE!</v>
      </c>
      <c r="AJ3" s="8" t="e">
        <f>MONTH(AG3)</f>
        <v>#VALUE!</v>
      </c>
      <c r="AK3" s="366" t="s">
        <v>261</v>
      </c>
    </row>
    <row r="4" spans="1:48" ht="21" x14ac:dyDescent="0.15">
      <c r="A4" s="7"/>
      <c r="B4" s="7"/>
      <c r="C4" s="58" t="s">
        <v>139</v>
      </c>
      <c r="D4" s="56"/>
      <c r="E4" s="56"/>
      <c r="F4" s="56"/>
      <c r="G4" s="56"/>
      <c r="H4" s="7"/>
      <c r="I4" s="7"/>
      <c r="J4" s="7"/>
      <c r="K4" s="7"/>
      <c r="L4" s="7"/>
      <c r="M4" s="7"/>
      <c r="N4" s="65"/>
      <c r="O4" s="7"/>
      <c r="P4" s="65"/>
      <c r="Q4" s="7"/>
      <c r="R4" s="7"/>
      <c r="S4" s="65"/>
      <c r="T4" s="7"/>
      <c r="U4" s="65"/>
      <c r="V4" s="65"/>
      <c r="W4" s="7"/>
      <c r="X4" s="7"/>
      <c r="Y4" s="7"/>
      <c r="Z4" s="7"/>
      <c r="AG4" s="167"/>
      <c r="AJ4" s="8"/>
      <c r="AK4" s="366" t="s">
        <v>262</v>
      </c>
    </row>
    <row r="5" spans="1:48" ht="17.25" customHeight="1" x14ac:dyDescent="0.2">
      <c r="A5" s="7"/>
      <c r="B5" s="7"/>
      <c r="C5" s="158" t="s">
        <v>263</v>
      </c>
      <c r="D5" s="159"/>
      <c r="E5" s="159"/>
      <c r="F5" s="159"/>
      <c r="G5" s="159"/>
      <c r="H5" s="7"/>
      <c r="L5" s="807" t="str">
        <f>IF(AG3="","（   　　年　　月 ）",AG3)</f>
        <v>（   　　年　　月 ）</v>
      </c>
      <c r="M5" s="807"/>
      <c r="N5" s="807"/>
      <c r="O5" s="807"/>
      <c r="P5" s="807"/>
      <c r="Q5" s="807"/>
      <c r="R5" s="385" t="s">
        <v>264</v>
      </c>
      <c r="S5" s="383"/>
      <c r="T5" s="383"/>
      <c r="U5" s="383"/>
      <c r="V5" s="808" t="str">
        <f>IF('10号'!E18="","",'10号'!E18)</f>
        <v/>
      </c>
      <c r="W5" s="808"/>
      <c r="X5" s="808"/>
      <c r="Y5" s="808"/>
      <c r="Z5" s="808"/>
      <c r="AA5" s="808"/>
      <c r="AF5" s="8" t="s">
        <v>274</v>
      </c>
      <c r="AG5" s="386" t="s">
        <v>265</v>
      </c>
      <c r="AH5" s="382" t="s">
        <v>266</v>
      </c>
      <c r="AI5" s="382" t="s">
        <v>267</v>
      </c>
      <c r="AJ5" s="382" t="s">
        <v>256</v>
      </c>
      <c r="AK5" s="8"/>
    </row>
    <row r="6" spans="1:48" ht="5.0999999999999996" customHeight="1" x14ac:dyDescent="0.15">
      <c r="A6" s="7"/>
      <c r="B6" s="7"/>
      <c r="C6" s="104"/>
      <c r="D6" s="105"/>
      <c r="E6" s="105"/>
      <c r="F6" s="105"/>
      <c r="G6" s="105"/>
      <c r="H6" s="105"/>
      <c r="I6" s="106"/>
      <c r="J6" s="105"/>
      <c r="K6" s="105"/>
      <c r="L6" s="105"/>
      <c r="M6" s="105"/>
      <c r="N6" s="105"/>
      <c r="O6" s="105"/>
      <c r="P6" s="105"/>
      <c r="Q6" s="105"/>
      <c r="R6" s="105"/>
      <c r="S6" s="105"/>
      <c r="T6" s="105"/>
      <c r="U6" s="105"/>
      <c r="V6" s="105"/>
      <c r="W6" s="7"/>
      <c r="X6" s="7"/>
      <c r="Y6" s="7"/>
      <c r="Z6" s="7"/>
      <c r="AH6" s="166"/>
      <c r="AI6" s="166"/>
      <c r="AJ6" s="168"/>
      <c r="AK6" s="366"/>
    </row>
    <row r="7" spans="1:48" ht="15.75" customHeight="1" x14ac:dyDescent="0.15">
      <c r="A7" s="801">
        <f>IF(AG3="",1,AG3)</f>
        <v>1</v>
      </c>
      <c r="B7" s="802"/>
      <c r="C7" s="707" t="s">
        <v>247</v>
      </c>
      <c r="D7" s="368"/>
      <c r="E7" s="692" t="s">
        <v>201</v>
      </c>
      <c r="F7" s="368"/>
      <c r="G7" s="692" t="s">
        <v>250</v>
      </c>
      <c r="H7" s="368"/>
      <c r="I7" s="692" t="s">
        <v>201</v>
      </c>
      <c r="J7" s="368"/>
      <c r="K7" s="694" t="s">
        <v>251</v>
      </c>
      <c r="L7" s="690" t="s">
        <v>202</v>
      </c>
      <c r="M7" s="369"/>
      <c r="N7" s="688" t="s">
        <v>252</v>
      </c>
      <c r="O7" s="368"/>
      <c r="P7" s="688" t="s">
        <v>251</v>
      </c>
      <c r="Q7" s="690" t="s">
        <v>253</v>
      </c>
      <c r="R7" s="380" t="str">
        <f>IF(OR(D7="",A7=""),"",HOUR(AJ7))</f>
        <v/>
      </c>
      <c r="S7" s="688" t="s">
        <v>252</v>
      </c>
      <c r="T7" s="371" t="str">
        <f>IF(OR(D7="",A7=""),"",MINUTE(AJ7))</f>
        <v/>
      </c>
      <c r="U7" s="688" t="s">
        <v>251</v>
      </c>
      <c r="V7" s="690" t="s">
        <v>268</v>
      </c>
      <c r="W7" s="372"/>
      <c r="X7" s="703" t="s">
        <v>143</v>
      </c>
      <c r="Y7" s="696" t="s">
        <v>254</v>
      </c>
      <c r="Z7" s="705"/>
      <c r="AA7" s="706"/>
      <c r="AC7" s="361"/>
      <c r="AD7" s="360"/>
      <c r="AF7" s="168" t="str">
        <f>AG3</f>
        <v/>
      </c>
      <c r="AG7" s="360">
        <f>IF(OR(D7="",F7=""),0,TIME(D7,F7,0))</f>
        <v>0</v>
      </c>
      <c r="AH7" s="360">
        <f>IF(OR(D7="",F7="",H7="",J7=""),0,TIME(H7,J7,0))</f>
        <v>0</v>
      </c>
      <c r="AI7" s="360">
        <f>IF(OR(D7="",F7=""),0,TIME(M7,O7,0))</f>
        <v>0</v>
      </c>
      <c r="AJ7" s="365">
        <f>AH7-AG7-AI7</f>
        <v>0</v>
      </c>
      <c r="AK7" s="367" t="str">
        <f>IF(A7="",IF(OR(D7&lt;&gt;"",F7&lt;&gt;"",H7&lt;&gt;"",J7&lt;&gt;""),"ERR",""),IF(A7&lt;&gt;"",IF(AND(D7="",F7="",H7="",J7=""),"",IF(OR(AND(D7&lt;&gt;"",F7=""),AND(D7="",F7&lt;&gt;""),AND(H7&lt;&gt;"",J7=""),AND(H7="",J7&lt;&gt;""),AG7&gt;=AH7,AH7-AG7-AI7&lt;0),"ERR",""))))</f>
        <v/>
      </c>
    </row>
    <row r="8" spans="1:48" ht="14.25" customHeight="1" x14ac:dyDescent="0.15">
      <c r="A8" s="803"/>
      <c r="B8" s="804"/>
      <c r="C8" s="708"/>
      <c r="D8" s="373"/>
      <c r="E8" s="693"/>
      <c r="F8" s="373"/>
      <c r="G8" s="693"/>
      <c r="H8" s="373"/>
      <c r="I8" s="693"/>
      <c r="J8" s="373"/>
      <c r="K8" s="695"/>
      <c r="L8" s="691"/>
      <c r="M8" s="374"/>
      <c r="N8" s="689"/>
      <c r="O8" s="373"/>
      <c r="P8" s="689"/>
      <c r="Q8" s="691"/>
      <c r="R8" s="379" t="str">
        <f>IF(OR(D8="",A7=""),"",HOUR(AJ8))</f>
        <v/>
      </c>
      <c r="S8" s="689"/>
      <c r="T8" s="375" t="str">
        <f>IF(OR(D8="",A7=""),"",MINUTE(AJ8))</f>
        <v/>
      </c>
      <c r="U8" s="689"/>
      <c r="V8" s="702"/>
      <c r="W8" s="413"/>
      <c r="X8" s="704"/>
      <c r="Y8" s="697"/>
      <c r="Z8" s="683"/>
      <c r="AA8" s="684"/>
      <c r="AG8" s="360">
        <f>IF(OR(D8="",F8=""),0,TIME(D8,F8,0))</f>
        <v>0</v>
      </c>
      <c r="AH8" s="360">
        <f>IF(OR(D8="",F8="",H8="",J8=""),0,TIME(H8,J8,0))</f>
        <v>0</v>
      </c>
      <c r="AI8" s="360">
        <f>IF(OR(D8="",F8=""),0,TIME(M8,O8,0))</f>
        <v>0</v>
      </c>
      <c r="AJ8" s="365">
        <f>AH8-AG8-AI8</f>
        <v>0</v>
      </c>
      <c r="AK8" s="367" t="str">
        <f>IF(A7="",IF(OR(D8&lt;&gt;"",F8&lt;&gt;"",H8&lt;&gt;"",J8&lt;&gt;""),"ERR",""),IF(A7&lt;&gt;"",IF(AND(D8="",F8="",H8="",J8=""),"",IF(OR(AND(D8&lt;&gt;"",F8=""),AND(D8="",F8&lt;&gt;""),AND(H8&lt;&gt;"",J8=""),AND(H8="",J8&lt;&gt;""),AG8&gt;=AH8,AH8-AG8-AI8&lt;0),"ERR",""))))</f>
        <v/>
      </c>
    </row>
    <row r="9" spans="1:48" ht="15" customHeight="1" x14ac:dyDescent="0.2">
      <c r="A9" s="803"/>
      <c r="B9" s="804"/>
      <c r="C9" s="700" t="s">
        <v>248</v>
      </c>
      <c r="D9" s="821" t="str">
        <f>IF(AND(AG3="",'10号'!J4=""),"",IF(AG3="","このページは入力不要です",""))</f>
        <v/>
      </c>
      <c r="E9" s="822"/>
      <c r="F9" s="822"/>
      <c r="G9" s="822"/>
      <c r="H9" s="822"/>
      <c r="I9" s="822"/>
      <c r="J9" s="822"/>
      <c r="K9" s="822"/>
      <c r="L9" s="822"/>
      <c r="M9" s="822"/>
      <c r="N9" s="822"/>
      <c r="O9" s="822"/>
      <c r="P9" s="822"/>
      <c r="Q9" s="680" t="str">
        <f>IF(OR(AK7="ERR",AK8="ERR"),"研修時間を確認してください","")</f>
        <v/>
      </c>
      <c r="R9" s="680"/>
      <c r="S9" s="680"/>
      <c r="T9" s="680"/>
      <c r="U9" s="680"/>
      <c r="V9" s="680"/>
      <c r="W9" s="680"/>
      <c r="X9" s="681" t="str">
        <f>IF(ISERROR(OR(AG7,AJ7,AJ8)),"研修人数を入力してください",IF(AG7&lt;&gt;"",IF(OR(AND(AJ7&gt;0,W7=""),AND(AJ8&gt;0,W8="")),"研修人数を入力してください",""),""))</f>
        <v/>
      </c>
      <c r="Y9" s="681"/>
      <c r="Z9" s="681"/>
      <c r="AA9" s="682"/>
      <c r="AE9" s="164"/>
      <c r="AF9" s="170"/>
      <c r="AG9" s="172"/>
      <c r="AH9" s="172"/>
      <c r="AI9" s="172"/>
      <c r="AJ9" s="169"/>
      <c r="AK9" s="367"/>
      <c r="AM9" s="57"/>
      <c r="AO9" s="173"/>
      <c r="AP9" s="174"/>
      <c r="AQ9" s="173"/>
    </row>
    <row r="10" spans="1:48" ht="49.5" customHeight="1" x14ac:dyDescent="0.15">
      <c r="A10" s="805" t="str">
        <f>IF(AG3="","",CONCATENATE("(",TEXT(AF7,"aaa"),")"))</f>
        <v/>
      </c>
      <c r="B10" s="806"/>
      <c r="C10" s="701"/>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7"/>
      <c r="AE10" s="164"/>
      <c r="AF10" s="170"/>
      <c r="AG10" s="172"/>
      <c r="AH10" s="172"/>
      <c r="AI10" s="172"/>
      <c r="AJ10" s="169"/>
      <c r="AK10" s="367"/>
      <c r="AO10" s="173"/>
      <c r="AP10" s="174"/>
      <c r="AQ10" s="173"/>
    </row>
    <row r="11" spans="1:48" ht="15.75" customHeight="1" x14ac:dyDescent="0.15">
      <c r="A11" s="801">
        <f>IF($AG$3="",A7+1,AF11)</f>
        <v>2</v>
      </c>
      <c r="B11" s="802"/>
      <c r="C11" s="707" t="s">
        <v>247</v>
      </c>
      <c r="D11" s="368"/>
      <c r="E11" s="692" t="s">
        <v>201</v>
      </c>
      <c r="F11" s="368"/>
      <c r="G11" s="692" t="s">
        <v>250</v>
      </c>
      <c r="H11" s="368"/>
      <c r="I11" s="692" t="s">
        <v>201</v>
      </c>
      <c r="J11" s="368"/>
      <c r="K11" s="694" t="s">
        <v>251</v>
      </c>
      <c r="L11" s="690" t="s">
        <v>202</v>
      </c>
      <c r="M11" s="369"/>
      <c r="N11" s="688" t="s">
        <v>252</v>
      </c>
      <c r="O11" s="368"/>
      <c r="P11" s="688" t="s">
        <v>251</v>
      </c>
      <c r="Q11" s="690" t="s">
        <v>253</v>
      </c>
      <c r="R11" s="380" t="str">
        <f>IF(OR(D11="",A11=""),"",HOUR(AJ11))</f>
        <v/>
      </c>
      <c r="S11" s="688" t="s">
        <v>252</v>
      </c>
      <c r="T11" s="371" t="str">
        <f>IF(OR(D11="",A11=""),"",MINUTE(AJ11))</f>
        <v/>
      </c>
      <c r="U11" s="688" t="s">
        <v>251</v>
      </c>
      <c r="V11" s="690" t="s">
        <v>268</v>
      </c>
      <c r="W11" s="372"/>
      <c r="X11" s="703" t="s">
        <v>143</v>
      </c>
      <c r="Y11" s="696" t="s">
        <v>254</v>
      </c>
      <c r="Z11" s="705"/>
      <c r="AA11" s="706"/>
      <c r="AF11" s="168" t="str">
        <f>IF($AG$3="","",AF7+1)</f>
        <v/>
      </c>
      <c r="AG11" s="360">
        <f>IF(OR(D11="",F11=""),0,TIME(D11,F11,0))</f>
        <v>0</v>
      </c>
      <c r="AH11" s="360">
        <f>IF(OR(D11="",F11="",H11="",J11=""),0,TIME(H11,J11,0))</f>
        <v>0</v>
      </c>
      <c r="AI11" s="360">
        <f>IF(OR(D11="",F11=""),0,TIME(M11,O11,0))</f>
        <v>0</v>
      </c>
      <c r="AJ11" s="365">
        <f>AH11-AG11-AI11</f>
        <v>0</v>
      </c>
      <c r="AK11" s="367" t="str">
        <f>IF(A11="",IF(OR(D11&lt;&gt;"",F11&lt;&gt;"",H11&lt;&gt;"",J11&lt;&gt;""),"ERR",""),IF(A11&lt;&gt;"",IF(AND(D11="",F11="",H11="",J11=""),"",IF(OR(AND(D11&lt;&gt;"",F11=""),AND(D11="",F11&lt;&gt;""),AND(H11&lt;&gt;"",J11=""),AND(H11="",J11&lt;&gt;""),AG11&gt;=AH11,AH11-AG11-AI11&lt;0),"ERR",""))))</f>
        <v/>
      </c>
    </row>
    <row r="12" spans="1:48" ht="14.25" customHeight="1" x14ac:dyDescent="0.15">
      <c r="A12" s="803"/>
      <c r="B12" s="804"/>
      <c r="C12" s="708"/>
      <c r="D12" s="373"/>
      <c r="E12" s="693"/>
      <c r="F12" s="373"/>
      <c r="G12" s="693"/>
      <c r="H12" s="373"/>
      <c r="I12" s="693"/>
      <c r="J12" s="373"/>
      <c r="K12" s="695"/>
      <c r="L12" s="691"/>
      <c r="M12" s="374"/>
      <c r="N12" s="689"/>
      <c r="O12" s="373"/>
      <c r="P12" s="689"/>
      <c r="Q12" s="691"/>
      <c r="R12" s="379" t="str">
        <f>IF(OR(D12="",A11=""),"",HOUR(AJ12))</f>
        <v/>
      </c>
      <c r="S12" s="689"/>
      <c r="T12" s="375" t="str">
        <f>IF(OR(D12="",A11=""),"",MINUTE(AJ12))</f>
        <v/>
      </c>
      <c r="U12" s="689"/>
      <c r="V12" s="702"/>
      <c r="W12" s="413"/>
      <c r="X12" s="704"/>
      <c r="Y12" s="697"/>
      <c r="Z12" s="683"/>
      <c r="AA12" s="684"/>
      <c r="AG12" s="360">
        <f>IF(OR(D12="",F12=""),0,TIME(D12,F12,0))</f>
        <v>0</v>
      </c>
      <c r="AH12" s="360">
        <f>IF(OR(D12="",F12="",H12="",J12=""),0,TIME(H12,J12,0))</f>
        <v>0</v>
      </c>
      <c r="AI12" s="360">
        <f>IF(OR(D12="",F12=""),0,TIME(M12,O12,0))</f>
        <v>0</v>
      </c>
      <c r="AJ12" s="365">
        <f>AH12-AG12-AI12</f>
        <v>0</v>
      </c>
      <c r="AK12" s="367" t="str">
        <f>IF(A11="",IF(OR(D12&lt;&gt;"",F12&lt;&gt;"",H12&lt;&gt;"",J12&lt;&gt;""),"ERR",""),IF(A11&lt;&gt;"",IF(AND(D12="",F12="",H12="",J12=""),"",IF(OR(AND(D12&lt;&gt;"",F12=""),AND(D12="",F12&lt;&gt;""),AND(H12&lt;&gt;"",J12=""),AND(H12="",J12&lt;&gt;""),AG12&gt;=AH12,AH12-AG12-AI12&lt;0),"ERR",""))))</f>
        <v/>
      </c>
    </row>
    <row r="13" spans="1:48" ht="15" customHeight="1" x14ac:dyDescent="0.2">
      <c r="A13" s="803"/>
      <c r="B13" s="804"/>
      <c r="C13" s="700" t="s">
        <v>248</v>
      </c>
      <c r="D13" s="420"/>
      <c r="E13" s="421"/>
      <c r="F13" s="421"/>
      <c r="G13" s="421"/>
      <c r="H13" s="421"/>
      <c r="I13" s="421"/>
      <c r="J13" s="421"/>
      <c r="K13" s="421"/>
      <c r="L13" s="421"/>
      <c r="M13" s="421"/>
      <c r="N13" s="421"/>
      <c r="O13" s="421"/>
      <c r="P13" s="421"/>
      <c r="Q13" s="680" t="str">
        <f>IF(OR(AK11="ERR",AK12="ERR"),"研修時間を確認してください","")</f>
        <v/>
      </c>
      <c r="R13" s="680"/>
      <c r="S13" s="680"/>
      <c r="T13" s="680"/>
      <c r="U13" s="680"/>
      <c r="V13" s="680"/>
      <c r="W13" s="680"/>
      <c r="X13" s="681" t="str">
        <f>IF(ISERROR(OR(AG11,AJ11,AJ12)),"研修人数を入力してください",IF(AG11&lt;&gt;"",IF(OR(AND(AJ11&gt;0,W11=""),AND(AJ12&gt;0,W12="")),"研修人数を入力してください",""),""))</f>
        <v/>
      </c>
      <c r="Y13" s="681"/>
      <c r="Z13" s="681"/>
      <c r="AA13" s="682"/>
      <c r="AE13" s="164"/>
      <c r="AF13" s="170"/>
      <c r="AG13" s="172"/>
      <c r="AH13" s="172"/>
      <c r="AI13" s="172"/>
      <c r="AJ13" s="169"/>
      <c r="AK13" s="367"/>
      <c r="AM13" s="57"/>
      <c r="AO13" s="173"/>
      <c r="AP13" s="174"/>
      <c r="AQ13" s="173"/>
    </row>
    <row r="14" spans="1:48" ht="49.5" customHeight="1" x14ac:dyDescent="0.15">
      <c r="A14" s="805" t="str">
        <f>IF(AF11="","",CONCATENATE("(",TEXT(AF11,"aaa"),")"))</f>
        <v/>
      </c>
      <c r="B14" s="806"/>
      <c r="C14" s="701"/>
      <c r="D14" s="685"/>
      <c r="E14" s="686"/>
      <c r="F14" s="686"/>
      <c r="G14" s="686"/>
      <c r="H14" s="686"/>
      <c r="I14" s="686"/>
      <c r="J14" s="686"/>
      <c r="K14" s="686"/>
      <c r="L14" s="686"/>
      <c r="M14" s="686"/>
      <c r="N14" s="686"/>
      <c r="O14" s="686"/>
      <c r="P14" s="686"/>
      <c r="Q14" s="686"/>
      <c r="R14" s="686"/>
      <c r="S14" s="686"/>
      <c r="T14" s="686"/>
      <c r="U14" s="686"/>
      <c r="V14" s="686"/>
      <c r="W14" s="686"/>
      <c r="X14" s="686"/>
      <c r="Y14" s="686"/>
      <c r="Z14" s="686"/>
      <c r="AA14" s="687"/>
      <c r="AE14" s="164"/>
      <c r="AF14" s="170"/>
      <c r="AG14" s="172"/>
      <c r="AH14" s="172"/>
      <c r="AI14" s="172"/>
      <c r="AJ14" s="169"/>
      <c r="AK14" s="367"/>
      <c r="AO14" s="173"/>
      <c r="AP14" s="174"/>
      <c r="AQ14" s="173"/>
    </row>
    <row r="15" spans="1:48" ht="15.75" customHeight="1" x14ac:dyDescent="0.15">
      <c r="A15" s="801">
        <f>IF($AG$3="",A11+1,AF15)</f>
        <v>3</v>
      </c>
      <c r="B15" s="802"/>
      <c r="C15" s="707" t="s">
        <v>247</v>
      </c>
      <c r="D15" s="368"/>
      <c r="E15" s="692" t="s">
        <v>201</v>
      </c>
      <c r="F15" s="368"/>
      <c r="G15" s="692" t="s">
        <v>250</v>
      </c>
      <c r="H15" s="368"/>
      <c r="I15" s="692" t="s">
        <v>201</v>
      </c>
      <c r="J15" s="368"/>
      <c r="K15" s="694" t="s">
        <v>251</v>
      </c>
      <c r="L15" s="690" t="s">
        <v>202</v>
      </c>
      <c r="M15" s="369"/>
      <c r="N15" s="688" t="s">
        <v>252</v>
      </c>
      <c r="O15" s="368"/>
      <c r="P15" s="688" t="s">
        <v>251</v>
      </c>
      <c r="Q15" s="690" t="s">
        <v>253</v>
      </c>
      <c r="R15" s="380" t="str">
        <f>IF(OR(D15="",A15=""),"",HOUR(AJ15))</f>
        <v/>
      </c>
      <c r="S15" s="688" t="s">
        <v>252</v>
      </c>
      <c r="T15" s="371" t="str">
        <f>IF(OR(D15="",A15=""),"",MINUTE(AJ15))</f>
        <v/>
      </c>
      <c r="U15" s="688" t="s">
        <v>251</v>
      </c>
      <c r="V15" s="690" t="s">
        <v>268</v>
      </c>
      <c r="W15" s="372"/>
      <c r="X15" s="703" t="s">
        <v>143</v>
      </c>
      <c r="Y15" s="696" t="s">
        <v>254</v>
      </c>
      <c r="Z15" s="705"/>
      <c r="AA15" s="706"/>
      <c r="AF15" s="168" t="str">
        <f>IF($AG$3="","",AF11+1)</f>
        <v/>
      </c>
      <c r="AG15" s="360">
        <f>IF(OR(D15="",F15=""),0,TIME(D15,F15,0))</f>
        <v>0</v>
      </c>
      <c r="AH15" s="360">
        <f>IF(OR(D15="",F15="",H15="",J15=""),0,TIME(H15,J15,0))</f>
        <v>0</v>
      </c>
      <c r="AI15" s="360">
        <f>IF(OR(D15="",F15=""),0,TIME(M15,O15,0))</f>
        <v>0</v>
      </c>
      <c r="AJ15" s="365">
        <f>AH15-AG15-AI15</f>
        <v>0</v>
      </c>
      <c r="AK15" s="367" t="str">
        <f>IF(A15="",IF(OR(D15&lt;&gt;"",F15&lt;&gt;"",H15&lt;&gt;"",J15&lt;&gt;""),"ERR",""),IF(A15&lt;&gt;"",IF(AND(D15="",F15="",H15="",J15=""),"",IF(OR(AND(D15&lt;&gt;"",F15=""),AND(D15="",F15&lt;&gt;""),AND(H15&lt;&gt;"",J15=""),AND(H15="",J15&lt;&gt;""),AG15&gt;=AH15,AH15-AG15-AI15&lt;0),"ERR",""))))</f>
        <v/>
      </c>
    </row>
    <row r="16" spans="1:48" ht="14.25" customHeight="1" x14ac:dyDescent="0.15">
      <c r="A16" s="803"/>
      <c r="B16" s="804"/>
      <c r="C16" s="708"/>
      <c r="D16" s="373"/>
      <c r="E16" s="693"/>
      <c r="F16" s="373"/>
      <c r="G16" s="693"/>
      <c r="H16" s="373"/>
      <c r="I16" s="693"/>
      <c r="J16" s="373"/>
      <c r="K16" s="695"/>
      <c r="L16" s="691"/>
      <c r="M16" s="374"/>
      <c r="N16" s="689"/>
      <c r="O16" s="373"/>
      <c r="P16" s="689"/>
      <c r="Q16" s="691"/>
      <c r="R16" s="379" t="str">
        <f>IF(OR(D16="",A15=""),"",HOUR(AJ16))</f>
        <v/>
      </c>
      <c r="S16" s="689"/>
      <c r="T16" s="375" t="str">
        <f>IF(OR(D16="",A15=""),"",MINUTE(AJ16))</f>
        <v/>
      </c>
      <c r="U16" s="689"/>
      <c r="V16" s="702"/>
      <c r="W16" s="413"/>
      <c r="X16" s="704"/>
      <c r="Y16" s="697"/>
      <c r="Z16" s="683"/>
      <c r="AA16" s="684"/>
      <c r="AG16" s="360">
        <f>IF(OR(D16="",F16=""),0,TIME(D16,F16,0))</f>
        <v>0</v>
      </c>
      <c r="AH16" s="360">
        <f>IF(OR(D16="",F16="",H16="",J16=""),0,TIME(H16,J16,0))</f>
        <v>0</v>
      </c>
      <c r="AI16" s="360">
        <f>IF(OR(D16="",F16=""),0,TIME(M16,O16,0))</f>
        <v>0</v>
      </c>
      <c r="AJ16" s="365">
        <f>AH16-AG16-AI16</f>
        <v>0</v>
      </c>
      <c r="AK16" s="367" t="str">
        <f>IF(A15="",IF(OR(D16&lt;&gt;"",F16&lt;&gt;"",H16&lt;&gt;"",J16&lt;&gt;""),"ERR",""),IF(A15&lt;&gt;"",IF(AND(D16="",F16="",H16="",J16=""),"",IF(OR(AND(D16&lt;&gt;"",F16=""),AND(D16="",F16&lt;&gt;""),AND(H16&lt;&gt;"",J16=""),AND(H16="",J16&lt;&gt;""),AG16&gt;=AH16,AH16-AG16-AI16&lt;0),"ERR",""))))</f>
        <v/>
      </c>
    </row>
    <row r="17" spans="1:43" ht="15" customHeight="1" x14ac:dyDescent="0.2">
      <c r="A17" s="803"/>
      <c r="B17" s="804"/>
      <c r="C17" s="700" t="s">
        <v>248</v>
      </c>
      <c r="D17" s="420"/>
      <c r="E17" s="421"/>
      <c r="F17" s="421"/>
      <c r="G17" s="421"/>
      <c r="H17" s="421"/>
      <c r="I17" s="421"/>
      <c r="J17" s="421"/>
      <c r="K17" s="421"/>
      <c r="L17" s="421"/>
      <c r="M17" s="421"/>
      <c r="N17" s="421"/>
      <c r="O17" s="421"/>
      <c r="P17" s="421"/>
      <c r="Q17" s="680" t="str">
        <f>IF(OR(AK15="ERR",AK16="ERR"),"研修時間を確認してください","")</f>
        <v/>
      </c>
      <c r="R17" s="680"/>
      <c r="S17" s="680"/>
      <c r="T17" s="680"/>
      <c r="U17" s="680"/>
      <c r="V17" s="680"/>
      <c r="W17" s="680"/>
      <c r="X17" s="681" t="str">
        <f>IF(ISERROR(OR(AG15,AJ15,AJ16)),"研修人数を入力してください",IF(AG15&lt;&gt;"",IF(OR(AND(AJ15&gt;0,W15=""),AND(AJ16&gt;0,W16="")),"研修人数を入力してください",""),""))</f>
        <v/>
      </c>
      <c r="Y17" s="681"/>
      <c r="Z17" s="681"/>
      <c r="AA17" s="682"/>
      <c r="AE17" s="164"/>
      <c r="AF17" s="170"/>
      <c r="AG17" s="172"/>
      <c r="AH17" s="172"/>
      <c r="AI17" s="172"/>
      <c r="AJ17" s="169"/>
      <c r="AK17" s="367"/>
      <c r="AM17" s="57"/>
      <c r="AO17" s="173"/>
      <c r="AP17" s="174"/>
      <c r="AQ17" s="173"/>
    </row>
    <row r="18" spans="1:43" ht="49.5" customHeight="1" x14ac:dyDescent="0.15">
      <c r="A18" s="805" t="str">
        <f>IF(AF15="","",CONCATENATE("(",TEXT(AF15,"aaa"),")"))</f>
        <v/>
      </c>
      <c r="B18" s="806"/>
      <c r="C18" s="701"/>
      <c r="D18" s="685"/>
      <c r="E18" s="686"/>
      <c r="F18" s="686"/>
      <c r="G18" s="686"/>
      <c r="H18" s="686"/>
      <c r="I18" s="686"/>
      <c r="J18" s="686"/>
      <c r="K18" s="686"/>
      <c r="L18" s="686"/>
      <c r="M18" s="686"/>
      <c r="N18" s="686"/>
      <c r="O18" s="686"/>
      <c r="P18" s="686"/>
      <c r="Q18" s="686"/>
      <c r="R18" s="686"/>
      <c r="S18" s="686"/>
      <c r="T18" s="686"/>
      <c r="U18" s="686"/>
      <c r="V18" s="686"/>
      <c r="W18" s="686"/>
      <c r="X18" s="686"/>
      <c r="Y18" s="686"/>
      <c r="Z18" s="686"/>
      <c r="AA18" s="687"/>
      <c r="AE18" s="164"/>
      <c r="AF18" s="170"/>
      <c r="AG18" s="172"/>
      <c r="AH18" s="172"/>
      <c r="AI18" s="172"/>
      <c r="AJ18" s="169"/>
      <c r="AK18" s="367"/>
      <c r="AO18" s="173"/>
      <c r="AP18" s="174"/>
      <c r="AQ18" s="173"/>
    </row>
    <row r="19" spans="1:43" ht="15.75" customHeight="1" x14ac:dyDescent="0.15">
      <c r="A19" s="801">
        <f>IF($AG$3="",A15+1,AF19)</f>
        <v>4</v>
      </c>
      <c r="B19" s="802"/>
      <c r="C19" s="707" t="s">
        <v>247</v>
      </c>
      <c r="D19" s="368"/>
      <c r="E19" s="692" t="s">
        <v>201</v>
      </c>
      <c r="F19" s="368"/>
      <c r="G19" s="692" t="s">
        <v>250</v>
      </c>
      <c r="H19" s="368"/>
      <c r="I19" s="692" t="s">
        <v>201</v>
      </c>
      <c r="J19" s="368"/>
      <c r="K19" s="694" t="s">
        <v>251</v>
      </c>
      <c r="L19" s="690" t="s">
        <v>202</v>
      </c>
      <c r="M19" s="369"/>
      <c r="N19" s="688" t="s">
        <v>252</v>
      </c>
      <c r="O19" s="368"/>
      <c r="P19" s="688" t="s">
        <v>251</v>
      </c>
      <c r="Q19" s="690" t="s">
        <v>253</v>
      </c>
      <c r="R19" s="380" t="str">
        <f>IF(OR(D19="",A19=""),"",HOUR(AJ19))</f>
        <v/>
      </c>
      <c r="S19" s="688" t="s">
        <v>252</v>
      </c>
      <c r="T19" s="371" t="str">
        <f>IF(OR(D19="",A19=""),"",MINUTE(AJ19))</f>
        <v/>
      </c>
      <c r="U19" s="688" t="s">
        <v>251</v>
      </c>
      <c r="V19" s="690" t="s">
        <v>268</v>
      </c>
      <c r="W19" s="372"/>
      <c r="X19" s="703" t="s">
        <v>143</v>
      </c>
      <c r="Y19" s="696" t="s">
        <v>254</v>
      </c>
      <c r="Z19" s="705"/>
      <c r="AA19" s="706"/>
      <c r="AF19" s="168" t="str">
        <f>IF($AG$3="","",AF15+1)</f>
        <v/>
      </c>
      <c r="AG19" s="360">
        <f>IF(OR(D19="",F19=""),0,TIME(D19,F19,0))</f>
        <v>0</v>
      </c>
      <c r="AH19" s="360">
        <f>IF(OR(D19="",F19="",H19="",J19=""),0,TIME(H19,J19,0))</f>
        <v>0</v>
      </c>
      <c r="AI19" s="360">
        <f>IF(OR(D19="",F19=""),0,TIME(M19,O19,0))</f>
        <v>0</v>
      </c>
      <c r="AJ19" s="365">
        <f>AH19-AG19-AI19</f>
        <v>0</v>
      </c>
      <c r="AK19" s="367" t="str">
        <f>IF(A19="",IF(OR(D19&lt;&gt;"",F19&lt;&gt;"",H19&lt;&gt;"",J19&lt;&gt;""),"ERR",""),IF(A19&lt;&gt;"",IF(AND(D19="",F19="",H19="",J19=""),"",IF(OR(AND(D19&lt;&gt;"",F19=""),AND(D19="",F19&lt;&gt;""),AND(H19&lt;&gt;"",J19=""),AND(H19="",J19&lt;&gt;""),AG19&gt;=AH19,AH19-AG19-AI19&lt;0),"ERR",""))))</f>
        <v/>
      </c>
    </row>
    <row r="20" spans="1:43" ht="14.25" customHeight="1" x14ac:dyDescent="0.15">
      <c r="A20" s="803"/>
      <c r="B20" s="804"/>
      <c r="C20" s="708"/>
      <c r="D20" s="373"/>
      <c r="E20" s="693"/>
      <c r="F20" s="373"/>
      <c r="G20" s="693"/>
      <c r="H20" s="373"/>
      <c r="I20" s="693"/>
      <c r="J20" s="373"/>
      <c r="K20" s="695"/>
      <c r="L20" s="691"/>
      <c r="M20" s="374"/>
      <c r="N20" s="689"/>
      <c r="O20" s="373"/>
      <c r="P20" s="689"/>
      <c r="Q20" s="691"/>
      <c r="R20" s="379" t="str">
        <f>IF(OR(D20="",A19=""),"",HOUR(AJ20))</f>
        <v/>
      </c>
      <c r="S20" s="689"/>
      <c r="T20" s="375" t="str">
        <f>IF(OR(D20="",A19=""),"",MINUTE(AJ20))</f>
        <v/>
      </c>
      <c r="U20" s="689"/>
      <c r="V20" s="702"/>
      <c r="W20" s="413"/>
      <c r="X20" s="704"/>
      <c r="Y20" s="697"/>
      <c r="Z20" s="683"/>
      <c r="AA20" s="684"/>
      <c r="AG20" s="360">
        <f>IF(OR(D20="",F20=""),0,TIME(D20,F20,0))</f>
        <v>0</v>
      </c>
      <c r="AH20" s="360">
        <f>IF(OR(D20="",F20="",H20="",J20=""),0,TIME(H20,J20,0))</f>
        <v>0</v>
      </c>
      <c r="AI20" s="360">
        <f>IF(OR(D20="",F20=""),0,TIME(M20,O20,0))</f>
        <v>0</v>
      </c>
      <c r="AJ20" s="365">
        <f>AH20-AG20-AI20</f>
        <v>0</v>
      </c>
      <c r="AK20" s="367" t="str">
        <f>IF(A19="",IF(OR(D20&lt;&gt;"",F20&lt;&gt;"",H20&lt;&gt;"",J20&lt;&gt;""),"ERR",""),IF(A19&lt;&gt;"",IF(AND(D20="",F20="",H20="",J20=""),"",IF(OR(AND(D20&lt;&gt;"",F20=""),AND(D20="",F20&lt;&gt;""),AND(H20&lt;&gt;"",J20=""),AND(H20="",J20&lt;&gt;""),AG20&gt;=AH20,AH20-AG20-AI20&lt;0),"ERR",""))))</f>
        <v/>
      </c>
    </row>
    <row r="21" spans="1:43" ht="15" customHeight="1" x14ac:dyDescent="0.2">
      <c r="A21" s="803"/>
      <c r="B21" s="804"/>
      <c r="C21" s="700" t="s">
        <v>248</v>
      </c>
      <c r="D21" s="420"/>
      <c r="E21" s="421"/>
      <c r="F21" s="421"/>
      <c r="G21" s="421"/>
      <c r="H21" s="421"/>
      <c r="I21" s="421"/>
      <c r="J21" s="421"/>
      <c r="K21" s="421"/>
      <c r="L21" s="421"/>
      <c r="M21" s="421"/>
      <c r="N21" s="421"/>
      <c r="O21" s="421"/>
      <c r="P21" s="421"/>
      <c r="Q21" s="680" t="str">
        <f>IF(OR(AK19="ERR",AK20="ERR"),"研修時間を確認してください","")</f>
        <v/>
      </c>
      <c r="R21" s="680"/>
      <c r="S21" s="680"/>
      <c r="T21" s="680"/>
      <c r="U21" s="680"/>
      <c r="V21" s="680"/>
      <c r="W21" s="680"/>
      <c r="X21" s="681" t="str">
        <f>IF(ISERROR(OR(AG19,AJ19,AJ20)),"研修人数を入力してください",IF(AG19&lt;&gt;"",IF(OR(AND(AJ19&gt;0,W19=""),AND(AJ20&gt;0,W20="")),"研修人数を入力してください",""),""))</f>
        <v/>
      </c>
      <c r="Y21" s="681"/>
      <c r="Z21" s="681"/>
      <c r="AA21" s="682"/>
      <c r="AE21" s="164"/>
      <c r="AF21" s="170"/>
      <c r="AG21" s="172"/>
      <c r="AH21" s="172"/>
      <c r="AI21" s="172"/>
      <c r="AJ21" s="169"/>
      <c r="AK21" s="367"/>
      <c r="AM21" s="57"/>
      <c r="AO21" s="173"/>
      <c r="AP21" s="174"/>
      <c r="AQ21" s="173"/>
    </row>
    <row r="22" spans="1:43" ht="49.5" customHeight="1" x14ac:dyDescent="0.15">
      <c r="A22" s="805" t="str">
        <f>IF(AF19="","",CONCATENATE("(",TEXT(AF19,"aaa"),")"))</f>
        <v/>
      </c>
      <c r="B22" s="806"/>
      <c r="C22" s="701"/>
      <c r="D22" s="685"/>
      <c r="E22" s="686"/>
      <c r="F22" s="686"/>
      <c r="G22" s="686"/>
      <c r="H22" s="686"/>
      <c r="I22" s="686"/>
      <c r="J22" s="686"/>
      <c r="K22" s="686"/>
      <c r="L22" s="686"/>
      <c r="M22" s="686"/>
      <c r="N22" s="686"/>
      <c r="O22" s="686"/>
      <c r="P22" s="686"/>
      <c r="Q22" s="686"/>
      <c r="R22" s="686"/>
      <c r="S22" s="686"/>
      <c r="T22" s="686"/>
      <c r="U22" s="686"/>
      <c r="V22" s="686"/>
      <c r="W22" s="686"/>
      <c r="X22" s="686"/>
      <c r="Y22" s="686"/>
      <c r="Z22" s="686"/>
      <c r="AA22" s="687"/>
      <c r="AE22" s="164"/>
      <c r="AF22" s="170"/>
      <c r="AG22" s="172"/>
      <c r="AH22" s="172"/>
      <c r="AI22" s="172"/>
      <c r="AJ22" s="169"/>
      <c r="AK22" s="367"/>
      <c r="AO22" s="173"/>
      <c r="AP22" s="174"/>
      <c r="AQ22" s="173"/>
    </row>
    <row r="23" spans="1:43" ht="15.75" customHeight="1" x14ac:dyDescent="0.15">
      <c r="A23" s="801">
        <f>IF($AG$3="",A19+1,AF23)</f>
        <v>5</v>
      </c>
      <c r="B23" s="802"/>
      <c r="C23" s="707" t="s">
        <v>247</v>
      </c>
      <c r="D23" s="368"/>
      <c r="E23" s="692" t="s">
        <v>201</v>
      </c>
      <c r="F23" s="368"/>
      <c r="G23" s="692" t="s">
        <v>250</v>
      </c>
      <c r="H23" s="368"/>
      <c r="I23" s="692" t="s">
        <v>201</v>
      </c>
      <c r="J23" s="368"/>
      <c r="K23" s="694" t="s">
        <v>251</v>
      </c>
      <c r="L23" s="690" t="s">
        <v>202</v>
      </c>
      <c r="M23" s="369"/>
      <c r="N23" s="688" t="s">
        <v>252</v>
      </c>
      <c r="O23" s="368"/>
      <c r="P23" s="688" t="s">
        <v>251</v>
      </c>
      <c r="Q23" s="690" t="s">
        <v>253</v>
      </c>
      <c r="R23" s="380" t="str">
        <f>IF(OR(D23="",A23=""),"",HOUR(AJ23))</f>
        <v/>
      </c>
      <c r="S23" s="688" t="s">
        <v>252</v>
      </c>
      <c r="T23" s="371" t="str">
        <f>IF(OR(D23="",A23=""),"",MINUTE(AJ23))</f>
        <v/>
      </c>
      <c r="U23" s="688" t="s">
        <v>251</v>
      </c>
      <c r="V23" s="690" t="s">
        <v>268</v>
      </c>
      <c r="W23" s="372"/>
      <c r="X23" s="703" t="s">
        <v>143</v>
      </c>
      <c r="Y23" s="696" t="s">
        <v>254</v>
      </c>
      <c r="Z23" s="705"/>
      <c r="AA23" s="706"/>
      <c r="AF23" s="168" t="str">
        <f>IF($AG$3="","",AF19+1)</f>
        <v/>
      </c>
      <c r="AG23" s="360">
        <f>IF(OR(D23="",F23=""),0,TIME(D23,F23,0))</f>
        <v>0</v>
      </c>
      <c r="AH23" s="360">
        <f>IF(OR(D23="",F23="",H23="",J23=""),0,TIME(H23,J23,0))</f>
        <v>0</v>
      </c>
      <c r="AI23" s="360">
        <f>IF(OR(D23="",F23=""),0,TIME(M23,O23,0))</f>
        <v>0</v>
      </c>
      <c r="AJ23" s="365">
        <f>AH23-AG23-AI23</f>
        <v>0</v>
      </c>
      <c r="AK23" s="367" t="str">
        <f>IF(A23="",IF(OR(D23&lt;&gt;"",F23&lt;&gt;"",H23&lt;&gt;"",J23&lt;&gt;""),"ERR",""),IF(A23&lt;&gt;"",IF(AND(D23="",F23="",H23="",J23=""),"",IF(OR(AND(D23&lt;&gt;"",F23=""),AND(D23="",F23&lt;&gt;""),AND(H23&lt;&gt;"",J23=""),AND(H23="",J23&lt;&gt;""),AG23&gt;=AH23,AH23-AG23-AI23&lt;0),"ERR",""))))</f>
        <v/>
      </c>
    </row>
    <row r="24" spans="1:43" ht="14.25" customHeight="1" x14ac:dyDescent="0.15">
      <c r="A24" s="803"/>
      <c r="B24" s="804"/>
      <c r="C24" s="708"/>
      <c r="D24" s="373"/>
      <c r="E24" s="693"/>
      <c r="F24" s="373"/>
      <c r="G24" s="693"/>
      <c r="H24" s="373"/>
      <c r="I24" s="693"/>
      <c r="J24" s="373"/>
      <c r="K24" s="695"/>
      <c r="L24" s="691"/>
      <c r="M24" s="374"/>
      <c r="N24" s="689"/>
      <c r="O24" s="373"/>
      <c r="P24" s="689"/>
      <c r="Q24" s="691"/>
      <c r="R24" s="379" t="str">
        <f>IF(OR(D24="",A23=""),"",HOUR(AJ24))</f>
        <v/>
      </c>
      <c r="S24" s="689"/>
      <c r="T24" s="375" t="str">
        <f>IF(OR(D24="",A23=""),"",MINUTE(AJ24))</f>
        <v/>
      </c>
      <c r="U24" s="689"/>
      <c r="V24" s="702"/>
      <c r="W24" s="413"/>
      <c r="X24" s="704"/>
      <c r="Y24" s="697"/>
      <c r="Z24" s="683"/>
      <c r="AA24" s="684"/>
      <c r="AG24" s="360">
        <f>IF(OR(D24="",F24=""),0,TIME(D24,F24,0))</f>
        <v>0</v>
      </c>
      <c r="AH24" s="360">
        <f>IF(OR(D24="",F24="",H24="",J24=""),0,TIME(H24,J24,0))</f>
        <v>0</v>
      </c>
      <c r="AI24" s="360">
        <f>IF(OR(D24="",F24=""),0,TIME(M24,O24,0))</f>
        <v>0</v>
      </c>
      <c r="AJ24" s="365">
        <f>AH24-AG24-AI24</f>
        <v>0</v>
      </c>
      <c r="AK24" s="367" t="str">
        <f>IF(A23="",IF(OR(D24&lt;&gt;"",F24&lt;&gt;"",H24&lt;&gt;"",J24&lt;&gt;""),"ERR",""),IF(A23&lt;&gt;"",IF(AND(D24="",F24="",H24="",J24=""),"",IF(OR(AND(D24&lt;&gt;"",F24=""),AND(D24="",F24&lt;&gt;""),AND(H24&lt;&gt;"",J24=""),AND(H24="",J24&lt;&gt;""),AG24&gt;=AH24,AH24-AG24-AI24&lt;0),"ERR",""))))</f>
        <v/>
      </c>
    </row>
    <row r="25" spans="1:43" ht="15" customHeight="1" x14ac:dyDescent="0.2">
      <c r="A25" s="803"/>
      <c r="B25" s="804"/>
      <c r="C25" s="700" t="s">
        <v>248</v>
      </c>
      <c r="D25" s="420"/>
      <c r="E25" s="421"/>
      <c r="F25" s="421"/>
      <c r="G25" s="421"/>
      <c r="H25" s="421"/>
      <c r="I25" s="421"/>
      <c r="J25" s="421"/>
      <c r="K25" s="421"/>
      <c r="L25" s="421"/>
      <c r="M25" s="421"/>
      <c r="N25" s="421"/>
      <c r="O25" s="421"/>
      <c r="P25" s="421"/>
      <c r="Q25" s="680" t="str">
        <f>IF(OR(AK23="ERR",AK24="ERR"),"研修時間を確認してください","")</f>
        <v/>
      </c>
      <c r="R25" s="680"/>
      <c r="S25" s="680"/>
      <c r="T25" s="680"/>
      <c r="U25" s="680"/>
      <c r="V25" s="680"/>
      <c r="W25" s="680"/>
      <c r="X25" s="681" t="str">
        <f>IF(ISERROR(OR(AG23,AJ23,AJ24)),"研修人数を入力してください",IF(AG23&lt;&gt;"",IF(OR(AND(AJ23&gt;0,W23=""),AND(AJ24&gt;0,W24="")),"研修人数を入力してください",""),""))</f>
        <v/>
      </c>
      <c r="Y25" s="681"/>
      <c r="Z25" s="681"/>
      <c r="AA25" s="682"/>
      <c r="AE25" s="164"/>
      <c r="AF25" s="170"/>
      <c r="AG25" s="172"/>
      <c r="AH25" s="172"/>
      <c r="AI25" s="172"/>
      <c r="AJ25" s="169"/>
      <c r="AK25" s="367"/>
      <c r="AM25" s="57"/>
      <c r="AO25" s="173"/>
      <c r="AP25" s="174"/>
      <c r="AQ25" s="173"/>
    </row>
    <row r="26" spans="1:43" ht="49.5" customHeight="1" x14ac:dyDescent="0.15">
      <c r="A26" s="805" t="str">
        <f>IF(AF23="","",CONCATENATE("(",TEXT(AF23,"aaa"),")"))</f>
        <v/>
      </c>
      <c r="B26" s="806"/>
      <c r="C26" s="701"/>
      <c r="D26" s="685"/>
      <c r="E26" s="686"/>
      <c r="F26" s="686"/>
      <c r="G26" s="686"/>
      <c r="H26" s="686"/>
      <c r="I26" s="686"/>
      <c r="J26" s="686"/>
      <c r="K26" s="686"/>
      <c r="L26" s="686"/>
      <c r="M26" s="686"/>
      <c r="N26" s="686"/>
      <c r="O26" s="686"/>
      <c r="P26" s="686"/>
      <c r="Q26" s="686"/>
      <c r="R26" s="686"/>
      <c r="S26" s="686"/>
      <c r="T26" s="686"/>
      <c r="U26" s="686"/>
      <c r="V26" s="686"/>
      <c r="W26" s="686"/>
      <c r="X26" s="686"/>
      <c r="Y26" s="686"/>
      <c r="Z26" s="686"/>
      <c r="AA26" s="687"/>
      <c r="AE26" s="164"/>
      <c r="AF26" s="170"/>
      <c r="AG26" s="172"/>
      <c r="AH26" s="172"/>
      <c r="AI26" s="172"/>
      <c r="AJ26" s="169"/>
      <c r="AK26" s="367"/>
      <c r="AO26" s="173"/>
      <c r="AP26" s="174"/>
      <c r="AQ26" s="173"/>
    </row>
    <row r="27" spans="1:43" ht="15.75" customHeight="1" x14ac:dyDescent="0.15">
      <c r="A27" s="801">
        <f>IF($AG$3="",A23+1,AF27)</f>
        <v>6</v>
      </c>
      <c r="B27" s="802"/>
      <c r="C27" s="707" t="s">
        <v>247</v>
      </c>
      <c r="D27" s="368"/>
      <c r="E27" s="692" t="s">
        <v>201</v>
      </c>
      <c r="F27" s="368"/>
      <c r="G27" s="692" t="s">
        <v>250</v>
      </c>
      <c r="H27" s="368"/>
      <c r="I27" s="692" t="s">
        <v>201</v>
      </c>
      <c r="J27" s="368"/>
      <c r="K27" s="694" t="s">
        <v>251</v>
      </c>
      <c r="L27" s="690" t="s">
        <v>202</v>
      </c>
      <c r="M27" s="369"/>
      <c r="N27" s="688" t="s">
        <v>252</v>
      </c>
      <c r="O27" s="368"/>
      <c r="P27" s="688" t="s">
        <v>251</v>
      </c>
      <c r="Q27" s="690" t="s">
        <v>253</v>
      </c>
      <c r="R27" s="380" t="str">
        <f>IF(OR(D27="",A27=""),"",HOUR(AJ27))</f>
        <v/>
      </c>
      <c r="S27" s="688" t="s">
        <v>252</v>
      </c>
      <c r="T27" s="371" t="str">
        <f>IF(OR(D27="",A27=""),"",MINUTE(AJ27))</f>
        <v/>
      </c>
      <c r="U27" s="688" t="s">
        <v>251</v>
      </c>
      <c r="V27" s="690" t="s">
        <v>268</v>
      </c>
      <c r="W27" s="372"/>
      <c r="X27" s="703" t="s">
        <v>143</v>
      </c>
      <c r="Y27" s="696" t="s">
        <v>254</v>
      </c>
      <c r="Z27" s="705"/>
      <c r="AA27" s="706"/>
      <c r="AF27" s="168" t="str">
        <f>IF($AG$3="","",AF23+1)</f>
        <v/>
      </c>
      <c r="AG27" s="360">
        <f>IF(OR(D27="",F27=""),0,TIME(D27,F27,0))</f>
        <v>0</v>
      </c>
      <c r="AH27" s="360">
        <f>IF(OR(D27="",F27="",H27="",J27=""),0,TIME(H27,J27,0))</f>
        <v>0</v>
      </c>
      <c r="AI27" s="360">
        <f>IF(OR(D27="",F27=""),0,TIME(M27,O27,0))</f>
        <v>0</v>
      </c>
      <c r="AJ27" s="365">
        <f>AH27-AG27-AI27</f>
        <v>0</v>
      </c>
      <c r="AK27" s="367" t="str">
        <f>IF(A27="",IF(OR(D27&lt;&gt;"",F27&lt;&gt;"",H27&lt;&gt;"",J27&lt;&gt;""),"ERR",""),IF(A27&lt;&gt;"",IF(AND(D27="",F27="",H27="",J27=""),"",IF(OR(AND(D27&lt;&gt;"",F27=""),AND(D27="",F27&lt;&gt;""),AND(H27&lt;&gt;"",J27=""),AND(H27="",J27&lt;&gt;""),AG27&gt;=AH27,AH27-AG27-AI27&lt;0),"ERR",""))))</f>
        <v/>
      </c>
    </row>
    <row r="28" spans="1:43" ht="14.25" customHeight="1" x14ac:dyDescent="0.15">
      <c r="A28" s="803"/>
      <c r="B28" s="804"/>
      <c r="C28" s="708"/>
      <c r="D28" s="373"/>
      <c r="E28" s="693"/>
      <c r="F28" s="373"/>
      <c r="G28" s="693"/>
      <c r="H28" s="373"/>
      <c r="I28" s="693"/>
      <c r="J28" s="373"/>
      <c r="K28" s="695"/>
      <c r="L28" s="691"/>
      <c r="M28" s="374"/>
      <c r="N28" s="689"/>
      <c r="O28" s="373"/>
      <c r="P28" s="689"/>
      <c r="Q28" s="691"/>
      <c r="R28" s="379" t="str">
        <f>IF(OR(D28="",A27=""),"",HOUR(AJ28))</f>
        <v/>
      </c>
      <c r="S28" s="689"/>
      <c r="T28" s="375" t="str">
        <f>IF(OR(D28="",A27=""),"",MINUTE(AJ28))</f>
        <v/>
      </c>
      <c r="U28" s="689"/>
      <c r="V28" s="702"/>
      <c r="W28" s="413"/>
      <c r="X28" s="704"/>
      <c r="Y28" s="697"/>
      <c r="Z28" s="683"/>
      <c r="AA28" s="684"/>
      <c r="AG28" s="360">
        <f>IF(OR(D28="",F28=""),0,TIME(D28,F28,0))</f>
        <v>0</v>
      </c>
      <c r="AH28" s="360">
        <f>IF(OR(D28="",F28="",H28="",J28=""),0,TIME(H28,J28,0))</f>
        <v>0</v>
      </c>
      <c r="AI28" s="360">
        <f>IF(OR(D28="",F28=""),0,TIME(M28,O28,0))</f>
        <v>0</v>
      </c>
      <c r="AJ28" s="365">
        <f>AH28-AG28-AI28</f>
        <v>0</v>
      </c>
      <c r="AK28" s="367" t="str">
        <f>IF(A27="",IF(OR(D28&lt;&gt;"",F28&lt;&gt;"",H28&lt;&gt;"",J28&lt;&gt;""),"ERR",""),IF(A27&lt;&gt;"",IF(AND(D28="",F28="",H28="",J28=""),"",IF(OR(AND(D28&lt;&gt;"",F28=""),AND(D28="",F28&lt;&gt;""),AND(H28&lt;&gt;"",J28=""),AND(H28="",J28&lt;&gt;""),AG28&gt;=AH28,AH28-AG28-AI28&lt;0),"ERR",""))))</f>
        <v/>
      </c>
    </row>
    <row r="29" spans="1:43" ht="15" customHeight="1" x14ac:dyDescent="0.2">
      <c r="A29" s="803"/>
      <c r="B29" s="804"/>
      <c r="C29" s="700" t="s">
        <v>248</v>
      </c>
      <c r="D29" s="420"/>
      <c r="E29" s="421"/>
      <c r="F29" s="421"/>
      <c r="G29" s="421"/>
      <c r="H29" s="421"/>
      <c r="I29" s="421"/>
      <c r="J29" s="421"/>
      <c r="K29" s="421"/>
      <c r="L29" s="421"/>
      <c r="M29" s="421"/>
      <c r="N29" s="421"/>
      <c r="O29" s="421"/>
      <c r="P29" s="421"/>
      <c r="Q29" s="680" t="str">
        <f>IF(OR(AK27="ERR",AK28="ERR"),"研修時間を確認してください","")</f>
        <v/>
      </c>
      <c r="R29" s="680"/>
      <c r="S29" s="680"/>
      <c r="T29" s="680"/>
      <c r="U29" s="680"/>
      <c r="V29" s="680"/>
      <c r="W29" s="680"/>
      <c r="X29" s="681" t="str">
        <f>IF(ISERROR(OR(AG27,AJ27,AJ28)),"研修人数を入力してください",IF(AG27&lt;&gt;"",IF(OR(AND(AJ27&gt;0,W27=""),AND(AJ28&gt;0,W28="")),"研修人数を入力してください",""),""))</f>
        <v/>
      </c>
      <c r="Y29" s="681"/>
      <c r="Z29" s="681"/>
      <c r="AA29" s="682"/>
      <c r="AE29" s="164"/>
      <c r="AF29" s="170"/>
      <c r="AG29" s="172"/>
      <c r="AH29" s="172"/>
      <c r="AI29" s="172"/>
      <c r="AJ29" s="169"/>
      <c r="AK29" s="367"/>
      <c r="AM29" s="57"/>
      <c r="AO29" s="173"/>
      <c r="AP29" s="174"/>
      <c r="AQ29" s="173"/>
    </row>
    <row r="30" spans="1:43" ht="49.5" customHeight="1" x14ac:dyDescent="0.15">
      <c r="A30" s="805" t="str">
        <f>IF(AF27="","",CONCATENATE("(",TEXT(AF27,"aaa"),")"))</f>
        <v/>
      </c>
      <c r="B30" s="806"/>
      <c r="C30" s="701"/>
      <c r="D30" s="685"/>
      <c r="E30" s="686"/>
      <c r="F30" s="686"/>
      <c r="G30" s="686"/>
      <c r="H30" s="686"/>
      <c r="I30" s="686"/>
      <c r="J30" s="686"/>
      <c r="K30" s="686"/>
      <c r="L30" s="686"/>
      <c r="M30" s="686"/>
      <c r="N30" s="686"/>
      <c r="O30" s="686"/>
      <c r="P30" s="686"/>
      <c r="Q30" s="686"/>
      <c r="R30" s="686"/>
      <c r="S30" s="686"/>
      <c r="T30" s="686"/>
      <c r="U30" s="686"/>
      <c r="V30" s="686"/>
      <c r="W30" s="686"/>
      <c r="X30" s="686"/>
      <c r="Y30" s="686"/>
      <c r="Z30" s="686"/>
      <c r="AA30" s="687"/>
      <c r="AE30" s="164"/>
      <c r="AF30" s="170"/>
      <c r="AG30" s="172"/>
      <c r="AH30" s="172"/>
      <c r="AI30" s="172"/>
      <c r="AJ30" s="169"/>
      <c r="AK30" s="367"/>
      <c r="AO30" s="173"/>
      <c r="AP30" s="174"/>
      <c r="AQ30" s="173"/>
    </row>
    <row r="31" spans="1:43" ht="15.75" customHeight="1" x14ac:dyDescent="0.15">
      <c r="A31" s="801">
        <f>IF($AG$3="",A27+1,AF31)</f>
        <v>7</v>
      </c>
      <c r="B31" s="802"/>
      <c r="C31" s="707" t="s">
        <v>247</v>
      </c>
      <c r="D31" s="368"/>
      <c r="E31" s="692" t="s">
        <v>201</v>
      </c>
      <c r="F31" s="368"/>
      <c r="G31" s="692" t="s">
        <v>250</v>
      </c>
      <c r="H31" s="368"/>
      <c r="I31" s="692" t="s">
        <v>201</v>
      </c>
      <c r="J31" s="368"/>
      <c r="K31" s="694" t="s">
        <v>251</v>
      </c>
      <c r="L31" s="690" t="s">
        <v>202</v>
      </c>
      <c r="M31" s="369"/>
      <c r="N31" s="688" t="s">
        <v>252</v>
      </c>
      <c r="O31" s="368"/>
      <c r="P31" s="688" t="s">
        <v>251</v>
      </c>
      <c r="Q31" s="690" t="s">
        <v>253</v>
      </c>
      <c r="R31" s="380" t="str">
        <f>IF(OR(D31="",A31=""),"",HOUR(AJ31))</f>
        <v/>
      </c>
      <c r="S31" s="688" t="s">
        <v>252</v>
      </c>
      <c r="T31" s="371" t="str">
        <f>IF(OR(D31="",A31=""),"",MINUTE(AJ31))</f>
        <v/>
      </c>
      <c r="U31" s="688" t="s">
        <v>251</v>
      </c>
      <c r="V31" s="690" t="s">
        <v>268</v>
      </c>
      <c r="W31" s="372"/>
      <c r="X31" s="703" t="s">
        <v>143</v>
      </c>
      <c r="Y31" s="696" t="s">
        <v>254</v>
      </c>
      <c r="Z31" s="705"/>
      <c r="AA31" s="706"/>
      <c r="AF31" s="168" t="str">
        <f>IF($AG$3="","",AF27+1)</f>
        <v/>
      </c>
      <c r="AG31" s="360">
        <f>IF(OR(D31="",F31=""),0,TIME(D31,F31,0))</f>
        <v>0</v>
      </c>
      <c r="AH31" s="360">
        <f>IF(OR(D31="",F31="",H31="",J31=""),0,TIME(H31,J31,0))</f>
        <v>0</v>
      </c>
      <c r="AI31" s="360">
        <f>IF(OR(D31="",F31=""),0,TIME(M31,O31,0))</f>
        <v>0</v>
      </c>
      <c r="AJ31" s="365">
        <f>AH31-AG31-AI31</f>
        <v>0</v>
      </c>
      <c r="AK31" s="367" t="str">
        <f>IF(A31="",IF(OR(D31&lt;&gt;"",F31&lt;&gt;"",H31&lt;&gt;"",J31&lt;&gt;""),"ERR",""),IF(A31&lt;&gt;"",IF(AND(D31="",F31="",H31="",J31=""),"",IF(OR(AND(D31&lt;&gt;"",F31=""),AND(D31="",F31&lt;&gt;""),AND(H31&lt;&gt;"",J31=""),AND(H31="",J31&lt;&gt;""),AG31&gt;=AH31,AH31-AG31-AI31&lt;0),"ERR",""))))</f>
        <v/>
      </c>
    </row>
    <row r="32" spans="1:43" ht="14.25" customHeight="1" x14ac:dyDescent="0.15">
      <c r="A32" s="803"/>
      <c r="B32" s="804"/>
      <c r="C32" s="708"/>
      <c r="D32" s="373"/>
      <c r="E32" s="693"/>
      <c r="F32" s="373"/>
      <c r="G32" s="693"/>
      <c r="H32" s="373"/>
      <c r="I32" s="693"/>
      <c r="J32" s="373"/>
      <c r="K32" s="695"/>
      <c r="L32" s="691"/>
      <c r="M32" s="374"/>
      <c r="N32" s="689"/>
      <c r="O32" s="373"/>
      <c r="P32" s="689"/>
      <c r="Q32" s="691"/>
      <c r="R32" s="379" t="str">
        <f>IF(OR(D32="",A31=""),"",HOUR(AJ32))</f>
        <v/>
      </c>
      <c r="S32" s="689"/>
      <c r="T32" s="375" t="str">
        <f>IF(OR(D32="",A31=""),"",MINUTE(AJ32))</f>
        <v/>
      </c>
      <c r="U32" s="689"/>
      <c r="V32" s="702"/>
      <c r="W32" s="413"/>
      <c r="X32" s="704"/>
      <c r="Y32" s="697"/>
      <c r="Z32" s="683"/>
      <c r="AA32" s="684"/>
      <c r="AG32" s="360">
        <f>IF(OR(D32="",F32=""),0,TIME(D32,F32,0))</f>
        <v>0</v>
      </c>
      <c r="AH32" s="360">
        <f>IF(OR(D32="",F32="",H32="",J32=""),0,TIME(H32,J32,0))</f>
        <v>0</v>
      </c>
      <c r="AI32" s="360">
        <f>IF(OR(D32="",F32=""),0,TIME(M32,O32,0))</f>
        <v>0</v>
      </c>
      <c r="AJ32" s="365">
        <f>AH32-AG32-AI32</f>
        <v>0</v>
      </c>
      <c r="AK32" s="367" t="str">
        <f>IF(A31="",IF(OR(D32&lt;&gt;"",F32&lt;&gt;"",H32&lt;&gt;"",J32&lt;&gt;""),"ERR",""),IF(A31&lt;&gt;"",IF(AND(D32="",F32="",H32="",J32=""),"",IF(OR(AND(D32&lt;&gt;"",F32=""),AND(D32="",F32&lt;&gt;""),AND(H32&lt;&gt;"",J32=""),AND(H32="",J32&lt;&gt;""),AG32&gt;=AH32,AH32-AG32-AI32&lt;0),"ERR",""))))</f>
        <v/>
      </c>
    </row>
    <row r="33" spans="1:43" ht="15.75" customHeight="1" x14ac:dyDescent="0.2">
      <c r="A33" s="803"/>
      <c r="B33" s="804"/>
      <c r="C33" s="700" t="s">
        <v>248</v>
      </c>
      <c r="D33" s="420"/>
      <c r="E33" s="421"/>
      <c r="F33" s="421"/>
      <c r="G33" s="421"/>
      <c r="H33" s="421"/>
      <c r="I33" s="421"/>
      <c r="J33" s="421"/>
      <c r="K33" s="421"/>
      <c r="L33" s="421"/>
      <c r="M33" s="421"/>
      <c r="N33" s="421"/>
      <c r="O33" s="421"/>
      <c r="P33" s="421"/>
      <c r="Q33" s="680" t="str">
        <f>IF(OR(AK31="ERR",AK32="ERR"),"研修時間を確認してください","")</f>
        <v/>
      </c>
      <c r="R33" s="680"/>
      <c r="S33" s="680"/>
      <c r="T33" s="680"/>
      <c r="U33" s="680"/>
      <c r="V33" s="680"/>
      <c r="W33" s="680"/>
      <c r="X33" s="681" t="str">
        <f>IF(ISERROR(OR(AG31,AJ31,AJ32)),"研修人数を入力してください",IF(AG31&lt;&gt;"",IF(OR(AND(AJ31&gt;0,W31=""),AND(AJ32&gt;0,W32="")),"研修人数を入力してください",""),""))</f>
        <v/>
      </c>
      <c r="Y33" s="681"/>
      <c r="Z33" s="681"/>
      <c r="AA33" s="682"/>
      <c r="AE33" s="164"/>
      <c r="AF33" s="170"/>
      <c r="AG33" s="172"/>
      <c r="AH33" s="172"/>
      <c r="AI33" s="172"/>
      <c r="AJ33" s="169"/>
      <c r="AK33" s="367"/>
      <c r="AM33" s="57"/>
      <c r="AO33" s="173"/>
      <c r="AP33" s="174"/>
      <c r="AQ33" s="173"/>
    </row>
    <row r="34" spans="1:43" ht="49.5" customHeight="1" x14ac:dyDescent="0.15">
      <c r="A34" s="805" t="str">
        <f>IF(AF31="","",CONCATENATE("(",TEXT(AF31,"aaa"),")"))</f>
        <v/>
      </c>
      <c r="B34" s="806"/>
      <c r="C34" s="701"/>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7"/>
      <c r="AE34" s="164"/>
      <c r="AF34" s="170"/>
      <c r="AG34" s="172"/>
      <c r="AH34" s="172"/>
      <c r="AI34" s="172"/>
      <c r="AJ34" s="169"/>
      <c r="AK34" s="367"/>
      <c r="AO34" s="173"/>
      <c r="AP34" s="174"/>
      <c r="AQ34" s="173"/>
    </row>
    <row r="35" spans="1:43" ht="15.75" customHeight="1" x14ac:dyDescent="0.15">
      <c r="A35" s="801">
        <f>IF($AG$3="",A31+1,AF35)</f>
        <v>8</v>
      </c>
      <c r="B35" s="802"/>
      <c r="C35" s="707" t="s">
        <v>247</v>
      </c>
      <c r="D35" s="368"/>
      <c r="E35" s="692" t="s">
        <v>201</v>
      </c>
      <c r="F35" s="368"/>
      <c r="G35" s="692" t="s">
        <v>250</v>
      </c>
      <c r="H35" s="368"/>
      <c r="I35" s="692" t="s">
        <v>201</v>
      </c>
      <c r="J35" s="368"/>
      <c r="K35" s="694" t="s">
        <v>251</v>
      </c>
      <c r="L35" s="690" t="s">
        <v>202</v>
      </c>
      <c r="M35" s="369"/>
      <c r="N35" s="688" t="s">
        <v>252</v>
      </c>
      <c r="O35" s="368"/>
      <c r="P35" s="688" t="s">
        <v>251</v>
      </c>
      <c r="Q35" s="690" t="s">
        <v>253</v>
      </c>
      <c r="R35" s="380" t="str">
        <f>IF(OR(D35="",A35=""),"",HOUR(AJ35))</f>
        <v/>
      </c>
      <c r="S35" s="688" t="s">
        <v>252</v>
      </c>
      <c r="T35" s="371" t="str">
        <f>IF(OR(D35="",A35=""),"",MINUTE(AJ35))</f>
        <v/>
      </c>
      <c r="U35" s="688" t="s">
        <v>251</v>
      </c>
      <c r="V35" s="690" t="s">
        <v>268</v>
      </c>
      <c r="W35" s="372"/>
      <c r="X35" s="703" t="s">
        <v>143</v>
      </c>
      <c r="Y35" s="696" t="s">
        <v>254</v>
      </c>
      <c r="Z35" s="705"/>
      <c r="AA35" s="706"/>
      <c r="AF35" s="168" t="str">
        <f>IF($AG$3="","",AF31+1)</f>
        <v/>
      </c>
      <c r="AG35" s="360">
        <f>IF(OR(D35="",F35=""),0,TIME(D35,F35,0))</f>
        <v>0</v>
      </c>
      <c r="AH35" s="360">
        <f>IF(OR(D35="",F35="",H35="",J35=""),0,TIME(H35,J35,0))</f>
        <v>0</v>
      </c>
      <c r="AI35" s="360">
        <f>IF(OR(D35="",F35=""),0,TIME(M35,O35,0))</f>
        <v>0</v>
      </c>
      <c r="AJ35" s="365">
        <f>AH35-AG35-AI35</f>
        <v>0</v>
      </c>
      <c r="AK35" s="367" t="str">
        <f>IF(A35="",IF(OR(D35&lt;&gt;"",F35&lt;&gt;"",H35&lt;&gt;"",J35&lt;&gt;""),"ERR",""),IF(A35&lt;&gt;"",IF(AND(D35="",F35="",H35="",J35=""),"",IF(OR(AND(D35&lt;&gt;"",F35=""),AND(D35="",F35&lt;&gt;""),AND(H35&lt;&gt;"",J35=""),AND(H35="",J35&lt;&gt;""),AG35&gt;=AH35,AH35-AG35-AI35&lt;0),"ERR",""))))</f>
        <v/>
      </c>
    </row>
    <row r="36" spans="1:43" ht="14.25" customHeight="1" x14ac:dyDescent="0.15">
      <c r="A36" s="803"/>
      <c r="B36" s="804"/>
      <c r="C36" s="708"/>
      <c r="D36" s="373"/>
      <c r="E36" s="693"/>
      <c r="F36" s="373"/>
      <c r="G36" s="693"/>
      <c r="H36" s="373"/>
      <c r="I36" s="693"/>
      <c r="J36" s="373"/>
      <c r="K36" s="695"/>
      <c r="L36" s="691"/>
      <c r="M36" s="374"/>
      <c r="N36" s="689"/>
      <c r="O36" s="373"/>
      <c r="P36" s="689"/>
      <c r="Q36" s="691"/>
      <c r="R36" s="379" t="str">
        <f>IF(OR(D36="",A35=""),"",HOUR(AJ36))</f>
        <v/>
      </c>
      <c r="S36" s="689"/>
      <c r="T36" s="375" t="str">
        <f>IF(OR(D36="",A35=""),"",MINUTE(AJ36))</f>
        <v/>
      </c>
      <c r="U36" s="689"/>
      <c r="V36" s="702"/>
      <c r="W36" s="413"/>
      <c r="X36" s="704"/>
      <c r="Y36" s="697"/>
      <c r="Z36" s="683"/>
      <c r="AA36" s="684"/>
      <c r="AG36" s="360">
        <f>IF(OR(D36="",F36=""),0,TIME(D36,F36,0))</f>
        <v>0</v>
      </c>
      <c r="AH36" s="360">
        <f>IF(OR(D36="",F36="",H36="",J36=""),0,TIME(H36,J36,0))</f>
        <v>0</v>
      </c>
      <c r="AI36" s="360">
        <f>IF(OR(D36="",F36=""),0,TIME(M36,O36,0))</f>
        <v>0</v>
      </c>
      <c r="AJ36" s="365">
        <f>AH36-AG36-AI36</f>
        <v>0</v>
      </c>
      <c r="AK36" s="367" t="str">
        <f>IF(A35="",IF(OR(D36&lt;&gt;"",F36&lt;&gt;"",H36&lt;&gt;"",J36&lt;&gt;""),"ERR",""),IF(A35&lt;&gt;"",IF(AND(D36="",F36="",H36="",J36=""),"",IF(OR(AND(D36&lt;&gt;"",F36=""),AND(D36="",F36&lt;&gt;""),AND(H36&lt;&gt;"",J36=""),AND(H36="",J36&lt;&gt;""),AG36&gt;=AH36,AH36-AG36-AI36&lt;0),"ERR",""))))</f>
        <v/>
      </c>
    </row>
    <row r="37" spans="1:43" ht="15" customHeight="1" x14ac:dyDescent="0.2">
      <c r="A37" s="803"/>
      <c r="B37" s="804"/>
      <c r="C37" s="700" t="s">
        <v>248</v>
      </c>
      <c r="D37" s="420"/>
      <c r="E37" s="421"/>
      <c r="F37" s="421"/>
      <c r="G37" s="421"/>
      <c r="H37" s="421"/>
      <c r="I37" s="421"/>
      <c r="J37" s="421"/>
      <c r="K37" s="421"/>
      <c r="L37" s="421"/>
      <c r="M37" s="421"/>
      <c r="N37" s="421"/>
      <c r="O37" s="421"/>
      <c r="P37" s="421"/>
      <c r="Q37" s="680" t="str">
        <f>IF(OR(AK35="ERR",AK36="ERR"),"研修時間を確認してください","")</f>
        <v/>
      </c>
      <c r="R37" s="680"/>
      <c r="S37" s="680"/>
      <c r="T37" s="680"/>
      <c r="U37" s="680"/>
      <c r="V37" s="680"/>
      <c r="W37" s="680"/>
      <c r="X37" s="681" t="str">
        <f>IF(ISERROR(OR(AG35,AJ35,AJ36)),"研修人数を入力してください",IF(AG35&lt;&gt;"",IF(OR(AND(AJ35&gt;0,W35=""),AND(AJ36&gt;0,W36="")),"研修人数を入力してください",""),""))</f>
        <v/>
      </c>
      <c r="Y37" s="681"/>
      <c r="Z37" s="681"/>
      <c r="AA37" s="682"/>
      <c r="AE37" s="164"/>
      <c r="AF37" s="170"/>
      <c r="AG37" s="172"/>
      <c r="AH37" s="172"/>
      <c r="AI37" s="172"/>
      <c r="AJ37" s="169"/>
      <c r="AK37" s="367"/>
      <c r="AM37" s="57"/>
      <c r="AO37" s="173"/>
      <c r="AP37" s="174"/>
      <c r="AQ37" s="173"/>
    </row>
    <row r="38" spans="1:43" ht="49.5" customHeight="1" x14ac:dyDescent="0.15">
      <c r="A38" s="805" t="str">
        <f>IF(AF35="","",CONCATENATE("(",TEXT(AF35,"aaa"),")"))</f>
        <v/>
      </c>
      <c r="B38" s="806"/>
      <c r="C38" s="701"/>
      <c r="D38" s="685"/>
      <c r="E38" s="686"/>
      <c r="F38" s="686"/>
      <c r="G38" s="686"/>
      <c r="H38" s="686"/>
      <c r="I38" s="686"/>
      <c r="J38" s="686"/>
      <c r="K38" s="686"/>
      <c r="L38" s="686"/>
      <c r="M38" s="686"/>
      <c r="N38" s="686"/>
      <c r="O38" s="686"/>
      <c r="P38" s="686"/>
      <c r="Q38" s="686"/>
      <c r="R38" s="686"/>
      <c r="S38" s="686"/>
      <c r="T38" s="686"/>
      <c r="U38" s="686"/>
      <c r="V38" s="686"/>
      <c r="W38" s="686"/>
      <c r="X38" s="686"/>
      <c r="Y38" s="686"/>
      <c r="Z38" s="686"/>
      <c r="AA38" s="687"/>
      <c r="AE38" s="164"/>
      <c r="AF38" s="170"/>
      <c r="AG38" s="172"/>
      <c r="AH38" s="172"/>
      <c r="AI38" s="172"/>
      <c r="AJ38" s="169"/>
      <c r="AK38" s="367"/>
      <c r="AO38" s="173"/>
      <c r="AP38" s="174"/>
      <c r="AQ38" s="173"/>
    </row>
    <row r="39" spans="1:43" ht="15.75" customHeight="1" x14ac:dyDescent="0.15">
      <c r="A39" s="801">
        <f>IF($AG$3="",A35+1,AF39)</f>
        <v>9</v>
      </c>
      <c r="B39" s="802"/>
      <c r="C39" s="707" t="s">
        <v>247</v>
      </c>
      <c r="D39" s="368"/>
      <c r="E39" s="692" t="s">
        <v>201</v>
      </c>
      <c r="F39" s="368"/>
      <c r="G39" s="692" t="s">
        <v>250</v>
      </c>
      <c r="H39" s="368"/>
      <c r="I39" s="692" t="s">
        <v>201</v>
      </c>
      <c r="J39" s="368"/>
      <c r="K39" s="694" t="s">
        <v>251</v>
      </c>
      <c r="L39" s="690" t="s">
        <v>202</v>
      </c>
      <c r="M39" s="369"/>
      <c r="N39" s="688" t="s">
        <v>252</v>
      </c>
      <c r="O39" s="368"/>
      <c r="P39" s="688" t="s">
        <v>251</v>
      </c>
      <c r="Q39" s="690" t="s">
        <v>253</v>
      </c>
      <c r="R39" s="380" t="str">
        <f>IF(OR(D39="",A39=""),"",HOUR(AJ39))</f>
        <v/>
      </c>
      <c r="S39" s="688" t="s">
        <v>252</v>
      </c>
      <c r="T39" s="371" t="str">
        <f>IF(OR(D39="",A39=""),"",MINUTE(AJ39))</f>
        <v/>
      </c>
      <c r="U39" s="688" t="s">
        <v>251</v>
      </c>
      <c r="V39" s="690" t="s">
        <v>268</v>
      </c>
      <c r="W39" s="372"/>
      <c r="X39" s="703" t="s">
        <v>143</v>
      </c>
      <c r="Y39" s="696" t="s">
        <v>254</v>
      </c>
      <c r="Z39" s="705"/>
      <c r="AA39" s="706"/>
      <c r="AF39" s="168" t="str">
        <f>IF($AG$3="","",AF35+1)</f>
        <v/>
      </c>
      <c r="AG39" s="360">
        <f>IF(OR(D39="",F39=""),0,TIME(D39,F39,0))</f>
        <v>0</v>
      </c>
      <c r="AH39" s="360">
        <f>IF(OR(D39="",F39="",H39="",J39=""),0,TIME(H39,J39,0))</f>
        <v>0</v>
      </c>
      <c r="AI39" s="360">
        <f>IF(OR(D39="",F39=""),0,TIME(M39,O39,0))</f>
        <v>0</v>
      </c>
      <c r="AJ39" s="365">
        <f>AH39-AG39-AI39</f>
        <v>0</v>
      </c>
      <c r="AK39" s="367" t="str">
        <f>IF(A39="",IF(OR(D39&lt;&gt;"",F39&lt;&gt;"",H39&lt;&gt;"",J39&lt;&gt;""),"ERR",""),IF(A39&lt;&gt;"",IF(AND(D39="",F39="",H39="",J39=""),"",IF(OR(AND(D39&lt;&gt;"",F39=""),AND(D39="",F39&lt;&gt;""),AND(H39&lt;&gt;"",J39=""),AND(H39="",J39&lt;&gt;""),AG39&gt;=AH39,AH39-AG39-AI39&lt;0),"ERR",""))))</f>
        <v/>
      </c>
    </row>
    <row r="40" spans="1:43" ht="14.25" customHeight="1" x14ac:dyDescent="0.15">
      <c r="A40" s="803"/>
      <c r="B40" s="804"/>
      <c r="C40" s="708"/>
      <c r="D40" s="373"/>
      <c r="E40" s="693"/>
      <c r="F40" s="373"/>
      <c r="G40" s="693"/>
      <c r="H40" s="373"/>
      <c r="I40" s="693"/>
      <c r="J40" s="373"/>
      <c r="K40" s="695"/>
      <c r="L40" s="691"/>
      <c r="M40" s="374"/>
      <c r="N40" s="689"/>
      <c r="O40" s="373"/>
      <c r="P40" s="689"/>
      <c r="Q40" s="691"/>
      <c r="R40" s="379" t="str">
        <f>IF(OR(D40="",A39=""),"",HOUR(AJ40))</f>
        <v/>
      </c>
      <c r="S40" s="689"/>
      <c r="T40" s="375" t="str">
        <f>IF(OR(D40="",A39=""),"",MINUTE(AJ40))</f>
        <v/>
      </c>
      <c r="U40" s="689"/>
      <c r="V40" s="702"/>
      <c r="W40" s="413"/>
      <c r="X40" s="704"/>
      <c r="Y40" s="697"/>
      <c r="Z40" s="683"/>
      <c r="AA40" s="684"/>
      <c r="AG40" s="360">
        <f>IF(OR(D40="",F40=""),0,TIME(D40,F40,0))</f>
        <v>0</v>
      </c>
      <c r="AH40" s="360">
        <f>IF(OR(D40="",F40="",H40="",J40=""),0,TIME(H40,J40,0))</f>
        <v>0</v>
      </c>
      <c r="AI40" s="360">
        <f>IF(OR(D40="",F40=""),0,TIME(M40,O40,0))</f>
        <v>0</v>
      </c>
      <c r="AJ40" s="365">
        <f>AH40-AG40-AI40</f>
        <v>0</v>
      </c>
      <c r="AK40" s="367" t="str">
        <f>IF(A39="",IF(OR(D40&lt;&gt;"",F40&lt;&gt;"",H40&lt;&gt;"",J40&lt;&gt;""),"ERR",""),IF(A39&lt;&gt;"",IF(AND(D40="",F40="",H40="",J40=""),"",IF(OR(AND(D40&lt;&gt;"",F40=""),AND(D40="",F40&lt;&gt;""),AND(H40&lt;&gt;"",J40=""),AND(H40="",J40&lt;&gt;""),AG40&gt;=AH40,AH40-AG40-AI40&lt;0),"ERR",""))))</f>
        <v/>
      </c>
    </row>
    <row r="41" spans="1:43" ht="15" customHeight="1" x14ac:dyDescent="0.2">
      <c r="A41" s="803"/>
      <c r="B41" s="804"/>
      <c r="C41" s="700" t="s">
        <v>248</v>
      </c>
      <c r="D41" s="420"/>
      <c r="E41" s="421"/>
      <c r="F41" s="421"/>
      <c r="G41" s="421"/>
      <c r="H41" s="421"/>
      <c r="I41" s="421"/>
      <c r="J41" s="421"/>
      <c r="K41" s="421"/>
      <c r="L41" s="421"/>
      <c r="M41" s="421"/>
      <c r="N41" s="421"/>
      <c r="O41" s="421"/>
      <c r="P41" s="421"/>
      <c r="Q41" s="680" t="str">
        <f>IF(OR(AK39="ERR",AK40="ERR"),"研修時間を確認してください","")</f>
        <v/>
      </c>
      <c r="R41" s="680"/>
      <c r="S41" s="680"/>
      <c r="T41" s="680"/>
      <c r="U41" s="680"/>
      <c r="V41" s="680"/>
      <c r="W41" s="680"/>
      <c r="X41" s="681" t="str">
        <f>IF(ISERROR(OR(AG39,AJ39,AJ40)),"研修人数を入力してください",IF(AG39&lt;&gt;"",IF(OR(AND(AJ39&gt;0,W39=""),AND(AJ40&gt;0,W40="")),"研修人数を入力してください",""),""))</f>
        <v/>
      </c>
      <c r="Y41" s="681"/>
      <c r="Z41" s="681"/>
      <c r="AA41" s="682"/>
      <c r="AE41" s="164"/>
      <c r="AF41" s="170"/>
      <c r="AG41" s="172"/>
      <c r="AH41" s="172"/>
      <c r="AI41" s="172"/>
      <c r="AJ41" s="169"/>
      <c r="AK41" s="367"/>
      <c r="AM41" s="57"/>
      <c r="AO41" s="173"/>
      <c r="AP41" s="174"/>
      <c r="AQ41" s="173"/>
    </row>
    <row r="42" spans="1:43" ht="49.5" customHeight="1" x14ac:dyDescent="0.15">
      <c r="A42" s="805" t="str">
        <f>IF(AF39="","",CONCATENATE("(",TEXT(AF39,"aaa"),")"))</f>
        <v/>
      </c>
      <c r="B42" s="806"/>
      <c r="C42" s="701"/>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7"/>
      <c r="AE42" s="164"/>
      <c r="AF42" s="170"/>
      <c r="AG42" s="172"/>
      <c r="AH42" s="172"/>
      <c r="AI42" s="172"/>
      <c r="AJ42" s="169"/>
      <c r="AK42" s="367"/>
      <c r="AO42" s="173"/>
      <c r="AP42" s="174"/>
      <c r="AQ42" s="173"/>
    </row>
    <row r="43" spans="1:43" ht="15.75" customHeight="1" x14ac:dyDescent="0.15">
      <c r="A43" s="801">
        <f>IF($AG$3="",A39+1,AF43)</f>
        <v>10</v>
      </c>
      <c r="B43" s="802"/>
      <c r="C43" s="707" t="s">
        <v>247</v>
      </c>
      <c r="D43" s="368"/>
      <c r="E43" s="692" t="s">
        <v>201</v>
      </c>
      <c r="F43" s="368"/>
      <c r="G43" s="692" t="s">
        <v>250</v>
      </c>
      <c r="H43" s="368"/>
      <c r="I43" s="692" t="s">
        <v>201</v>
      </c>
      <c r="J43" s="368"/>
      <c r="K43" s="694" t="s">
        <v>251</v>
      </c>
      <c r="L43" s="690" t="s">
        <v>202</v>
      </c>
      <c r="M43" s="369"/>
      <c r="N43" s="688" t="s">
        <v>252</v>
      </c>
      <c r="O43" s="368"/>
      <c r="P43" s="688" t="s">
        <v>251</v>
      </c>
      <c r="Q43" s="690" t="s">
        <v>253</v>
      </c>
      <c r="R43" s="380" t="str">
        <f>IF(OR(D43="",A43=""),"",HOUR(AJ43))</f>
        <v/>
      </c>
      <c r="S43" s="688" t="s">
        <v>252</v>
      </c>
      <c r="T43" s="371" t="str">
        <f>IF(OR(D43="",A43=""),"",MINUTE(AJ43))</f>
        <v/>
      </c>
      <c r="U43" s="688" t="s">
        <v>251</v>
      </c>
      <c r="V43" s="690" t="s">
        <v>268</v>
      </c>
      <c r="W43" s="372"/>
      <c r="X43" s="703" t="s">
        <v>143</v>
      </c>
      <c r="Y43" s="696" t="s">
        <v>254</v>
      </c>
      <c r="Z43" s="705"/>
      <c r="AA43" s="706"/>
      <c r="AF43" s="168" t="str">
        <f>IF($AG$3="","",AF39+1)</f>
        <v/>
      </c>
      <c r="AG43" s="360">
        <f>IF(OR(D43="",F43=""),0,TIME(D43,F43,0))</f>
        <v>0</v>
      </c>
      <c r="AH43" s="360">
        <f>IF(OR(D43="",F43="",H43="",J43=""),0,TIME(H43,J43,0))</f>
        <v>0</v>
      </c>
      <c r="AI43" s="360">
        <f>IF(OR(D43="",F43=""),0,TIME(M43,O43,0))</f>
        <v>0</v>
      </c>
      <c r="AJ43" s="365">
        <f>AH43-AG43-AI43</f>
        <v>0</v>
      </c>
      <c r="AK43" s="367" t="str">
        <f>IF(A43="",IF(OR(D43&lt;&gt;"",F43&lt;&gt;"",H43&lt;&gt;"",J43&lt;&gt;""),"ERR",""),IF(A43&lt;&gt;"",IF(AND(D43="",F43="",H43="",J43=""),"",IF(OR(AND(D43&lt;&gt;"",F43=""),AND(D43="",F43&lt;&gt;""),AND(H43&lt;&gt;"",J43=""),AND(H43="",J43&lt;&gt;""),AG43&gt;=AH43,AH43-AG43-AI43&lt;0),"ERR",""))))</f>
        <v/>
      </c>
    </row>
    <row r="44" spans="1:43" ht="14.25" customHeight="1" x14ac:dyDescent="0.15">
      <c r="A44" s="803"/>
      <c r="B44" s="804"/>
      <c r="C44" s="708"/>
      <c r="D44" s="373"/>
      <c r="E44" s="693"/>
      <c r="F44" s="373"/>
      <c r="G44" s="693"/>
      <c r="H44" s="373"/>
      <c r="I44" s="693"/>
      <c r="J44" s="373"/>
      <c r="K44" s="695"/>
      <c r="L44" s="691"/>
      <c r="M44" s="374"/>
      <c r="N44" s="689"/>
      <c r="O44" s="373"/>
      <c r="P44" s="689"/>
      <c r="Q44" s="691"/>
      <c r="R44" s="379" t="str">
        <f>IF(OR(D44="",A43=""),"",HOUR(AJ44))</f>
        <v/>
      </c>
      <c r="S44" s="689"/>
      <c r="T44" s="375" t="str">
        <f>IF(OR(D44="",A43=""),"",MINUTE(AJ44))</f>
        <v/>
      </c>
      <c r="U44" s="689"/>
      <c r="V44" s="702"/>
      <c r="W44" s="413"/>
      <c r="X44" s="704"/>
      <c r="Y44" s="697"/>
      <c r="Z44" s="683"/>
      <c r="AA44" s="684"/>
      <c r="AG44" s="360">
        <f>IF(OR(D44="",F44=""),0,TIME(D44,F44,0))</f>
        <v>0</v>
      </c>
      <c r="AH44" s="360">
        <f>IF(OR(D44="",F44="",H44="",J44=""),0,TIME(H44,J44,0))</f>
        <v>0</v>
      </c>
      <c r="AI44" s="360">
        <f>IF(OR(D44="",F44=""),0,TIME(M44,O44,0))</f>
        <v>0</v>
      </c>
      <c r="AJ44" s="365">
        <f>AH44-AG44-AI44</f>
        <v>0</v>
      </c>
      <c r="AK44" s="367" t="str">
        <f>IF(A43="",IF(OR(D44&lt;&gt;"",F44&lt;&gt;"",H44&lt;&gt;"",J44&lt;&gt;""),"ERR",""),IF(A43&lt;&gt;"",IF(AND(D44="",F44="",H44="",J44=""),"",IF(OR(AND(D44&lt;&gt;"",F44=""),AND(D44="",F44&lt;&gt;""),AND(H44&lt;&gt;"",J44=""),AND(H44="",J44&lt;&gt;""),AG44&gt;=AH44,AH44-AG44-AI44&lt;0),"ERR",""))))</f>
        <v/>
      </c>
    </row>
    <row r="45" spans="1:43" ht="15" customHeight="1" x14ac:dyDescent="0.2">
      <c r="A45" s="803"/>
      <c r="B45" s="804"/>
      <c r="C45" s="700" t="s">
        <v>248</v>
      </c>
      <c r="D45" s="420"/>
      <c r="E45" s="421"/>
      <c r="F45" s="421"/>
      <c r="G45" s="421"/>
      <c r="H45" s="421"/>
      <c r="I45" s="421"/>
      <c r="J45" s="421"/>
      <c r="K45" s="421"/>
      <c r="L45" s="421"/>
      <c r="M45" s="421"/>
      <c r="N45" s="421"/>
      <c r="O45" s="421"/>
      <c r="P45" s="421"/>
      <c r="Q45" s="680" t="str">
        <f>IF(OR(AK43="ERR",AK44="ERR"),"研修時間を確認してください","")</f>
        <v/>
      </c>
      <c r="R45" s="680"/>
      <c r="S45" s="680"/>
      <c r="T45" s="680"/>
      <c r="U45" s="680"/>
      <c r="V45" s="680"/>
      <c r="W45" s="680"/>
      <c r="X45" s="681" t="str">
        <f>IF(ISERROR(OR(AG43,AJ43,AJ44)),"研修人数を入力してください",IF(AG43&lt;&gt;"",IF(OR(AND(AJ43&gt;0,W43=""),AND(AJ44&gt;0,W44="")),"研修人数を入力してください",""),""))</f>
        <v/>
      </c>
      <c r="Y45" s="681"/>
      <c r="Z45" s="681"/>
      <c r="AA45" s="682"/>
      <c r="AE45" s="164"/>
      <c r="AF45" s="170"/>
      <c r="AG45" s="172"/>
      <c r="AH45" s="172"/>
      <c r="AI45" s="172"/>
      <c r="AJ45" s="169"/>
      <c r="AK45" s="367"/>
      <c r="AM45" s="57"/>
      <c r="AO45" s="173"/>
      <c r="AP45" s="174"/>
      <c r="AQ45" s="173"/>
    </row>
    <row r="46" spans="1:43" ht="49.5" customHeight="1" x14ac:dyDescent="0.15">
      <c r="A46" s="805" t="str">
        <f>IF(AF43="","",CONCATENATE("(",TEXT(AF43,"aaa"),")"))</f>
        <v/>
      </c>
      <c r="B46" s="806"/>
      <c r="C46" s="701"/>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7"/>
      <c r="AE46" s="164"/>
      <c r="AF46" s="170"/>
      <c r="AG46" s="172"/>
      <c r="AH46" s="172"/>
      <c r="AI46" s="172"/>
      <c r="AJ46" s="169"/>
      <c r="AK46" s="367"/>
      <c r="AO46" s="173"/>
      <c r="AP46" s="174"/>
      <c r="AQ46" s="173"/>
    </row>
    <row r="47" spans="1:43" ht="14.25" customHeight="1" x14ac:dyDescent="0.15">
      <c r="A47" s="699" t="s">
        <v>273</v>
      </c>
      <c r="B47" s="699"/>
      <c r="C47" s="698">
        <f>IF(SUMIF($W$7:$W$44,1,$AJ$7:$AJ$44)=0,0,SUMIF($W$7:$W$44,1,$AJ$7:$AJ$44))</f>
        <v>0</v>
      </c>
      <c r="D47" s="698"/>
      <c r="E47" s="699" t="s">
        <v>259</v>
      </c>
      <c r="F47" s="699"/>
      <c r="G47" s="698">
        <f>IF(SUMIF($W$7:$W$44,2,$AJ$7:$AJ$44)=0,0,SUMIF($W$7:$W$44,2,$AJ$7:$AJ$44))</f>
        <v>0</v>
      </c>
      <c r="H47" s="698"/>
      <c r="I47" s="699" t="s">
        <v>260</v>
      </c>
      <c r="J47" s="699"/>
      <c r="K47" s="698">
        <f>IF(SUMIF($W$7:$W$44,3,$AJ$7:$AJ$44)=0,0,SUMIF($W$7:$W$44,3,$AJ$7:$AJ$44))</f>
        <v>0</v>
      </c>
      <c r="L47" s="698"/>
      <c r="M47" s="391" t="s">
        <v>31</v>
      </c>
      <c r="N47" s="698">
        <f>SUM($C$47,$G$47,$K$47)</f>
        <v>0</v>
      </c>
      <c r="O47" s="698"/>
      <c r="P47" s="381"/>
      <c r="Q47" s="381"/>
      <c r="R47" s="381"/>
      <c r="S47" s="381"/>
      <c r="T47" s="381"/>
      <c r="U47" s="381"/>
      <c r="V47" s="381"/>
      <c r="W47" s="381"/>
      <c r="X47" s="381"/>
      <c r="Y47" s="381"/>
      <c r="Z47" s="381"/>
      <c r="AA47" s="381"/>
      <c r="AE47" s="164"/>
      <c r="AF47" s="170"/>
      <c r="AG47" s="172"/>
      <c r="AH47" s="172"/>
      <c r="AI47" s="172"/>
      <c r="AJ47" s="169"/>
      <c r="AK47" s="367"/>
      <c r="AO47" s="173"/>
      <c r="AP47" s="174"/>
      <c r="AQ47" s="173"/>
    </row>
    <row r="48" spans="1:43" ht="13.5" customHeight="1" x14ac:dyDescent="0.15">
      <c r="A48" s="350"/>
      <c r="B48" s="350"/>
      <c r="C48" s="376"/>
      <c r="D48" s="376"/>
      <c r="E48" s="376"/>
      <c r="F48" s="376"/>
      <c r="G48" s="376"/>
      <c r="H48" s="376"/>
      <c r="I48" s="377"/>
      <c r="J48" s="377"/>
      <c r="K48" s="377"/>
      <c r="L48" s="807" t="str">
        <f>$L$5</f>
        <v>（   　　年　　月 ）</v>
      </c>
      <c r="M48" s="807"/>
      <c r="N48" s="807"/>
      <c r="O48" s="807"/>
      <c r="P48" s="807"/>
      <c r="Q48" s="807"/>
      <c r="R48" s="385" t="s">
        <v>264</v>
      </c>
      <c r="S48" s="383"/>
      <c r="T48" s="383"/>
      <c r="U48" s="383"/>
      <c r="V48" s="808" t="str">
        <f>$V$5</f>
        <v/>
      </c>
      <c r="W48" s="808"/>
      <c r="X48" s="808"/>
      <c r="Y48" s="808"/>
      <c r="Z48" s="808"/>
      <c r="AA48" s="808"/>
      <c r="AE48" s="164"/>
      <c r="AF48" s="170"/>
      <c r="AG48" s="172"/>
      <c r="AH48" s="172"/>
      <c r="AI48" s="172"/>
      <c r="AJ48" s="365"/>
      <c r="AK48" s="367"/>
      <c r="AO48" s="173"/>
      <c r="AP48" s="174"/>
      <c r="AQ48" s="173"/>
    </row>
    <row r="49" spans="1:43" ht="15.75" customHeight="1" x14ac:dyDescent="0.15">
      <c r="A49" s="801">
        <f>IF($AG$3="",A43+1,AF49)</f>
        <v>11</v>
      </c>
      <c r="B49" s="802"/>
      <c r="C49" s="707" t="s">
        <v>247</v>
      </c>
      <c r="D49" s="368"/>
      <c r="E49" s="692" t="s">
        <v>201</v>
      </c>
      <c r="F49" s="368"/>
      <c r="G49" s="692" t="s">
        <v>250</v>
      </c>
      <c r="H49" s="368"/>
      <c r="I49" s="692" t="s">
        <v>201</v>
      </c>
      <c r="J49" s="368"/>
      <c r="K49" s="694" t="s">
        <v>251</v>
      </c>
      <c r="L49" s="690" t="s">
        <v>202</v>
      </c>
      <c r="M49" s="369"/>
      <c r="N49" s="688" t="s">
        <v>252</v>
      </c>
      <c r="O49" s="368"/>
      <c r="P49" s="688" t="s">
        <v>251</v>
      </c>
      <c r="Q49" s="690" t="s">
        <v>253</v>
      </c>
      <c r="R49" s="380" t="str">
        <f>IF(OR(D49="",A49=""),"",HOUR(AJ49))</f>
        <v/>
      </c>
      <c r="S49" s="688" t="s">
        <v>252</v>
      </c>
      <c r="T49" s="371" t="str">
        <f>IF(OR(D49="",A49=""),"",MINUTE(AJ49))</f>
        <v/>
      </c>
      <c r="U49" s="688" t="s">
        <v>251</v>
      </c>
      <c r="V49" s="690" t="s">
        <v>268</v>
      </c>
      <c r="W49" s="372"/>
      <c r="X49" s="703" t="s">
        <v>143</v>
      </c>
      <c r="Y49" s="696" t="s">
        <v>254</v>
      </c>
      <c r="Z49" s="705"/>
      <c r="AA49" s="706"/>
      <c r="AF49" s="168" t="str">
        <f>IF($AG$3="","",AF43+1)</f>
        <v/>
      </c>
      <c r="AG49" s="360">
        <f>IF(OR(D49="",F49=""),0,TIME(D49,F49,0))</f>
        <v>0</v>
      </c>
      <c r="AH49" s="360">
        <f>IF(OR(D49="",F49="",H49="",J49=""),0,TIME(H49,J49,0))</f>
        <v>0</v>
      </c>
      <c r="AI49" s="360">
        <f>IF(OR(D49="",F49=""),0,TIME(M49,O49,0))</f>
        <v>0</v>
      </c>
      <c r="AJ49" s="365">
        <f>AH49-AG49-AI49</f>
        <v>0</v>
      </c>
      <c r="AK49" s="367" t="str">
        <f>IF(A49="",IF(OR(D49&lt;&gt;"",F49&lt;&gt;"",H49&lt;&gt;"",J49&lt;&gt;""),"ERR",""),IF(A49&lt;&gt;"",IF(AND(D49="",F49="",H49="",J49=""),"",IF(OR(AND(D49&lt;&gt;"",F49=""),AND(D49="",F49&lt;&gt;""),AND(H49&lt;&gt;"",J49=""),AND(H49="",J49&lt;&gt;""),AG49&gt;=AH49,AH49-AG49-AI49&lt;0),"ERR",""))))</f>
        <v/>
      </c>
      <c r="AO49" s="188"/>
    </row>
    <row r="50" spans="1:43" ht="14.25" customHeight="1" x14ac:dyDescent="0.15">
      <c r="A50" s="803"/>
      <c r="B50" s="804"/>
      <c r="C50" s="708"/>
      <c r="D50" s="373"/>
      <c r="E50" s="693"/>
      <c r="F50" s="373"/>
      <c r="G50" s="693"/>
      <c r="H50" s="373"/>
      <c r="I50" s="693"/>
      <c r="J50" s="373"/>
      <c r="K50" s="695"/>
      <c r="L50" s="691"/>
      <c r="M50" s="374"/>
      <c r="N50" s="689"/>
      <c r="O50" s="373"/>
      <c r="P50" s="689"/>
      <c r="Q50" s="691"/>
      <c r="R50" s="379" t="str">
        <f>IF(OR(D50="",A49=""),"",HOUR(AJ50))</f>
        <v/>
      </c>
      <c r="S50" s="689"/>
      <c r="T50" s="375" t="str">
        <f>IF(OR(D50="",A49=""),"",MINUTE(AJ50))</f>
        <v/>
      </c>
      <c r="U50" s="689"/>
      <c r="V50" s="702"/>
      <c r="W50" s="413"/>
      <c r="X50" s="704"/>
      <c r="Y50" s="697"/>
      <c r="Z50" s="683"/>
      <c r="AA50" s="684"/>
      <c r="AG50" s="360">
        <f>IF(OR(D50="",F50=""),0,TIME(D50,F50,0))</f>
        <v>0</v>
      </c>
      <c r="AH50" s="360">
        <f>IF(OR(D50="",F50="",H50="",J50=""),0,TIME(H50,J50,0))</f>
        <v>0</v>
      </c>
      <c r="AI50" s="360">
        <f>IF(OR(D50="",F50=""),0,TIME(M50,O50,0))</f>
        <v>0</v>
      </c>
      <c r="AJ50" s="365">
        <f>AH50-AG50-AI50</f>
        <v>0</v>
      </c>
      <c r="AK50" s="367" t="str">
        <f>IF(A49="",IF(OR(D50&lt;&gt;"",F50&lt;&gt;"",H50&lt;&gt;"",J50&lt;&gt;""),"ERR",""),IF(A49&lt;&gt;"",IF(AND(D50="",F50="",H50="",J50=""),"",IF(OR(AND(D50&lt;&gt;"",F50=""),AND(D50="",F50&lt;&gt;""),AND(H50&lt;&gt;"",J50=""),AND(H50="",J50&lt;&gt;""),AG50&gt;=AH50,AH50-AG50-AI50&lt;0),"ERR",""))))</f>
        <v/>
      </c>
    </row>
    <row r="51" spans="1:43" ht="15" customHeight="1" x14ac:dyDescent="0.2">
      <c r="A51" s="803"/>
      <c r="B51" s="804"/>
      <c r="C51" s="700" t="s">
        <v>248</v>
      </c>
      <c r="D51" s="420"/>
      <c r="E51" s="421"/>
      <c r="F51" s="421"/>
      <c r="G51" s="421"/>
      <c r="H51" s="421"/>
      <c r="I51" s="421"/>
      <c r="J51" s="421"/>
      <c r="K51" s="421"/>
      <c r="L51" s="421"/>
      <c r="M51" s="421"/>
      <c r="N51" s="421"/>
      <c r="O51" s="421"/>
      <c r="P51" s="421"/>
      <c r="Q51" s="680" t="str">
        <f>IF(OR(AK49="ERR",AK50="ERR"),"研修時間を確認してください","")</f>
        <v/>
      </c>
      <c r="R51" s="680"/>
      <c r="S51" s="680"/>
      <c r="T51" s="680"/>
      <c r="U51" s="680"/>
      <c r="V51" s="680"/>
      <c r="W51" s="680"/>
      <c r="X51" s="681" t="str">
        <f>IF(ISERROR(OR(AG49,AJ49,AJ50)),"研修人数を入力してください",IF(AG49&lt;&gt;"",IF(OR(AND(AJ49&gt;0,W49=""),AND(AJ50&gt;0,W50="")),"研修人数を入力してください",""),""))</f>
        <v/>
      </c>
      <c r="Y51" s="681"/>
      <c r="Z51" s="681"/>
      <c r="AA51" s="682"/>
      <c r="AE51" s="164"/>
      <c r="AF51" s="170"/>
      <c r="AG51" s="172"/>
      <c r="AH51" s="172"/>
      <c r="AI51" s="172"/>
      <c r="AJ51" s="169"/>
      <c r="AK51" s="367"/>
      <c r="AM51" s="57"/>
      <c r="AO51" s="362"/>
      <c r="AP51" s="174"/>
      <c r="AQ51" s="173"/>
    </row>
    <row r="52" spans="1:43" ht="49.5" customHeight="1" x14ac:dyDescent="0.15">
      <c r="A52" s="805" t="str">
        <f>IF(AF49="","",CONCATENATE("(",TEXT(AF49,"aaa"),")"))</f>
        <v/>
      </c>
      <c r="B52" s="806"/>
      <c r="C52" s="701"/>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7"/>
      <c r="AE52" s="164"/>
      <c r="AF52" s="170"/>
      <c r="AG52" s="172"/>
      <c r="AH52" s="172"/>
      <c r="AI52" s="172"/>
      <c r="AJ52" s="169"/>
      <c r="AK52" s="367"/>
      <c r="AO52" s="173"/>
      <c r="AP52" s="174"/>
      <c r="AQ52" s="173"/>
    </row>
    <row r="53" spans="1:43" ht="15.75" customHeight="1" x14ac:dyDescent="0.15">
      <c r="A53" s="801">
        <f>IF($AG$3="",A49+1,AF53)</f>
        <v>12</v>
      </c>
      <c r="B53" s="802"/>
      <c r="C53" s="707" t="s">
        <v>247</v>
      </c>
      <c r="D53" s="368"/>
      <c r="E53" s="692" t="s">
        <v>201</v>
      </c>
      <c r="F53" s="368"/>
      <c r="G53" s="692" t="s">
        <v>250</v>
      </c>
      <c r="H53" s="368"/>
      <c r="I53" s="692" t="s">
        <v>201</v>
      </c>
      <c r="J53" s="368"/>
      <c r="K53" s="694" t="s">
        <v>251</v>
      </c>
      <c r="L53" s="690" t="s">
        <v>202</v>
      </c>
      <c r="M53" s="369"/>
      <c r="N53" s="688" t="s">
        <v>252</v>
      </c>
      <c r="O53" s="368"/>
      <c r="P53" s="688" t="s">
        <v>251</v>
      </c>
      <c r="Q53" s="690" t="s">
        <v>253</v>
      </c>
      <c r="R53" s="380" t="str">
        <f>IF(OR(D53="",A53=""),"",HOUR(AJ53))</f>
        <v/>
      </c>
      <c r="S53" s="688" t="s">
        <v>252</v>
      </c>
      <c r="T53" s="371" t="str">
        <f>IF(OR(D53="",A53=""),"",MINUTE(AJ53))</f>
        <v/>
      </c>
      <c r="U53" s="688" t="s">
        <v>251</v>
      </c>
      <c r="V53" s="690" t="s">
        <v>268</v>
      </c>
      <c r="W53" s="372"/>
      <c r="X53" s="703" t="s">
        <v>143</v>
      </c>
      <c r="Y53" s="696" t="s">
        <v>254</v>
      </c>
      <c r="Z53" s="705"/>
      <c r="AA53" s="706"/>
      <c r="AF53" s="168" t="str">
        <f>IF($AG$3="","",AF49+1)</f>
        <v/>
      </c>
      <c r="AG53" s="360">
        <f>IF(OR(D53="",F53=""),0,TIME(D53,F53,0))</f>
        <v>0</v>
      </c>
      <c r="AH53" s="360">
        <f>IF(OR(D53="",F53="",H53="",J53=""),0,TIME(H53,J53,0))</f>
        <v>0</v>
      </c>
      <c r="AI53" s="360">
        <f>IF(OR(D53="",F53=""),0,TIME(M53,O53,0))</f>
        <v>0</v>
      </c>
      <c r="AJ53" s="365">
        <f>AH53-AG53-AI53</f>
        <v>0</v>
      </c>
      <c r="AK53" s="367" t="str">
        <f>IF(A53="",IF(OR(D53&lt;&gt;"",F53&lt;&gt;"",H53&lt;&gt;"",J53&lt;&gt;""),"ERR",""),IF(A53&lt;&gt;"",IF(AND(D53="",F53="",H53="",J53=""),"",IF(OR(AND(D53&lt;&gt;"",F53=""),AND(D53="",F53&lt;&gt;""),AND(H53&lt;&gt;"",J53=""),AND(H53="",J53&lt;&gt;""),AG53&gt;=AH53,AH53-AG53-AI53&lt;0),"ERR",""))))</f>
        <v/>
      </c>
    </row>
    <row r="54" spans="1:43" ht="14.25" customHeight="1" x14ac:dyDescent="0.15">
      <c r="A54" s="803"/>
      <c r="B54" s="804"/>
      <c r="C54" s="708"/>
      <c r="D54" s="373"/>
      <c r="E54" s="693"/>
      <c r="F54" s="373"/>
      <c r="G54" s="693"/>
      <c r="H54" s="373"/>
      <c r="I54" s="693"/>
      <c r="J54" s="373"/>
      <c r="K54" s="695"/>
      <c r="L54" s="691"/>
      <c r="M54" s="374"/>
      <c r="N54" s="689"/>
      <c r="O54" s="373"/>
      <c r="P54" s="689"/>
      <c r="Q54" s="691"/>
      <c r="R54" s="379" t="str">
        <f>IF(OR(D54="",A53=""),"",HOUR(AJ54))</f>
        <v/>
      </c>
      <c r="S54" s="689"/>
      <c r="T54" s="375" t="str">
        <f>IF(OR(D54="",A53=""),"",MINUTE(AJ54))</f>
        <v/>
      </c>
      <c r="U54" s="689"/>
      <c r="V54" s="702"/>
      <c r="W54" s="413"/>
      <c r="X54" s="704"/>
      <c r="Y54" s="697"/>
      <c r="Z54" s="683"/>
      <c r="AA54" s="684"/>
      <c r="AG54" s="360">
        <f>IF(OR(D54="",F54=""),0,TIME(D54,F54,0))</f>
        <v>0</v>
      </c>
      <c r="AH54" s="360">
        <f>IF(OR(D54="",F54="",H54="",J54=""),0,TIME(H54,J54,0))</f>
        <v>0</v>
      </c>
      <c r="AI54" s="360">
        <f>IF(OR(D54="",F54=""),0,TIME(M54,O54,0))</f>
        <v>0</v>
      </c>
      <c r="AJ54" s="365">
        <f>AH54-AG54-AI54</f>
        <v>0</v>
      </c>
      <c r="AK54" s="367" t="str">
        <f>IF(A53="",IF(OR(D54&lt;&gt;"",F54&lt;&gt;"",H54&lt;&gt;"",J54&lt;&gt;""),"ERR",""),IF(A53&lt;&gt;"",IF(AND(D54="",F54="",H54="",J54=""),"",IF(OR(AND(D54&lt;&gt;"",F54=""),AND(D54="",F54&lt;&gt;""),AND(H54&lt;&gt;"",J54=""),AND(H54="",J54&lt;&gt;""),AG54&gt;=AH54,AH54-AG54-AI54&lt;0),"ERR",""))))</f>
        <v/>
      </c>
    </row>
    <row r="55" spans="1:43" ht="15" customHeight="1" x14ac:dyDescent="0.2">
      <c r="A55" s="803"/>
      <c r="B55" s="804"/>
      <c r="C55" s="700" t="s">
        <v>248</v>
      </c>
      <c r="D55" s="420"/>
      <c r="E55" s="421"/>
      <c r="F55" s="421"/>
      <c r="G55" s="421"/>
      <c r="H55" s="421"/>
      <c r="I55" s="421"/>
      <c r="J55" s="421"/>
      <c r="K55" s="421"/>
      <c r="L55" s="421"/>
      <c r="M55" s="421"/>
      <c r="N55" s="421"/>
      <c r="O55" s="421"/>
      <c r="P55" s="421"/>
      <c r="Q55" s="680" t="str">
        <f>IF(OR(AK53="ERR",AK54="ERR"),"研修時間を確認してください","")</f>
        <v/>
      </c>
      <c r="R55" s="680"/>
      <c r="S55" s="680"/>
      <c r="T55" s="680"/>
      <c r="U55" s="680"/>
      <c r="V55" s="680"/>
      <c r="W55" s="680"/>
      <c r="X55" s="681" t="str">
        <f>IF(ISERROR(OR(AG53,AJ53,AJ54)),"研修人数を入力してください",IF(AG53&lt;&gt;"",IF(OR(AND(AJ53&gt;0,W53=""),AND(AJ54&gt;0,W54="")),"研修人数を入力してください",""),""))</f>
        <v/>
      </c>
      <c r="Y55" s="681"/>
      <c r="Z55" s="681"/>
      <c r="AA55" s="682"/>
      <c r="AE55" s="164"/>
      <c r="AF55" s="170"/>
      <c r="AG55" s="172"/>
      <c r="AH55" s="172"/>
      <c r="AI55" s="172"/>
      <c r="AJ55" s="169"/>
      <c r="AK55" s="367"/>
      <c r="AM55" s="57"/>
      <c r="AO55" s="173"/>
      <c r="AP55" s="174"/>
      <c r="AQ55" s="173"/>
    </row>
    <row r="56" spans="1:43" ht="49.5" customHeight="1" x14ac:dyDescent="0.15">
      <c r="A56" s="805" t="str">
        <f>IF(AF53="","",CONCATENATE("(",TEXT(AF53,"aaa"),")"))</f>
        <v/>
      </c>
      <c r="B56" s="806"/>
      <c r="C56" s="701"/>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7"/>
      <c r="AE56" s="164"/>
      <c r="AF56" s="170"/>
      <c r="AG56" s="172"/>
      <c r="AH56" s="172"/>
      <c r="AI56" s="172"/>
      <c r="AJ56" s="169"/>
      <c r="AK56" s="367"/>
      <c r="AO56" s="173"/>
      <c r="AP56" s="174"/>
      <c r="AQ56" s="173"/>
    </row>
    <row r="57" spans="1:43" ht="15.75" customHeight="1" x14ac:dyDescent="0.15">
      <c r="A57" s="801">
        <f>IF($AG$3="",A53+1,AF57)</f>
        <v>13</v>
      </c>
      <c r="B57" s="802"/>
      <c r="C57" s="707" t="s">
        <v>247</v>
      </c>
      <c r="D57" s="368"/>
      <c r="E57" s="692" t="s">
        <v>201</v>
      </c>
      <c r="F57" s="368"/>
      <c r="G57" s="692" t="s">
        <v>250</v>
      </c>
      <c r="H57" s="368"/>
      <c r="I57" s="692" t="s">
        <v>201</v>
      </c>
      <c r="J57" s="368"/>
      <c r="K57" s="694" t="s">
        <v>251</v>
      </c>
      <c r="L57" s="690" t="s">
        <v>202</v>
      </c>
      <c r="M57" s="369"/>
      <c r="N57" s="688" t="s">
        <v>252</v>
      </c>
      <c r="O57" s="368"/>
      <c r="P57" s="688" t="s">
        <v>251</v>
      </c>
      <c r="Q57" s="690" t="s">
        <v>253</v>
      </c>
      <c r="R57" s="380" t="str">
        <f>IF(OR(D57="",A57=""),"",HOUR(AJ57))</f>
        <v/>
      </c>
      <c r="S57" s="688" t="s">
        <v>252</v>
      </c>
      <c r="T57" s="371" t="str">
        <f>IF(OR(D57="",A57=""),"",MINUTE(AJ57))</f>
        <v/>
      </c>
      <c r="U57" s="688" t="s">
        <v>251</v>
      </c>
      <c r="V57" s="690" t="s">
        <v>268</v>
      </c>
      <c r="W57" s="372"/>
      <c r="X57" s="703" t="s">
        <v>143</v>
      </c>
      <c r="Y57" s="696" t="s">
        <v>254</v>
      </c>
      <c r="Z57" s="705"/>
      <c r="AA57" s="706"/>
      <c r="AF57" s="168" t="str">
        <f>IF($AG$3="","",AF53+1)</f>
        <v/>
      </c>
      <c r="AG57" s="360">
        <f>IF(OR(D57="",F57=""),0,TIME(D57,F57,0))</f>
        <v>0</v>
      </c>
      <c r="AH57" s="360">
        <f>IF(OR(D57="",F57="",H57="",J57=""),0,TIME(H57,J57,0))</f>
        <v>0</v>
      </c>
      <c r="AI57" s="360">
        <f>IF(OR(D57="",F57=""),0,TIME(M57,O57,0))</f>
        <v>0</v>
      </c>
      <c r="AJ57" s="365">
        <f>AH57-AG57-AI57</f>
        <v>0</v>
      </c>
      <c r="AK57" s="367" t="str">
        <f>IF(A57="",IF(OR(D57&lt;&gt;"",F57&lt;&gt;"",H57&lt;&gt;"",J57&lt;&gt;""),"ERR",""),IF(A57&lt;&gt;"",IF(AND(D57="",F57="",H57="",J57=""),"",IF(OR(AND(D57&lt;&gt;"",F57=""),AND(D57="",F57&lt;&gt;""),AND(H57&lt;&gt;"",J57=""),AND(H57="",J57&lt;&gt;""),AG57&gt;=AH57,AH57-AG57-AI57&lt;0),"ERR",""))))</f>
        <v/>
      </c>
    </row>
    <row r="58" spans="1:43" ht="14.25" customHeight="1" x14ac:dyDescent="0.15">
      <c r="A58" s="803"/>
      <c r="B58" s="804"/>
      <c r="C58" s="708"/>
      <c r="D58" s="373"/>
      <c r="E58" s="693"/>
      <c r="F58" s="373"/>
      <c r="G58" s="693"/>
      <c r="H58" s="373"/>
      <c r="I58" s="693"/>
      <c r="J58" s="373"/>
      <c r="K58" s="695"/>
      <c r="L58" s="691"/>
      <c r="M58" s="374"/>
      <c r="N58" s="689"/>
      <c r="O58" s="373"/>
      <c r="P58" s="689"/>
      <c r="Q58" s="691"/>
      <c r="R58" s="379" t="str">
        <f>IF(OR(D58="",A57=""),"",HOUR(AJ58))</f>
        <v/>
      </c>
      <c r="S58" s="689"/>
      <c r="T58" s="375" t="str">
        <f>IF(OR(D58="",A57=""),"",MINUTE(AJ58))</f>
        <v/>
      </c>
      <c r="U58" s="689"/>
      <c r="V58" s="702"/>
      <c r="W58" s="413"/>
      <c r="X58" s="704"/>
      <c r="Y58" s="697"/>
      <c r="Z58" s="683"/>
      <c r="AA58" s="684"/>
      <c r="AG58" s="360">
        <f>IF(OR(D58="",F58=""),0,TIME(D58,F58,0))</f>
        <v>0</v>
      </c>
      <c r="AH58" s="360">
        <f>IF(OR(D58="",F58="",H58="",J58=""),0,TIME(H58,J58,0))</f>
        <v>0</v>
      </c>
      <c r="AI58" s="360">
        <f>IF(OR(D58="",F58=""),0,TIME(M58,O58,0))</f>
        <v>0</v>
      </c>
      <c r="AJ58" s="365">
        <f>AH58-AG58-AI58</f>
        <v>0</v>
      </c>
      <c r="AK58" s="367" t="str">
        <f>IF(A57="",IF(OR(D58&lt;&gt;"",F58&lt;&gt;"",H58&lt;&gt;"",J58&lt;&gt;""),"ERR",""),IF(A57&lt;&gt;"",IF(AND(D58="",F58="",H58="",J58=""),"",IF(OR(AND(D58&lt;&gt;"",F58=""),AND(D58="",F58&lt;&gt;""),AND(H58&lt;&gt;"",J58=""),AND(H58="",J58&lt;&gt;""),AG58&gt;=AH58,AH58-AG58-AI58&lt;0),"ERR",""))))</f>
        <v/>
      </c>
    </row>
    <row r="59" spans="1:43" ht="15" customHeight="1" x14ac:dyDescent="0.2">
      <c r="A59" s="803"/>
      <c r="B59" s="804"/>
      <c r="C59" s="700" t="s">
        <v>248</v>
      </c>
      <c r="D59" s="420"/>
      <c r="E59" s="421"/>
      <c r="F59" s="421"/>
      <c r="G59" s="421"/>
      <c r="H59" s="421"/>
      <c r="I59" s="421"/>
      <c r="J59" s="421"/>
      <c r="K59" s="421"/>
      <c r="L59" s="421"/>
      <c r="M59" s="421"/>
      <c r="N59" s="421"/>
      <c r="O59" s="421"/>
      <c r="P59" s="421"/>
      <c r="Q59" s="680" t="str">
        <f>IF(OR(AK57="ERR",AK58="ERR"),"研修時間を確認してください","")</f>
        <v/>
      </c>
      <c r="R59" s="680"/>
      <c r="S59" s="680"/>
      <c r="T59" s="680"/>
      <c r="U59" s="680"/>
      <c r="V59" s="680"/>
      <c r="W59" s="680"/>
      <c r="X59" s="681" t="str">
        <f>IF(ISERROR(OR(AG57,AJ57,AJ58)),"研修人数を入力してください",IF(AG57&lt;&gt;"",IF(OR(AND(AJ57&gt;0,W57=""),AND(AJ58&gt;0,W58="")),"研修人数を入力してください",""),""))</f>
        <v/>
      </c>
      <c r="Y59" s="681"/>
      <c r="Z59" s="681"/>
      <c r="AA59" s="682"/>
      <c r="AE59" s="164"/>
      <c r="AF59" s="170"/>
      <c r="AG59" s="172"/>
      <c r="AH59" s="172"/>
      <c r="AI59" s="172"/>
      <c r="AJ59" s="169"/>
      <c r="AK59" s="367"/>
      <c r="AM59" s="57"/>
      <c r="AO59" s="173"/>
      <c r="AP59" s="174"/>
      <c r="AQ59" s="173"/>
    </row>
    <row r="60" spans="1:43" ht="49.5" customHeight="1" x14ac:dyDescent="0.15">
      <c r="A60" s="805" t="str">
        <f>IF(AF57="","",CONCATENATE("(",TEXT(AF57,"aaa"),")"))</f>
        <v/>
      </c>
      <c r="B60" s="806"/>
      <c r="C60" s="701"/>
      <c r="D60" s="685"/>
      <c r="E60" s="686"/>
      <c r="F60" s="686"/>
      <c r="G60" s="686"/>
      <c r="H60" s="686"/>
      <c r="I60" s="686"/>
      <c r="J60" s="686"/>
      <c r="K60" s="686"/>
      <c r="L60" s="686"/>
      <c r="M60" s="686"/>
      <c r="N60" s="686"/>
      <c r="O60" s="686"/>
      <c r="P60" s="686"/>
      <c r="Q60" s="686"/>
      <c r="R60" s="686"/>
      <c r="S60" s="686"/>
      <c r="T60" s="686"/>
      <c r="U60" s="686"/>
      <c r="V60" s="686"/>
      <c r="W60" s="686"/>
      <c r="X60" s="686"/>
      <c r="Y60" s="686"/>
      <c r="Z60" s="686"/>
      <c r="AA60" s="687"/>
      <c r="AE60" s="164"/>
      <c r="AF60" s="170"/>
      <c r="AG60" s="172"/>
      <c r="AH60" s="172"/>
      <c r="AI60" s="172"/>
      <c r="AJ60" s="169"/>
      <c r="AK60" s="367"/>
      <c r="AO60" s="173"/>
      <c r="AP60" s="174"/>
      <c r="AQ60" s="173"/>
    </row>
    <row r="61" spans="1:43" ht="15.75" customHeight="1" x14ac:dyDescent="0.15">
      <c r="A61" s="801">
        <f>IF($AG$3="",A57+1,AF61)</f>
        <v>14</v>
      </c>
      <c r="B61" s="802"/>
      <c r="C61" s="707" t="s">
        <v>247</v>
      </c>
      <c r="D61" s="368"/>
      <c r="E61" s="692" t="s">
        <v>201</v>
      </c>
      <c r="F61" s="368"/>
      <c r="G61" s="692" t="s">
        <v>250</v>
      </c>
      <c r="H61" s="368"/>
      <c r="I61" s="692" t="s">
        <v>201</v>
      </c>
      <c r="J61" s="368"/>
      <c r="K61" s="694" t="s">
        <v>251</v>
      </c>
      <c r="L61" s="690" t="s">
        <v>202</v>
      </c>
      <c r="M61" s="369"/>
      <c r="N61" s="688" t="s">
        <v>252</v>
      </c>
      <c r="O61" s="368"/>
      <c r="P61" s="688" t="s">
        <v>251</v>
      </c>
      <c r="Q61" s="690" t="s">
        <v>253</v>
      </c>
      <c r="R61" s="380" t="str">
        <f>IF(OR(D61="",A61=""),"",HOUR(AJ61))</f>
        <v/>
      </c>
      <c r="S61" s="688" t="s">
        <v>252</v>
      </c>
      <c r="T61" s="371" t="str">
        <f>IF(OR(D61="",A61=""),"",MINUTE(AJ61))</f>
        <v/>
      </c>
      <c r="U61" s="688" t="s">
        <v>251</v>
      </c>
      <c r="V61" s="690" t="s">
        <v>268</v>
      </c>
      <c r="W61" s="372"/>
      <c r="X61" s="703" t="s">
        <v>143</v>
      </c>
      <c r="Y61" s="696" t="s">
        <v>254</v>
      </c>
      <c r="Z61" s="705"/>
      <c r="AA61" s="706"/>
      <c r="AF61" s="168" t="str">
        <f>IF($AG$3="","",AF57+1)</f>
        <v/>
      </c>
      <c r="AG61" s="360">
        <f>IF(OR(D61="",F61=""),0,TIME(D61,F61,0))</f>
        <v>0</v>
      </c>
      <c r="AH61" s="360">
        <f>IF(OR(D61="",F61="",H61="",J61=""),0,TIME(H61,J61,0))</f>
        <v>0</v>
      </c>
      <c r="AI61" s="360">
        <f>IF(OR(D61="",F61=""),0,TIME(M61,O61,0))</f>
        <v>0</v>
      </c>
      <c r="AJ61" s="365">
        <f>AH61-AG61-AI61</f>
        <v>0</v>
      </c>
      <c r="AK61" s="367" t="str">
        <f>IF(A61="",IF(OR(D61&lt;&gt;"",F61&lt;&gt;"",H61&lt;&gt;"",J61&lt;&gt;""),"ERR",""),IF(A61&lt;&gt;"",IF(AND(D61="",F61="",H61="",J61=""),"",IF(OR(AND(D61&lt;&gt;"",F61=""),AND(D61="",F61&lt;&gt;""),AND(H61&lt;&gt;"",J61=""),AND(H61="",J61&lt;&gt;""),AG61&gt;=AH61,AH61-AG61-AI61&lt;0),"ERR",""))))</f>
        <v/>
      </c>
    </row>
    <row r="62" spans="1:43" ht="14.25" customHeight="1" x14ac:dyDescent="0.15">
      <c r="A62" s="803"/>
      <c r="B62" s="804"/>
      <c r="C62" s="708"/>
      <c r="D62" s="373"/>
      <c r="E62" s="693"/>
      <c r="F62" s="373"/>
      <c r="G62" s="693"/>
      <c r="H62" s="373"/>
      <c r="I62" s="693"/>
      <c r="J62" s="373"/>
      <c r="K62" s="695"/>
      <c r="L62" s="691"/>
      <c r="M62" s="374"/>
      <c r="N62" s="689"/>
      <c r="O62" s="373"/>
      <c r="P62" s="689"/>
      <c r="Q62" s="691"/>
      <c r="R62" s="379" t="str">
        <f>IF(OR(D62="",A61=""),"",HOUR(AJ62))</f>
        <v/>
      </c>
      <c r="S62" s="689"/>
      <c r="T62" s="375" t="str">
        <f>IF(OR(D62="",A61=""),"",MINUTE(AJ62))</f>
        <v/>
      </c>
      <c r="U62" s="689"/>
      <c r="V62" s="702"/>
      <c r="W62" s="413"/>
      <c r="X62" s="704"/>
      <c r="Y62" s="697"/>
      <c r="Z62" s="683"/>
      <c r="AA62" s="684"/>
      <c r="AG62" s="360">
        <f>IF(OR(D62="",F62=""),0,TIME(D62,F62,0))</f>
        <v>0</v>
      </c>
      <c r="AH62" s="360">
        <f>IF(OR(D62="",F62="",H62="",J62=""),0,TIME(H62,J62,0))</f>
        <v>0</v>
      </c>
      <c r="AI62" s="360">
        <f>IF(OR(D62="",F62=""),0,TIME(M62,O62,0))</f>
        <v>0</v>
      </c>
      <c r="AJ62" s="365">
        <f>AH62-AG62-AI62</f>
        <v>0</v>
      </c>
      <c r="AK62" s="367" t="str">
        <f>IF(A61="",IF(OR(D62&lt;&gt;"",F62&lt;&gt;"",H62&lt;&gt;"",J62&lt;&gt;""),"ERR",""),IF(A61&lt;&gt;"",IF(AND(D62="",F62="",H62="",J62=""),"",IF(OR(AND(D62&lt;&gt;"",F62=""),AND(D62="",F62&lt;&gt;""),AND(H62&lt;&gt;"",J62=""),AND(H62="",J62&lt;&gt;""),AG62&gt;=AH62,AH62-AG62-AI62&lt;0),"ERR",""))))</f>
        <v/>
      </c>
    </row>
    <row r="63" spans="1:43" ht="15" customHeight="1" x14ac:dyDescent="0.2">
      <c r="A63" s="803"/>
      <c r="B63" s="804"/>
      <c r="C63" s="700" t="s">
        <v>248</v>
      </c>
      <c r="D63" s="420"/>
      <c r="E63" s="421"/>
      <c r="F63" s="421"/>
      <c r="G63" s="421"/>
      <c r="H63" s="421"/>
      <c r="I63" s="421"/>
      <c r="J63" s="421"/>
      <c r="K63" s="421"/>
      <c r="L63" s="421"/>
      <c r="M63" s="421"/>
      <c r="N63" s="421"/>
      <c r="O63" s="421"/>
      <c r="P63" s="421"/>
      <c r="Q63" s="680" t="str">
        <f>IF(OR(AK61="ERR",AK62="ERR"),"研修時間を確認してください","")</f>
        <v/>
      </c>
      <c r="R63" s="680"/>
      <c r="S63" s="680"/>
      <c r="T63" s="680"/>
      <c r="U63" s="680"/>
      <c r="V63" s="680"/>
      <c r="W63" s="680"/>
      <c r="X63" s="681" t="str">
        <f>IF(ISERROR(OR(AG61,AJ61,AJ62)),"研修人数を入力してください",IF(AG61&lt;&gt;"",IF(OR(AND(AJ61&gt;0,W61=""),AND(AJ62&gt;0,W62="")),"研修人数を入力してください",""),""))</f>
        <v/>
      </c>
      <c r="Y63" s="681"/>
      <c r="Z63" s="681"/>
      <c r="AA63" s="682"/>
      <c r="AE63" s="164"/>
      <c r="AF63" s="170"/>
      <c r="AG63" s="172"/>
      <c r="AH63" s="172"/>
      <c r="AI63" s="172"/>
      <c r="AJ63" s="169"/>
      <c r="AK63" s="367"/>
      <c r="AM63" s="57"/>
      <c r="AO63" s="173"/>
      <c r="AP63" s="174"/>
      <c r="AQ63" s="173"/>
    </row>
    <row r="64" spans="1:43" ht="49.5" customHeight="1" x14ac:dyDescent="0.15">
      <c r="A64" s="805" t="str">
        <f>IF(AF61="","",CONCATENATE("(",TEXT(AF61,"aaa"),")"))</f>
        <v/>
      </c>
      <c r="B64" s="806"/>
      <c r="C64" s="701"/>
      <c r="D64" s="685"/>
      <c r="E64" s="686"/>
      <c r="F64" s="686"/>
      <c r="G64" s="686"/>
      <c r="H64" s="686"/>
      <c r="I64" s="686"/>
      <c r="J64" s="686"/>
      <c r="K64" s="686"/>
      <c r="L64" s="686"/>
      <c r="M64" s="686"/>
      <c r="N64" s="686"/>
      <c r="O64" s="686"/>
      <c r="P64" s="686"/>
      <c r="Q64" s="686"/>
      <c r="R64" s="686"/>
      <c r="S64" s="686"/>
      <c r="T64" s="686"/>
      <c r="U64" s="686"/>
      <c r="V64" s="686"/>
      <c r="W64" s="686"/>
      <c r="X64" s="686"/>
      <c r="Y64" s="686"/>
      <c r="Z64" s="686"/>
      <c r="AA64" s="687"/>
      <c r="AE64" s="164"/>
      <c r="AF64" s="170"/>
      <c r="AG64" s="172"/>
      <c r="AH64" s="172"/>
      <c r="AI64" s="172"/>
      <c r="AJ64" s="169"/>
      <c r="AK64" s="367"/>
      <c r="AO64" s="173"/>
      <c r="AP64" s="174"/>
      <c r="AQ64" s="173"/>
    </row>
    <row r="65" spans="1:43" ht="15.75" customHeight="1" x14ac:dyDescent="0.15">
      <c r="A65" s="801">
        <f>IF($AG$3="",A61+1,AF65)</f>
        <v>15</v>
      </c>
      <c r="B65" s="802"/>
      <c r="C65" s="707" t="s">
        <v>247</v>
      </c>
      <c r="D65" s="368"/>
      <c r="E65" s="692" t="s">
        <v>201</v>
      </c>
      <c r="F65" s="368"/>
      <c r="G65" s="692" t="s">
        <v>250</v>
      </c>
      <c r="H65" s="368"/>
      <c r="I65" s="692" t="s">
        <v>201</v>
      </c>
      <c r="J65" s="368"/>
      <c r="K65" s="694" t="s">
        <v>251</v>
      </c>
      <c r="L65" s="690" t="s">
        <v>202</v>
      </c>
      <c r="M65" s="369"/>
      <c r="N65" s="688" t="s">
        <v>252</v>
      </c>
      <c r="O65" s="368"/>
      <c r="P65" s="688" t="s">
        <v>251</v>
      </c>
      <c r="Q65" s="690" t="s">
        <v>253</v>
      </c>
      <c r="R65" s="380" t="str">
        <f>IF(OR(D65="",A65=""),"",HOUR(AJ65))</f>
        <v/>
      </c>
      <c r="S65" s="688" t="s">
        <v>252</v>
      </c>
      <c r="T65" s="371" t="str">
        <f>IF(OR(D65="",A65=""),"",MINUTE(AJ65))</f>
        <v/>
      </c>
      <c r="U65" s="688" t="s">
        <v>251</v>
      </c>
      <c r="V65" s="690" t="s">
        <v>268</v>
      </c>
      <c r="W65" s="372"/>
      <c r="X65" s="703" t="s">
        <v>143</v>
      </c>
      <c r="Y65" s="696" t="s">
        <v>254</v>
      </c>
      <c r="Z65" s="705"/>
      <c r="AA65" s="706"/>
      <c r="AF65" s="168" t="str">
        <f>IF($AG$3="","",AF61+1)</f>
        <v/>
      </c>
      <c r="AG65" s="360">
        <f>IF(OR(D65="",F65=""),0,TIME(D65,F65,0))</f>
        <v>0</v>
      </c>
      <c r="AH65" s="360">
        <f>IF(OR(D65="",F65="",H65="",J65=""),0,TIME(H65,J65,0))</f>
        <v>0</v>
      </c>
      <c r="AI65" s="360">
        <f>IF(OR(D65="",F65=""),0,TIME(M65,O65,0))</f>
        <v>0</v>
      </c>
      <c r="AJ65" s="365">
        <f>AH65-AG65-AI65</f>
        <v>0</v>
      </c>
      <c r="AK65" s="367" t="str">
        <f>IF(A65="",IF(OR(D65&lt;&gt;"",F65&lt;&gt;"",H65&lt;&gt;"",J65&lt;&gt;""),"ERR",""),IF(A65&lt;&gt;"",IF(AND(D65="",F65="",H65="",J65=""),"",IF(OR(AND(D65&lt;&gt;"",F65=""),AND(D65="",F65&lt;&gt;""),AND(H65&lt;&gt;"",J65=""),AND(H65="",J65&lt;&gt;""),AG65&gt;=AH65,AH65-AG65-AI65&lt;0),"ERR",""))))</f>
        <v/>
      </c>
    </row>
    <row r="66" spans="1:43" ht="14.25" customHeight="1" x14ac:dyDescent="0.15">
      <c r="A66" s="803"/>
      <c r="B66" s="804"/>
      <c r="C66" s="708"/>
      <c r="D66" s="373"/>
      <c r="E66" s="693"/>
      <c r="F66" s="373"/>
      <c r="G66" s="693"/>
      <c r="H66" s="373"/>
      <c r="I66" s="693"/>
      <c r="J66" s="373"/>
      <c r="K66" s="695"/>
      <c r="L66" s="691"/>
      <c r="M66" s="374"/>
      <c r="N66" s="689"/>
      <c r="O66" s="373"/>
      <c r="P66" s="689"/>
      <c r="Q66" s="691"/>
      <c r="R66" s="379" t="str">
        <f>IF(OR(D66="",A65=""),"",HOUR(AJ66))</f>
        <v/>
      </c>
      <c r="S66" s="689"/>
      <c r="T66" s="375" t="str">
        <f>IF(OR(D66="",A65=""),"",MINUTE(AJ66))</f>
        <v/>
      </c>
      <c r="U66" s="689"/>
      <c r="V66" s="702"/>
      <c r="W66" s="413"/>
      <c r="X66" s="704"/>
      <c r="Y66" s="697"/>
      <c r="Z66" s="683"/>
      <c r="AA66" s="684"/>
      <c r="AG66" s="360">
        <f>IF(OR(D66="",F66=""),0,TIME(D66,F66,0))</f>
        <v>0</v>
      </c>
      <c r="AH66" s="360">
        <f>IF(OR(D66="",F66="",H66="",J66=""),0,TIME(H66,J66,0))</f>
        <v>0</v>
      </c>
      <c r="AI66" s="360">
        <f>IF(OR(D66="",F66=""),0,TIME(M66,O66,0))</f>
        <v>0</v>
      </c>
      <c r="AJ66" s="365">
        <f>AH66-AG66-AI66</f>
        <v>0</v>
      </c>
      <c r="AK66" s="367" t="str">
        <f>IF(A65="",IF(OR(D66&lt;&gt;"",F66&lt;&gt;"",H66&lt;&gt;"",J66&lt;&gt;""),"ERR",""),IF(A65&lt;&gt;"",IF(AND(D66="",F66="",H66="",J66=""),"",IF(OR(AND(D66&lt;&gt;"",F66=""),AND(D66="",F66&lt;&gt;""),AND(H66&lt;&gt;"",J66=""),AND(H66="",J66&lt;&gt;""),AG66&gt;=AH66,AH66-AG66-AI66&lt;0),"ERR",""))))</f>
        <v/>
      </c>
    </row>
    <row r="67" spans="1:43" ht="15" customHeight="1" x14ac:dyDescent="0.2">
      <c r="A67" s="803"/>
      <c r="B67" s="804"/>
      <c r="C67" s="700" t="s">
        <v>248</v>
      </c>
      <c r="D67" s="420"/>
      <c r="E67" s="421"/>
      <c r="F67" s="421"/>
      <c r="G67" s="421"/>
      <c r="H67" s="421"/>
      <c r="I67" s="421"/>
      <c r="J67" s="421"/>
      <c r="K67" s="421"/>
      <c r="L67" s="421"/>
      <c r="M67" s="421"/>
      <c r="N67" s="421"/>
      <c r="O67" s="421"/>
      <c r="P67" s="421"/>
      <c r="Q67" s="680" t="str">
        <f>IF(OR(AK65="ERR",AK66="ERR"),"研修時間を確認してください","")</f>
        <v/>
      </c>
      <c r="R67" s="680"/>
      <c r="S67" s="680"/>
      <c r="T67" s="680"/>
      <c r="U67" s="680"/>
      <c r="V67" s="680"/>
      <c r="W67" s="680"/>
      <c r="X67" s="681" t="str">
        <f>IF(ISERROR(OR(AG65,AJ65,AJ66)),"研修人数を入力してください",IF(AG65&lt;&gt;"",IF(OR(AND(AJ65&gt;0,W65=""),AND(AJ66&gt;0,W66="")),"研修人数を入力してください",""),""))</f>
        <v/>
      </c>
      <c r="Y67" s="681"/>
      <c r="Z67" s="681"/>
      <c r="AA67" s="682"/>
      <c r="AE67" s="164"/>
      <c r="AF67" s="170"/>
      <c r="AG67" s="172"/>
      <c r="AH67" s="172"/>
      <c r="AI67" s="172"/>
      <c r="AJ67" s="169"/>
      <c r="AK67" s="367"/>
      <c r="AM67" s="57"/>
      <c r="AO67" s="173"/>
      <c r="AP67" s="174"/>
      <c r="AQ67" s="173"/>
    </row>
    <row r="68" spans="1:43" ht="49.5" customHeight="1" x14ac:dyDescent="0.15">
      <c r="A68" s="805" t="str">
        <f>IF(AF65="","",CONCATENATE("(",TEXT(AF65,"aaa"),")"))</f>
        <v/>
      </c>
      <c r="B68" s="806"/>
      <c r="C68" s="701"/>
      <c r="D68" s="685"/>
      <c r="E68" s="686"/>
      <c r="F68" s="686"/>
      <c r="G68" s="686"/>
      <c r="H68" s="686"/>
      <c r="I68" s="686"/>
      <c r="J68" s="686"/>
      <c r="K68" s="686"/>
      <c r="L68" s="686"/>
      <c r="M68" s="686"/>
      <c r="N68" s="686"/>
      <c r="O68" s="686"/>
      <c r="P68" s="686"/>
      <c r="Q68" s="686"/>
      <c r="R68" s="686"/>
      <c r="S68" s="686"/>
      <c r="T68" s="686"/>
      <c r="U68" s="686"/>
      <c r="V68" s="686"/>
      <c r="W68" s="686"/>
      <c r="X68" s="686"/>
      <c r="Y68" s="686"/>
      <c r="Z68" s="686"/>
      <c r="AA68" s="687"/>
      <c r="AE68" s="164"/>
      <c r="AF68" s="170"/>
      <c r="AG68" s="172"/>
      <c r="AH68" s="172"/>
      <c r="AI68" s="172"/>
      <c r="AJ68" s="169"/>
      <c r="AK68" s="367"/>
      <c r="AO68" s="173"/>
      <c r="AP68" s="174"/>
      <c r="AQ68" s="173"/>
    </row>
    <row r="69" spans="1:43" ht="15.75" customHeight="1" x14ac:dyDescent="0.15">
      <c r="A69" s="801">
        <f>IF($AG$3="",A65+1,AF69)</f>
        <v>16</v>
      </c>
      <c r="B69" s="802"/>
      <c r="C69" s="707" t="s">
        <v>247</v>
      </c>
      <c r="D69" s="368"/>
      <c r="E69" s="692" t="s">
        <v>201</v>
      </c>
      <c r="F69" s="368"/>
      <c r="G69" s="692" t="s">
        <v>250</v>
      </c>
      <c r="H69" s="368"/>
      <c r="I69" s="692" t="s">
        <v>201</v>
      </c>
      <c r="J69" s="368"/>
      <c r="K69" s="694" t="s">
        <v>251</v>
      </c>
      <c r="L69" s="690" t="s">
        <v>202</v>
      </c>
      <c r="M69" s="369"/>
      <c r="N69" s="688" t="s">
        <v>252</v>
      </c>
      <c r="O69" s="368"/>
      <c r="P69" s="688" t="s">
        <v>251</v>
      </c>
      <c r="Q69" s="690" t="s">
        <v>253</v>
      </c>
      <c r="R69" s="380" t="str">
        <f>IF(OR(D69="",A69=""),"",HOUR(AJ69))</f>
        <v/>
      </c>
      <c r="S69" s="688" t="s">
        <v>252</v>
      </c>
      <c r="T69" s="371" t="str">
        <f>IF(OR(D69="",A69=""),"",MINUTE(AJ69))</f>
        <v/>
      </c>
      <c r="U69" s="688" t="s">
        <v>251</v>
      </c>
      <c r="V69" s="690" t="s">
        <v>268</v>
      </c>
      <c r="W69" s="372"/>
      <c r="X69" s="703" t="s">
        <v>143</v>
      </c>
      <c r="Y69" s="696" t="s">
        <v>254</v>
      </c>
      <c r="Z69" s="705"/>
      <c r="AA69" s="706"/>
      <c r="AF69" s="168" t="str">
        <f>IF($AG$3="","",AF65+1)</f>
        <v/>
      </c>
      <c r="AG69" s="360">
        <f>IF(OR(D69="",F69=""),0,TIME(D69,F69,0))</f>
        <v>0</v>
      </c>
      <c r="AH69" s="360">
        <f>IF(OR(D69="",F69="",H69="",J69=""),0,TIME(H69,J69,0))</f>
        <v>0</v>
      </c>
      <c r="AI69" s="360">
        <f>IF(OR(D69="",F69=""),0,TIME(M69,O69,0))</f>
        <v>0</v>
      </c>
      <c r="AJ69" s="365">
        <f>AH69-AG69-AI69</f>
        <v>0</v>
      </c>
      <c r="AK69" s="367" t="str">
        <f>IF(A69="",IF(OR(D69&lt;&gt;"",F69&lt;&gt;"",H69&lt;&gt;"",J69&lt;&gt;""),"ERR",""),IF(A69&lt;&gt;"",IF(AND(D69="",F69="",H69="",J69=""),"",IF(OR(AND(D69&lt;&gt;"",F69=""),AND(D69="",F69&lt;&gt;""),AND(H69&lt;&gt;"",J69=""),AND(H69="",J69&lt;&gt;""),AG69&gt;=AH69,AH69-AG69-AI69&lt;0),"ERR",""))))</f>
        <v/>
      </c>
    </row>
    <row r="70" spans="1:43" ht="14.25" customHeight="1" x14ac:dyDescent="0.15">
      <c r="A70" s="803"/>
      <c r="B70" s="804"/>
      <c r="C70" s="708"/>
      <c r="D70" s="373"/>
      <c r="E70" s="693"/>
      <c r="F70" s="373"/>
      <c r="G70" s="693"/>
      <c r="H70" s="373"/>
      <c r="I70" s="693"/>
      <c r="J70" s="373"/>
      <c r="K70" s="695"/>
      <c r="L70" s="691"/>
      <c r="M70" s="374"/>
      <c r="N70" s="689"/>
      <c r="O70" s="373"/>
      <c r="P70" s="689"/>
      <c r="Q70" s="691"/>
      <c r="R70" s="379" t="str">
        <f>IF(OR(D70="",A69=""),"",HOUR(AJ70))</f>
        <v/>
      </c>
      <c r="S70" s="689"/>
      <c r="T70" s="375" t="str">
        <f>IF(OR(D70="",A69=""),"",MINUTE(AJ70))</f>
        <v/>
      </c>
      <c r="U70" s="689"/>
      <c r="V70" s="702"/>
      <c r="W70" s="413"/>
      <c r="X70" s="704"/>
      <c r="Y70" s="697"/>
      <c r="Z70" s="683"/>
      <c r="AA70" s="684"/>
      <c r="AG70" s="360">
        <f>IF(OR(D70="",F70=""),0,TIME(D70,F70,0))</f>
        <v>0</v>
      </c>
      <c r="AH70" s="360">
        <f>IF(OR(D70="",F70="",H70="",J70=""),0,TIME(H70,J70,0))</f>
        <v>0</v>
      </c>
      <c r="AI70" s="360">
        <f>IF(OR(D70="",F70=""),0,TIME(M70,O70,0))</f>
        <v>0</v>
      </c>
      <c r="AJ70" s="365">
        <f>AH70-AG70-AI70</f>
        <v>0</v>
      </c>
      <c r="AK70" s="367" t="str">
        <f>IF(A69="",IF(OR(D70&lt;&gt;"",F70&lt;&gt;"",H70&lt;&gt;"",J70&lt;&gt;""),"ERR",""),IF(A69&lt;&gt;"",IF(AND(D70="",F70="",H70="",J70=""),"",IF(OR(AND(D70&lt;&gt;"",F70=""),AND(D70="",F70&lt;&gt;""),AND(H70&lt;&gt;"",J70=""),AND(H70="",J70&lt;&gt;""),AG70&gt;=AH70,AH70-AG70-AI70&lt;0),"ERR",""))))</f>
        <v/>
      </c>
    </row>
    <row r="71" spans="1:43" ht="14.25" customHeight="1" x14ac:dyDescent="0.2">
      <c r="A71" s="803"/>
      <c r="B71" s="804"/>
      <c r="C71" s="700" t="s">
        <v>248</v>
      </c>
      <c r="D71" s="420"/>
      <c r="E71" s="421"/>
      <c r="F71" s="421"/>
      <c r="G71" s="421"/>
      <c r="H71" s="421"/>
      <c r="I71" s="421"/>
      <c r="J71" s="421"/>
      <c r="K71" s="421"/>
      <c r="L71" s="421"/>
      <c r="M71" s="421"/>
      <c r="N71" s="421"/>
      <c r="O71" s="421"/>
      <c r="P71" s="421"/>
      <c r="Q71" s="680" t="str">
        <f>IF(OR(AK69="ERR",AK70="ERR"),"研修時間を確認してください","")</f>
        <v/>
      </c>
      <c r="R71" s="680"/>
      <c r="S71" s="680"/>
      <c r="T71" s="680"/>
      <c r="U71" s="680"/>
      <c r="V71" s="680"/>
      <c r="W71" s="680"/>
      <c r="X71" s="681" t="str">
        <f>IF(ISERROR(OR(AG69,AJ69,AJ70)),"研修人数を入力してください",IF(AG69&lt;&gt;"",IF(OR(AND(AJ69&gt;0,W69=""),AND(AJ70&gt;0,W70="")),"研修人数を入力してください",""),""))</f>
        <v/>
      </c>
      <c r="Y71" s="681"/>
      <c r="Z71" s="681"/>
      <c r="AA71" s="682"/>
      <c r="AE71" s="164"/>
      <c r="AF71" s="170"/>
      <c r="AG71" s="172"/>
      <c r="AH71" s="172"/>
      <c r="AI71" s="172"/>
      <c r="AJ71" s="169"/>
      <c r="AK71" s="367"/>
      <c r="AM71" s="57"/>
      <c r="AO71" s="173"/>
      <c r="AP71" s="174"/>
      <c r="AQ71" s="173"/>
    </row>
    <row r="72" spans="1:43" ht="49.5" customHeight="1" x14ac:dyDescent="0.15">
      <c r="A72" s="805" t="str">
        <f>IF(AF69="","",CONCATENATE("(",TEXT(AF69,"aaa"),")"))</f>
        <v/>
      </c>
      <c r="B72" s="806"/>
      <c r="C72" s="701"/>
      <c r="D72" s="685"/>
      <c r="E72" s="686"/>
      <c r="F72" s="686"/>
      <c r="G72" s="686"/>
      <c r="H72" s="686"/>
      <c r="I72" s="686"/>
      <c r="J72" s="686"/>
      <c r="K72" s="686"/>
      <c r="L72" s="686"/>
      <c r="M72" s="686"/>
      <c r="N72" s="686"/>
      <c r="O72" s="686"/>
      <c r="P72" s="686"/>
      <c r="Q72" s="686"/>
      <c r="R72" s="686"/>
      <c r="S72" s="686"/>
      <c r="T72" s="686"/>
      <c r="U72" s="686"/>
      <c r="V72" s="686"/>
      <c r="W72" s="686"/>
      <c r="X72" s="686"/>
      <c r="Y72" s="686"/>
      <c r="Z72" s="686"/>
      <c r="AA72" s="687"/>
      <c r="AE72" s="164"/>
      <c r="AF72" s="170"/>
      <c r="AG72" s="172"/>
      <c r="AH72" s="172"/>
      <c r="AI72" s="172"/>
      <c r="AJ72" s="169"/>
      <c r="AK72" s="367"/>
      <c r="AO72" s="173"/>
      <c r="AP72" s="174"/>
      <c r="AQ72" s="173"/>
    </row>
    <row r="73" spans="1:43" ht="15.75" customHeight="1" x14ac:dyDescent="0.15">
      <c r="A73" s="801">
        <f>IF($AG$3="",A69+1,AF73)</f>
        <v>17</v>
      </c>
      <c r="B73" s="802"/>
      <c r="C73" s="707" t="s">
        <v>247</v>
      </c>
      <c r="D73" s="368"/>
      <c r="E73" s="692" t="s">
        <v>201</v>
      </c>
      <c r="F73" s="368"/>
      <c r="G73" s="692" t="s">
        <v>250</v>
      </c>
      <c r="H73" s="368"/>
      <c r="I73" s="692" t="s">
        <v>201</v>
      </c>
      <c r="J73" s="368"/>
      <c r="K73" s="694" t="s">
        <v>251</v>
      </c>
      <c r="L73" s="690" t="s">
        <v>202</v>
      </c>
      <c r="M73" s="369"/>
      <c r="N73" s="688" t="s">
        <v>252</v>
      </c>
      <c r="O73" s="368"/>
      <c r="P73" s="688" t="s">
        <v>251</v>
      </c>
      <c r="Q73" s="690" t="s">
        <v>253</v>
      </c>
      <c r="R73" s="380" t="str">
        <f>IF(OR(D73="",A73=""),"",HOUR(AJ73))</f>
        <v/>
      </c>
      <c r="S73" s="688" t="s">
        <v>252</v>
      </c>
      <c r="T73" s="371" t="str">
        <f>IF(OR(D73="",A73=""),"",MINUTE(AJ73))</f>
        <v/>
      </c>
      <c r="U73" s="688" t="s">
        <v>251</v>
      </c>
      <c r="V73" s="690" t="s">
        <v>268</v>
      </c>
      <c r="W73" s="372"/>
      <c r="X73" s="703" t="s">
        <v>143</v>
      </c>
      <c r="Y73" s="696" t="s">
        <v>254</v>
      </c>
      <c r="Z73" s="705"/>
      <c r="AA73" s="706"/>
      <c r="AF73" s="168" t="str">
        <f>IF($AG$3="","",AF69+1)</f>
        <v/>
      </c>
      <c r="AG73" s="360">
        <f>IF(OR(D73="",F73=""),0,TIME(D73,F73,0))</f>
        <v>0</v>
      </c>
      <c r="AH73" s="360">
        <f>IF(OR(D73="",F73="",H73="",J73=""),0,TIME(H73,J73,0))</f>
        <v>0</v>
      </c>
      <c r="AI73" s="360">
        <f>IF(OR(D73="",F73=""),0,TIME(M73,O73,0))</f>
        <v>0</v>
      </c>
      <c r="AJ73" s="365">
        <f>AH73-AG73-AI73</f>
        <v>0</v>
      </c>
      <c r="AK73" s="367" t="str">
        <f>IF(A73="",IF(OR(D73&lt;&gt;"",F73&lt;&gt;"",H73&lt;&gt;"",J73&lt;&gt;""),"ERR",""),IF(A73&lt;&gt;"",IF(AND(D73="",F73="",H73="",J73=""),"",IF(OR(AND(D73&lt;&gt;"",F73=""),AND(D73="",F73&lt;&gt;""),AND(H73&lt;&gt;"",J73=""),AND(H73="",J73&lt;&gt;""),AG73&gt;=AH73,AH73-AG73-AI73&lt;0),"ERR",""))))</f>
        <v/>
      </c>
    </row>
    <row r="74" spans="1:43" ht="14.25" customHeight="1" x14ac:dyDescent="0.15">
      <c r="A74" s="803"/>
      <c r="B74" s="804"/>
      <c r="C74" s="708"/>
      <c r="D74" s="373"/>
      <c r="E74" s="693"/>
      <c r="F74" s="373"/>
      <c r="G74" s="693"/>
      <c r="H74" s="373"/>
      <c r="I74" s="693"/>
      <c r="J74" s="373"/>
      <c r="K74" s="695"/>
      <c r="L74" s="691"/>
      <c r="M74" s="374"/>
      <c r="N74" s="689"/>
      <c r="O74" s="373"/>
      <c r="P74" s="689"/>
      <c r="Q74" s="691"/>
      <c r="R74" s="379" t="str">
        <f>IF(OR(D74="",A73=""),"",HOUR(AJ74))</f>
        <v/>
      </c>
      <c r="S74" s="689"/>
      <c r="T74" s="375" t="str">
        <f>IF(OR(D74="",A73=""),"",MINUTE(AJ74))</f>
        <v/>
      </c>
      <c r="U74" s="689"/>
      <c r="V74" s="702"/>
      <c r="W74" s="413"/>
      <c r="X74" s="704"/>
      <c r="Y74" s="697"/>
      <c r="Z74" s="683"/>
      <c r="AA74" s="684"/>
      <c r="AG74" s="360">
        <f>IF(OR(D74="",F74=""),0,TIME(D74,F74,0))</f>
        <v>0</v>
      </c>
      <c r="AH74" s="360">
        <f>IF(OR(D74="",F74="",H74="",J74=""),0,TIME(H74,J74,0))</f>
        <v>0</v>
      </c>
      <c r="AI74" s="360">
        <f>IF(OR(D74="",F74=""),0,TIME(M74,O74,0))</f>
        <v>0</v>
      </c>
      <c r="AJ74" s="365">
        <f>AH74-AG74-AI74</f>
        <v>0</v>
      </c>
      <c r="AK74" s="367" t="str">
        <f>IF(A73="",IF(OR(D74&lt;&gt;"",F74&lt;&gt;"",H74&lt;&gt;"",J74&lt;&gt;""),"ERR",""),IF(A73&lt;&gt;"",IF(AND(D74="",F74="",H74="",J74=""),"",IF(OR(AND(D74&lt;&gt;"",F74=""),AND(D74="",F74&lt;&gt;""),AND(H74&lt;&gt;"",J74=""),AND(H74="",J74&lt;&gt;""),AG74&gt;=AH74,AH74-AG74-AI74&lt;0),"ERR",""))))</f>
        <v/>
      </c>
    </row>
    <row r="75" spans="1:43" ht="14.25" customHeight="1" x14ac:dyDescent="0.2">
      <c r="A75" s="803"/>
      <c r="B75" s="804"/>
      <c r="C75" s="700" t="s">
        <v>248</v>
      </c>
      <c r="D75" s="420"/>
      <c r="E75" s="421"/>
      <c r="F75" s="421"/>
      <c r="G75" s="421"/>
      <c r="H75" s="421"/>
      <c r="I75" s="421"/>
      <c r="J75" s="421"/>
      <c r="K75" s="421"/>
      <c r="L75" s="421"/>
      <c r="M75" s="421"/>
      <c r="N75" s="421"/>
      <c r="O75" s="421"/>
      <c r="P75" s="421"/>
      <c r="Q75" s="680" t="str">
        <f>IF(OR(AK73="ERR",AK74="ERR"),"研修時間を確認してください","")</f>
        <v/>
      </c>
      <c r="R75" s="680"/>
      <c r="S75" s="680"/>
      <c r="T75" s="680"/>
      <c r="U75" s="680"/>
      <c r="V75" s="680"/>
      <c r="W75" s="680"/>
      <c r="X75" s="681" t="str">
        <f>IF(ISERROR(OR(AG73,AJ73,AJ74)),"研修人数を入力してください",IF(AG73&lt;&gt;"",IF(OR(AND(AJ73&gt;0,W73=""),AND(AJ74&gt;0,W74="")),"研修人数を入力してください",""),""))</f>
        <v/>
      </c>
      <c r="Y75" s="681"/>
      <c r="Z75" s="681"/>
      <c r="AA75" s="682"/>
      <c r="AE75" s="164"/>
      <c r="AF75" s="170"/>
      <c r="AG75" s="172"/>
      <c r="AH75" s="172"/>
      <c r="AI75" s="172"/>
      <c r="AJ75" s="169"/>
      <c r="AK75" s="367"/>
      <c r="AM75" s="57"/>
      <c r="AO75" s="173"/>
      <c r="AP75" s="174"/>
      <c r="AQ75" s="173"/>
    </row>
    <row r="76" spans="1:43" ht="49.5" customHeight="1" x14ac:dyDescent="0.15">
      <c r="A76" s="805" t="str">
        <f>IF(AF73="","",CONCATENATE("(",TEXT(AF73,"aaa"),")"))</f>
        <v/>
      </c>
      <c r="B76" s="806"/>
      <c r="C76" s="701"/>
      <c r="D76" s="685"/>
      <c r="E76" s="686"/>
      <c r="F76" s="686"/>
      <c r="G76" s="686"/>
      <c r="H76" s="686"/>
      <c r="I76" s="686"/>
      <c r="J76" s="686"/>
      <c r="K76" s="686"/>
      <c r="L76" s="686"/>
      <c r="M76" s="686"/>
      <c r="N76" s="686"/>
      <c r="O76" s="686"/>
      <c r="P76" s="686"/>
      <c r="Q76" s="686"/>
      <c r="R76" s="686"/>
      <c r="S76" s="686"/>
      <c r="T76" s="686"/>
      <c r="U76" s="686"/>
      <c r="V76" s="686"/>
      <c r="W76" s="686"/>
      <c r="X76" s="686"/>
      <c r="Y76" s="686"/>
      <c r="Z76" s="686"/>
      <c r="AA76" s="687"/>
      <c r="AE76" s="164"/>
      <c r="AF76" s="170"/>
      <c r="AG76" s="172"/>
      <c r="AH76" s="172"/>
      <c r="AI76" s="172"/>
      <c r="AJ76" s="169"/>
      <c r="AK76" s="367"/>
      <c r="AO76" s="173"/>
      <c r="AP76" s="174"/>
      <c r="AQ76" s="173"/>
    </row>
    <row r="77" spans="1:43" ht="15.75" customHeight="1" x14ac:dyDescent="0.15">
      <c r="A77" s="801">
        <f>IF($AG$3="",A73+1,AF77)</f>
        <v>18</v>
      </c>
      <c r="B77" s="802"/>
      <c r="C77" s="707" t="s">
        <v>247</v>
      </c>
      <c r="D77" s="368"/>
      <c r="E77" s="692" t="s">
        <v>201</v>
      </c>
      <c r="F77" s="368"/>
      <c r="G77" s="692" t="s">
        <v>250</v>
      </c>
      <c r="H77" s="368"/>
      <c r="I77" s="692" t="s">
        <v>201</v>
      </c>
      <c r="J77" s="368"/>
      <c r="K77" s="694" t="s">
        <v>251</v>
      </c>
      <c r="L77" s="690" t="s">
        <v>202</v>
      </c>
      <c r="M77" s="369"/>
      <c r="N77" s="688" t="s">
        <v>252</v>
      </c>
      <c r="O77" s="368"/>
      <c r="P77" s="688" t="s">
        <v>251</v>
      </c>
      <c r="Q77" s="690" t="s">
        <v>253</v>
      </c>
      <c r="R77" s="380" t="str">
        <f>IF(OR(D77="",A77=""),"",HOUR(AJ77))</f>
        <v/>
      </c>
      <c r="S77" s="688" t="s">
        <v>252</v>
      </c>
      <c r="T77" s="371" t="str">
        <f>IF(OR(D77="",A77=""),"",MINUTE(AJ77))</f>
        <v/>
      </c>
      <c r="U77" s="688" t="s">
        <v>251</v>
      </c>
      <c r="V77" s="690" t="s">
        <v>268</v>
      </c>
      <c r="W77" s="372"/>
      <c r="X77" s="703" t="s">
        <v>143</v>
      </c>
      <c r="Y77" s="696" t="s">
        <v>254</v>
      </c>
      <c r="Z77" s="705"/>
      <c r="AA77" s="706"/>
      <c r="AF77" s="168" t="str">
        <f>IF($AG$3="","",AF73+1)</f>
        <v/>
      </c>
      <c r="AG77" s="360">
        <f>IF(OR(D77="",F77=""),0,TIME(D77,F77,0))</f>
        <v>0</v>
      </c>
      <c r="AH77" s="360">
        <f>IF(OR(D77="",F77="",H77="",J77=""),0,TIME(H77,J77,0))</f>
        <v>0</v>
      </c>
      <c r="AI77" s="360">
        <f>IF(OR(D77="",F77=""),0,TIME(M77,O77,0))</f>
        <v>0</v>
      </c>
      <c r="AJ77" s="365">
        <f>AH77-AG77-AI77</f>
        <v>0</v>
      </c>
      <c r="AK77" s="367" t="str">
        <f>IF(A77="",IF(OR(D77&lt;&gt;"",F77&lt;&gt;"",H77&lt;&gt;"",J77&lt;&gt;""),"ERR",""),IF(A77&lt;&gt;"",IF(AND(D77="",F77="",H77="",J77=""),"",IF(OR(AND(D77&lt;&gt;"",F77=""),AND(D77="",F77&lt;&gt;""),AND(H77&lt;&gt;"",J77=""),AND(H77="",J77&lt;&gt;""),AG77&gt;=AH77,AH77-AG77-AI77&lt;0),"ERR",""))))</f>
        <v/>
      </c>
    </row>
    <row r="78" spans="1:43" ht="14.25" customHeight="1" x14ac:dyDescent="0.15">
      <c r="A78" s="803"/>
      <c r="B78" s="804"/>
      <c r="C78" s="708"/>
      <c r="D78" s="373"/>
      <c r="E78" s="693"/>
      <c r="F78" s="373"/>
      <c r="G78" s="693"/>
      <c r="H78" s="373"/>
      <c r="I78" s="693"/>
      <c r="J78" s="373"/>
      <c r="K78" s="695"/>
      <c r="L78" s="691"/>
      <c r="M78" s="374"/>
      <c r="N78" s="689"/>
      <c r="O78" s="373"/>
      <c r="P78" s="689"/>
      <c r="Q78" s="691"/>
      <c r="R78" s="379" t="str">
        <f>IF(OR(D78="",A77=""),"",HOUR(AJ78))</f>
        <v/>
      </c>
      <c r="S78" s="689"/>
      <c r="T78" s="375" t="str">
        <f>IF(OR(D78="",A77=""),"",MINUTE(AJ78))</f>
        <v/>
      </c>
      <c r="U78" s="689"/>
      <c r="V78" s="702"/>
      <c r="W78" s="413"/>
      <c r="X78" s="704"/>
      <c r="Y78" s="697"/>
      <c r="Z78" s="683"/>
      <c r="AA78" s="684"/>
      <c r="AG78" s="360">
        <f>IF(OR(D78="",F78=""),0,TIME(D78,F78,0))</f>
        <v>0</v>
      </c>
      <c r="AH78" s="360">
        <f>IF(OR(D78="",F78="",H78="",J78=""),0,TIME(H78,J78,0))</f>
        <v>0</v>
      </c>
      <c r="AI78" s="360">
        <f>IF(OR(D78="",F78=""),0,TIME(M78,O78,0))</f>
        <v>0</v>
      </c>
      <c r="AJ78" s="365">
        <f>AH78-AG78-AI78</f>
        <v>0</v>
      </c>
      <c r="AK78" s="367" t="str">
        <f>IF(A77="",IF(OR(D78&lt;&gt;"",F78&lt;&gt;"",H78&lt;&gt;"",J78&lt;&gt;""),"ERR",""),IF(A77&lt;&gt;"",IF(AND(D78="",F78="",H78="",J78=""),"",IF(OR(AND(D78&lt;&gt;"",F78=""),AND(D78="",F78&lt;&gt;""),AND(H78&lt;&gt;"",J78=""),AND(H78="",J78&lt;&gt;""),AG78&gt;=AH78,AH78-AG78-AI78&lt;0),"ERR",""))))</f>
        <v/>
      </c>
    </row>
    <row r="79" spans="1:43" ht="14.25" customHeight="1" x14ac:dyDescent="0.2">
      <c r="A79" s="803"/>
      <c r="B79" s="804"/>
      <c r="C79" s="700" t="s">
        <v>248</v>
      </c>
      <c r="D79" s="420"/>
      <c r="E79" s="421"/>
      <c r="F79" s="421"/>
      <c r="G79" s="421"/>
      <c r="H79" s="421"/>
      <c r="I79" s="421"/>
      <c r="J79" s="421"/>
      <c r="K79" s="421"/>
      <c r="L79" s="421"/>
      <c r="M79" s="421"/>
      <c r="N79" s="421"/>
      <c r="O79" s="421"/>
      <c r="P79" s="421"/>
      <c r="Q79" s="680" t="str">
        <f>IF(OR(AK77="ERR",AK78="ERR"),"研修時間を確認してください","")</f>
        <v/>
      </c>
      <c r="R79" s="680"/>
      <c r="S79" s="680"/>
      <c r="T79" s="680"/>
      <c r="U79" s="680"/>
      <c r="V79" s="680"/>
      <c r="W79" s="680"/>
      <c r="X79" s="681" t="str">
        <f>IF(ISERROR(OR(AG77,AJ77,AJ78)),"研修人数を入力してください",IF(AG77&lt;&gt;"",IF(OR(AND(AJ77&gt;0,W77=""),AND(AJ78&gt;0,W78="")),"研修人数を入力してください",""),""))</f>
        <v/>
      </c>
      <c r="Y79" s="681"/>
      <c r="Z79" s="681"/>
      <c r="AA79" s="682"/>
      <c r="AE79" s="164"/>
      <c r="AF79" s="170"/>
      <c r="AG79" s="172"/>
      <c r="AH79" s="172"/>
      <c r="AI79" s="172"/>
      <c r="AJ79" s="169"/>
      <c r="AK79" s="367"/>
      <c r="AM79" s="57"/>
      <c r="AO79" s="173"/>
      <c r="AP79" s="174"/>
      <c r="AQ79" s="173"/>
    </row>
    <row r="80" spans="1:43" ht="49.5" customHeight="1" x14ac:dyDescent="0.15">
      <c r="A80" s="805" t="str">
        <f>IF(AF77="","",CONCATENATE("(",TEXT(AF77,"aaa"),")"))</f>
        <v/>
      </c>
      <c r="B80" s="806"/>
      <c r="C80" s="701"/>
      <c r="D80" s="685"/>
      <c r="E80" s="686"/>
      <c r="F80" s="686"/>
      <c r="G80" s="686"/>
      <c r="H80" s="686"/>
      <c r="I80" s="686"/>
      <c r="J80" s="686"/>
      <c r="K80" s="686"/>
      <c r="L80" s="686"/>
      <c r="M80" s="686"/>
      <c r="N80" s="686"/>
      <c r="O80" s="686"/>
      <c r="P80" s="686"/>
      <c r="Q80" s="686"/>
      <c r="R80" s="686"/>
      <c r="S80" s="686"/>
      <c r="T80" s="686"/>
      <c r="U80" s="686"/>
      <c r="V80" s="686"/>
      <c r="W80" s="686"/>
      <c r="X80" s="686"/>
      <c r="Y80" s="686"/>
      <c r="Z80" s="686"/>
      <c r="AA80" s="687"/>
      <c r="AE80" s="164"/>
      <c r="AF80" s="170"/>
      <c r="AG80" s="172"/>
      <c r="AH80" s="172"/>
      <c r="AI80" s="172"/>
      <c r="AJ80" s="169"/>
      <c r="AK80" s="367"/>
      <c r="AO80" s="173"/>
      <c r="AP80" s="174"/>
      <c r="AQ80" s="173"/>
    </row>
    <row r="81" spans="1:43" ht="15.75" customHeight="1" x14ac:dyDescent="0.15">
      <c r="A81" s="801">
        <f>IF($AG$3="",A77+1,AF81)</f>
        <v>19</v>
      </c>
      <c r="B81" s="802"/>
      <c r="C81" s="707" t="s">
        <v>247</v>
      </c>
      <c r="D81" s="368"/>
      <c r="E81" s="692" t="s">
        <v>201</v>
      </c>
      <c r="F81" s="368"/>
      <c r="G81" s="692" t="s">
        <v>250</v>
      </c>
      <c r="H81" s="368"/>
      <c r="I81" s="692" t="s">
        <v>201</v>
      </c>
      <c r="J81" s="368"/>
      <c r="K81" s="694" t="s">
        <v>251</v>
      </c>
      <c r="L81" s="690" t="s">
        <v>202</v>
      </c>
      <c r="M81" s="369"/>
      <c r="N81" s="688" t="s">
        <v>252</v>
      </c>
      <c r="O81" s="368"/>
      <c r="P81" s="688" t="s">
        <v>251</v>
      </c>
      <c r="Q81" s="690" t="s">
        <v>253</v>
      </c>
      <c r="R81" s="380" t="str">
        <f>IF(OR(D81="",A81=""),"",HOUR(AJ81))</f>
        <v/>
      </c>
      <c r="S81" s="688" t="s">
        <v>252</v>
      </c>
      <c r="T81" s="371" t="str">
        <f>IF(OR(D81="",A81=""),"",MINUTE(AJ81))</f>
        <v/>
      </c>
      <c r="U81" s="688" t="s">
        <v>251</v>
      </c>
      <c r="V81" s="690" t="s">
        <v>268</v>
      </c>
      <c r="W81" s="372"/>
      <c r="X81" s="703" t="s">
        <v>143</v>
      </c>
      <c r="Y81" s="696" t="s">
        <v>254</v>
      </c>
      <c r="Z81" s="705"/>
      <c r="AA81" s="706"/>
      <c r="AF81" s="168" t="str">
        <f>IF($AG$3="","",AF77+1)</f>
        <v/>
      </c>
      <c r="AG81" s="360">
        <f>IF(OR(D81="",F81=""),0,TIME(D81,F81,0))</f>
        <v>0</v>
      </c>
      <c r="AH81" s="360">
        <f>IF(OR(D81="",F81="",H81="",J81=""),0,TIME(H81,J81,0))</f>
        <v>0</v>
      </c>
      <c r="AI81" s="360">
        <f>IF(OR(D81="",F81=""),0,TIME(M81,O81,0))</f>
        <v>0</v>
      </c>
      <c r="AJ81" s="365">
        <f>AH81-AG81-AI81</f>
        <v>0</v>
      </c>
      <c r="AK81" s="367" t="str">
        <f>IF(A81="",IF(OR(D81&lt;&gt;"",F81&lt;&gt;"",H81&lt;&gt;"",J81&lt;&gt;""),"ERR",""),IF(A81&lt;&gt;"",IF(AND(D81="",F81="",H81="",J81=""),"",IF(OR(AND(D81&lt;&gt;"",F81=""),AND(D81="",F81&lt;&gt;""),AND(H81&lt;&gt;"",J81=""),AND(H81="",J81&lt;&gt;""),AG81&gt;=AH81,AH81-AG81-AI81&lt;0),"ERR",""))))</f>
        <v/>
      </c>
    </row>
    <row r="82" spans="1:43" ht="14.25" customHeight="1" x14ac:dyDescent="0.15">
      <c r="A82" s="803"/>
      <c r="B82" s="804"/>
      <c r="C82" s="708"/>
      <c r="D82" s="373"/>
      <c r="E82" s="693"/>
      <c r="F82" s="373"/>
      <c r="G82" s="693"/>
      <c r="H82" s="373"/>
      <c r="I82" s="693"/>
      <c r="J82" s="373"/>
      <c r="K82" s="695"/>
      <c r="L82" s="691"/>
      <c r="M82" s="374"/>
      <c r="N82" s="689"/>
      <c r="O82" s="373"/>
      <c r="P82" s="689"/>
      <c r="Q82" s="691"/>
      <c r="R82" s="379" t="str">
        <f>IF(OR(D82="",A81=""),"",HOUR(AJ82))</f>
        <v/>
      </c>
      <c r="S82" s="689"/>
      <c r="T82" s="375" t="str">
        <f>IF(OR(D82="",A81=""),"",MINUTE(AJ82))</f>
        <v/>
      </c>
      <c r="U82" s="689"/>
      <c r="V82" s="702"/>
      <c r="W82" s="413"/>
      <c r="X82" s="704"/>
      <c r="Y82" s="697"/>
      <c r="Z82" s="683"/>
      <c r="AA82" s="684"/>
      <c r="AG82" s="360">
        <f>IF(OR(D82="",F82=""),0,TIME(D82,F82,0))</f>
        <v>0</v>
      </c>
      <c r="AH82" s="360">
        <f>IF(OR(D82="",F82="",H82="",J82=""),0,TIME(H82,J82,0))</f>
        <v>0</v>
      </c>
      <c r="AI82" s="360">
        <f>IF(OR(D82="",F82=""),0,TIME(M82,O82,0))</f>
        <v>0</v>
      </c>
      <c r="AJ82" s="365">
        <f>AH82-AG82-AI82</f>
        <v>0</v>
      </c>
      <c r="AK82" s="367" t="str">
        <f>IF(A81="",IF(OR(D82&lt;&gt;"",F82&lt;&gt;"",H82&lt;&gt;"",J82&lt;&gt;""),"ERR",""),IF(A81&lt;&gt;"",IF(AND(D82="",F82="",H82="",J82=""),"",IF(OR(AND(D82&lt;&gt;"",F82=""),AND(D82="",F82&lt;&gt;""),AND(H82&lt;&gt;"",J82=""),AND(H82="",J82&lt;&gt;""),AG82&gt;=AH82,AH82-AG82-AI82&lt;0),"ERR",""))))</f>
        <v/>
      </c>
    </row>
    <row r="83" spans="1:43" ht="14.25" customHeight="1" x14ac:dyDescent="0.2">
      <c r="A83" s="803"/>
      <c r="B83" s="804"/>
      <c r="C83" s="700" t="s">
        <v>248</v>
      </c>
      <c r="D83" s="420"/>
      <c r="E83" s="421"/>
      <c r="F83" s="421"/>
      <c r="G83" s="421"/>
      <c r="H83" s="421"/>
      <c r="I83" s="421"/>
      <c r="J83" s="421"/>
      <c r="K83" s="421"/>
      <c r="L83" s="421"/>
      <c r="M83" s="421"/>
      <c r="N83" s="421"/>
      <c r="O83" s="421"/>
      <c r="P83" s="421"/>
      <c r="Q83" s="680" t="str">
        <f>IF(OR(AK81="ERR",AK82="ERR"),"研修時間を確認してください","")</f>
        <v/>
      </c>
      <c r="R83" s="680"/>
      <c r="S83" s="680"/>
      <c r="T83" s="680"/>
      <c r="U83" s="680"/>
      <c r="V83" s="680"/>
      <c r="W83" s="680"/>
      <c r="X83" s="681" t="str">
        <f>IF(ISERROR(OR(AG81,AJ81,AJ82)),"研修人数を入力してください",IF(AG81&lt;&gt;"",IF(OR(AND(AJ81&gt;0,W81=""),AND(AJ82&gt;0,W82="")),"研修人数を入力してください",""),""))</f>
        <v/>
      </c>
      <c r="Y83" s="681"/>
      <c r="Z83" s="681"/>
      <c r="AA83" s="682"/>
      <c r="AE83" s="164"/>
      <c r="AF83" s="170"/>
      <c r="AG83" s="172"/>
      <c r="AH83" s="172"/>
      <c r="AI83" s="172"/>
      <c r="AJ83" s="169"/>
      <c r="AK83" s="367"/>
      <c r="AM83" s="57"/>
      <c r="AO83" s="173"/>
      <c r="AP83" s="174"/>
      <c r="AQ83" s="173"/>
    </row>
    <row r="84" spans="1:43" ht="49.5" customHeight="1" x14ac:dyDescent="0.15">
      <c r="A84" s="805" t="str">
        <f>IF(AF81="","",CONCATENATE("(",TEXT(AF81,"aaa"),")"))</f>
        <v/>
      </c>
      <c r="B84" s="806"/>
      <c r="C84" s="701"/>
      <c r="D84" s="685"/>
      <c r="E84" s="686"/>
      <c r="F84" s="686"/>
      <c r="G84" s="686"/>
      <c r="H84" s="686"/>
      <c r="I84" s="686"/>
      <c r="J84" s="686"/>
      <c r="K84" s="686"/>
      <c r="L84" s="686"/>
      <c r="M84" s="686"/>
      <c r="N84" s="686"/>
      <c r="O84" s="686"/>
      <c r="P84" s="686"/>
      <c r="Q84" s="686"/>
      <c r="R84" s="686"/>
      <c r="S84" s="686"/>
      <c r="T84" s="686"/>
      <c r="U84" s="686"/>
      <c r="V84" s="686"/>
      <c r="W84" s="686"/>
      <c r="X84" s="686"/>
      <c r="Y84" s="686"/>
      <c r="Z84" s="686"/>
      <c r="AA84" s="687"/>
      <c r="AE84" s="164"/>
      <c r="AF84" s="170"/>
      <c r="AG84" s="172"/>
      <c r="AH84" s="172"/>
      <c r="AI84" s="172"/>
      <c r="AJ84" s="169"/>
      <c r="AK84" s="367"/>
      <c r="AO84" s="173"/>
      <c r="AP84" s="174"/>
      <c r="AQ84" s="173"/>
    </row>
    <row r="85" spans="1:43" ht="15.75" customHeight="1" x14ac:dyDescent="0.15">
      <c r="A85" s="801">
        <f>IF($AG$3="",A81+1,AF85)</f>
        <v>20</v>
      </c>
      <c r="B85" s="802"/>
      <c r="C85" s="707" t="s">
        <v>247</v>
      </c>
      <c r="D85" s="368"/>
      <c r="E85" s="692" t="s">
        <v>201</v>
      </c>
      <c r="F85" s="368"/>
      <c r="G85" s="692" t="s">
        <v>250</v>
      </c>
      <c r="H85" s="368"/>
      <c r="I85" s="692" t="s">
        <v>201</v>
      </c>
      <c r="J85" s="368"/>
      <c r="K85" s="694" t="s">
        <v>251</v>
      </c>
      <c r="L85" s="690" t="s">
        <v>202</v>
      </c>
      <c r="M85" s="369"/>
      <c r="N85" s="688" t="s">
        <v>252</v>
      </c>
      <c r="O85" s="368"/>
      <c r="P85" s="688" t="s">
        <v>251</v>
      </c>
      <c r="Q85" s="690" t="s">
        <v>253</v>
      </c>
      <c r="R85" s="380" t="str">
        <f>IF(OR(D85="",A85=""),"",HOUR(AJ85))</f>
        <v/>
      </c>
      <c r="S85" s="688" t="s">
        <v>252</v>
      </c>
      <c r="T85" s="371" t="str">
        <f>IF(OR(D85="",A85=""),"",MINUTE(AJ85))</f>
        <v/>
      </c>
      <c r="U85" s="688" t="s">
        <v>251</v>
      </c>
      <c r="V85" s="690" t="s">
        <v>268</v>
      </c>
      <c r="W85" s="372"/>
      <c r="X85" s="703" t="s">
        <v>143</v>
      </c>
      <c r="Y85" s="696" t="s">
        <v>254</v>
      </c>
      <c r="Z85" s="705"/>
      <c r="AA85" s="706"/>
      <c r="AF85" s="168" t="str">
        <f>IF($AG$3="","",AF81+1)</f>
        <v/>
      </c>
      <c r="AG85" s="360">
        <f>IF(OR(D85="",F85=""),0,TIME(D85,F85,0))</f>
        <v>0</v>
      </c>
      <c r="AH85" s="360">
        <f>IF(OR(D85="",F85="",H85="",J85=""),0,TIME(H85,J85,0))</f>
        <v>0</v>
      </c>
      <c r="AI85" s="360">
        <f>IF(OR(D85="",F85=""),0,TIME(M85,O85,0))</f>
        <v>0</v>
      </c>
      <c r="AJ85" s="365">
        <f>AH85-AG85-AI85</f>
        <v>0</v>
      </c>
      <c r="AK85" s="367" t="str">
        <f>IF(A85="",IF(OR(D85&lt;&gt;"",F85&lt;&gt;"",H85&lt;&gt;"",J85&lt;&gt;""),"ERR",""),IF(A85&lt;&gt;"",IF(AND(D85="",F85="",H85="",J85=""),"",IF(OR(AND(D85&lt;&gt;"",F85=""),AND(D85="",F85&lt;&gt;""),AND(H85&lt;&gt;"",J85=""),AND(H85="",J85&lt;&gt;""),AG85&gt;=AH85,AH85-AG85-AI85&lt;0),"ERR",""))))</f>
        <v/>
      </c>
    </row>
    <row r="86" spans="1:43" ht="14.25" customHeight="1" x14ac:dyDescent="0.15">
      <c r="A86" s="803"/>
      <c r="B86" s="804"/>
      <c r="C86" s="708"/>
      <c r="D86" s="373"/>
      <c r="E86" s="693"/>
      <c r="F86" s="373"/>
      <c r="G86" s="693"/>
      <c r="H86" s="373"/>
      <c r="I86" s="693"/>
      <c r="J86" s="373"/>
      <c r="K86" s="695"/>
      <c r="L86" s="691"/>
      <c r="M86" s="374"/>
      <c r="N86" s="689"/>
      <c r="O86" s="373"/>
      <c r="P86" s="689"/>
      <c r="Q86" s="691"/>
      <c r="R86" s="379" t="str">
        <f>IF(OR(D86="",A85=""),"",HOUR(AJ86))</f>
        <v/>
      </c>
      <c r="S86" s="689"/>
      <c r="T86" s="375" t="str">
        <f>IF(OR(D86="",A85=""),"",MINUTE(AJ86))</f>
        <v/>
      </c>
      <c r="U86" s="689"/>
      <c r="V86" s="702"/>
      <c r="W86" s="413"/>
      <c r="X86" s="704"/>
      <c r="Y86" s="697"/>
      <c r="Z86" s="683"/>
      <c r="AA86" s="684"/>
      <c r="AG86" s="360">
        <f>IF(OR(D86="",F86=""),0,TIME(D86,F86,0))</f>
        <v>0</v>
      </c>
      <c r="AH86" s="360">
        <f>IF(OR(D86="",F86="",H86="",J86=""),0,TIME(H86,J86,0))</f>
        <v>0</v>
      </c>
      <c r="AI86" s="360">
        <f>IF(OR(D86="",F86=""),0,TIME(M86,O86,0))</f>
        <v>0</v>
      </c>
      <c r="AJ86" s="365">
        <f>AH86-AG86-AI86</f>
        <v>0</v>
      </c>
      <c r="AK86" s="367" t="str">
        <f>IF(A85="",IF(OR(D86&lt;&gt;"",F86&lt;&gt;"",H86&lt;&gt;"",J86&lt;&gt;""),"ERR",""),IF(A85&lt;&gt;"",IF(AND(D86="",F86="",H86="",J86=""),"",IF(OR(AND(D86&lt;&gt;"",F86=""),AND(D86="",F86&lt;&gt;""),AND(H86&lt;&gt;"",J86=""),AND(H86="",J86&lt;&gt;""),AG86&gt;=AH86,AH86-AG86-AI86&lt;0),"ERR",""))))</f>
        <v/>
      </c>
    </row>
    <row r="87" spans="1:43" ht="14.25" customHeight="1" x14ac:dyDescent="0.2">
      <c r="A87" s="803"/>
      <c r="B87" s="804"/>
      <c r="C87" s="700" t="s">
        <v>248</v>
      </c>
      <c r="D87" s="420"/>
      <c r="E87" s="421"/>
      <c r="F87" s="421"/>
      <c r="G87" s="421"/>
      <c r="H87" s="421"/>
      <c r="I87" s="421"/>
      <c r="J87" s="421"/>
      <c r="K87" s="421"/>
      <c r="L87" s="421"/>
      <c r="M87" s="421"/>
      <c r="N87" s="421"/>
      <c r="O87" s="421"/>
      <c r="P87" s="421"/>
      <c r="Q87" s="680" t="str">
        <f>IF(OR(AK85="ERR",AK86="ERR"),"研修時間を確認してください","")</f>
        <v/>
      </c>
      <c r="R87" s="680"/>
      <c r="S87" s="680"/>
      <c r="T87" s="680"/>
      <c r="U87" s="680"/>
      <c r="V87" s="680"/>
      <c r="W87" s="680"/>
      <c r="X87" s="681" t="str">
        <f>IF(ISERROR(OR(AG85,AJ85,AJ86)),"研修人数を入力してください",IF(AG85&lt;&gt;"",IF(OR(AND(AJ85&gt;0,W85=""),AND(AJ86&gt;0,W86="")),"研修人数を入力してください",""),""))</f>
        <v/>
      </c>
      <c r="Y87" s="681"/>
      <c r="Z87" s="681"/>
      <c r="AA87" s="682"/>
      <c r="AE87" s="164"/>
      <c r="AF87" s="170"/>
      <c r="AG87" s="172"/>
      <c r="AH87" s="172"/>
      <c r="AI87" s="172"/>
      <c r="AJ87" s="169"/>
      <c r="AK87" s="367"/>
      <c r="AM87" s="57"/>
      <c r="AO87" s="173"/>
      <c r="AP87" s="174"/>
      <c r="AQ87" s="173"/>
    </row>
    <row r="88" spans="1:43" ht="49.5" customHeight="1" x14ac:dyDescent="0.15">
      <c r="A88" s="805" t="str">
        <f>IF(AF85="","",CONCATENATE("(",TEXT(AF85,"aaa"),")"))</f>
        <v/>
      </c>
      <c r="B88" s="806"/>
      <c r="C88" s="701"/>
      <c r="D88" s="685"/>
      <c r="E88" s="686"/>
      <c r="F88" s="686"/>
      <c r="G88" s="686"/>
      <c r="H88" s="686"/>
      <c r="I88" s="686"/>
      <c r="J88" s="686"/>
      <c r="K88" s="686"/>
      <c r="L88" s="686"/>
      <c r="M88" s="686"/>
      <c r="N88" s="686"/>
      <c r="O88" s="686"/>
      <c r="P88" s="686"/>
      <c r="Q88" s="686"/>
      <c r="R88" s="686"/>
      <c r="S88" s="686"/>
      <c r="T88" s="686"/>
      <c r="U88" s="686"/>
      <c r="V88" s="686"/>
      <c r="W88" s="686"/>
      <c r="X88" s="686"/>
      <c r="Y88" s="686"/>
      <c r="Z88" s="686"/>
      <c r="AA88" s="687"/>
      <c r="AE88" s="164"/>
      <c r="AF88" s="170"/>
      <c r="AG88" s="172"/>
      <c r="AH88" s="172"/>
      <c r="AI88" s="172"/>
      <c r="AJ88" s="169"/>
      <c r="AK88" s="367"/>
      <c r="AO88" s="173"/>
      <c r="AP88" s="174"/>
      <c r="AQ88" s="173"/>
    </row>
    <row r="89" spans="1:43" ht="14.25" customHeight="1" x14ac:dyDescent="0.15">
      <c r="A89" s="699" t="s">
        <v>273</v>
      </c>
      <c r="B89" s="699"/>
      <c r="C89" s="698">
        <f>IF(SUMIF($W$49:$W$86,1,$AJ$49:$AJ$86)=0,0,SUMIF($W$49:$W$86,1,$AJ$49:$AJ$86))</f>
        <v>0</v>
      </c>
      <c r="D89" s="698"/>
      <c r="E89" s="699" t="s">
        <v>259</v>
      </c>
      <c r="F89" s="699"/>
      <c r="G89" s="698">
        <f>IF(SUMIF($W$49:$W$86,2,$AJ$49:$AJ$86)=0,0,SUMIF($W$49:$W$86,2,$AJ$49:$AJ$86))</f>
        <v>0</v>
      </c>
      <c r="H89" s="698"/>
      <c r="I89" s="699" t="s">
        <v>260</v>
      </c>
      <c r="J89" s="699"/>
      <c r="K89" s="698">
        <f>IF(SUMIF($W$49:$W$86,3,$AJ$49:$AJ$86)=0,0,SUMIF($W$49:$W$86,3,$AJ$49:$AJ$86))</f>
        <v>0</v>
      </c>
      <c r="L89" s="698"/>
      <c r="M89" s="391" t="s">
        <v>31</v>
      </c>
      <c r="N89" s="698">
        <f>SUM($C$89,$G$89,$K$89)</f>
        <v>0</v>
      </c>
      <c r="O89" s="698"/>
      <c r="P89" s="381"/>
      <c r="Q89" s="381"/>
      <c r="R89" s="381"/>
      <c r="S89" s="381"/>
      <c r="T89" s="381"/>
      <c r="U89" s="381"/>
      <c r="V89" s="381"/>
      <c r="W89" s="381"/>
      <c r="X89" s="381"/>
      <c r="Y89" s="381"/>
      <c r="Z89" s="381"/>
      <c r="AA89" s="381"/>
      <c r="AE89" s="164"/>
      <c r="AF89" s="170"/>
      <c r="AG89" s="172"/>
      <c r="AH89" s="172"/>
      <c r="AI89" s="172"/>
      <c r="AJ89" s="169"/>
      <c r="AK89" s="367"/>
      <c r="AO89" s="173"/>
      <c r="AP89" s="174"/>
      <c r="AQ89" s="173"/>
    </row>
    <row r="90" spans="1:43" ht="13.5" customHeight="1" x14ac:dyDescent="0.15">
      <c r="A90" s="350"/>
      <c r="B90" s="350"/>
      <c r="C90" s="376"/>
      <c r="D90" s="376"/>
      <c r="E90" s="376"/>
      <c r="F90" s="376"/>
      <c r="G90" s="376"/>
      <c r="H90" s="376"/>
      <c r="I90" s="377"/>
      <c r="J90" s="377"/>
      <c r="K90" s="377"/>
      <c r="L90" s="807" t="str">
        <f>$L$5</f>
        <v>（   　　年　　月 ）</v>
      </c>
      <c r="M90" s="807"/>
      <c r="N90" s="807"/>
      <c r="O90" s="807"/>
      <c r="P90" s="807"/>
      <c r="Q90" s="807"/>
      <c r="R90" s="385" t="s">
        <v>264</v>
      </c>
      <c r="S90" s="383"/>
      <c r="T90" s="383"/>
      <c r="U90" s="383"/>
      <c r="V90" s="808" t="str">
        <f>$V$5</f>
        <v/>
      </c>
      <c r="W90" s="808"/>
      <c r="X90" s="808"/>
      <c r="Y90" s="808"/>
      <c r="Z90" s="808"/>
      <c r="AA90" s="808"/>
      <c r="AE90" s="164"/>
      <c r="AF90" s="170"/>
      <c r="AG90" s="172"/>
      <c r="AH90" s="172"/>
      <c r="AI90" s="172"/>
      <c r="AJ90" s="365"/>
      <c r="AK90" s="367"/>
      <c r="AO90" s="173"/>
      <c r="AP90" s="174"/>
      <c r="AQ90" s="173"/>
    </row>
    <row r="91" spans="1:43" ht="15.75" customHeight="1" x14ac:dyDescent="0.15">
      <c r="A91" s="801">
        <f>IF($AG$3="",A85+1,AF91)</f>
        <v>21</v>
      </c>
      <c r="B91" s="802"/>
      <c r="C91" s="707" t="s">
        <v>247</v>
      </c>
      <c r="D91" s="368"/>
      <c r="E91" s="692" t="s">
        <v>201</v>
      </c>
      <c r="F91" s="368"/>
      <c r="G91" s="692" t="s">
        <v>250</v>
      </c>
      <c r="H91" s="368"/>
      <c r="I91" s="692" t="s">
        <v>201</v>
      </c>
      <c r="J91" s="368"/>
      <c r="K91" s="694" t="s">
        <v>251</v>
      </c>
      <c r="L91" s="690" t="s">
        <v>202</v>
      </c>
      <c r="M91" s="369"/>
      <c r="N91" s="688" t="s">
        <v>252</v>
      </c>
      <c r="O91" s="368"/>
      <c r="P91" s="688" t="s">
        <v>251</v>
      </c>
      <c r="Q91" s="690" t="s">
        <v>253</v>
      </c>
      <c r="R91" s="380" t="str">
        <f>IF(OR(D91="",A91=""),"",HOUR(AJ91))</f>
        <v/>
      </c>
      <c r="S91" s="688" t="s">
        <v>252</v>
      </c>
      <c r="T91" s="371" t="str">
        <f>IF(OR(D91="",A91=""),"",MINUTE(AJ91))</f>
        <v/>
      </c>
      <c r="U91" s="688" t="s">
        <v>251</v>
      </c>
      <c r="V91" s="690" t="s">
        <v>268</v>
      </c>
      <c r="W91" s="372"/>
      <c r="X91" s="703" t="s">
        <v>143</v>
      </c>
      <c r="Y91" s="696" t="s">
        <v>254</v>
      </c>
      <c r="Z91" s="705"/>
      <c r="AA91" s="706"/>
      <c r="AF91" s="168" t="str">
        <f>IF($AG$3="","",AF85+1)</f>
        <v/>
      </c>
      <c r="AG91" s="360">
        <f>IF(OR(D91="",F91=""),0,TIME(D91,F91,0))</f>
        <v>0</v>
      </c>
      <c r="AH91" s="360">
        <f>IF(OR(D91="",F91="",H91="",J91=""),0,TIME(H91,J91,0))</f>
        <v>0</v>
      </c>
      <c r="AI91" s="360">
        <f>IF(OR(D91="",F91=""),0,TIME(M91,O91,0))</f>
        <v>0</v>
      </c>
      <c r="AJ91" s="365">
        <f>AH91-AG91-AI91</f>
        <v>0</v>
      </c>
      <c r="AK91" s="367" t="str">
        <f>IF(A91="",IF(OR(D91&lt;&gt;"",F91&lt;&gt;"",H91&lt;&gt;"",J91&lt;&gt;""),"ERR",""),IF(A91&lt;&gt;"",IF(AND(D91="",F91="",H91="",J91=""),"",IF(OR(AND(D91&lt;&gt;"",F91=""),AND(D91="",F91&lt;&gt;""),AND(H91&lt;&gt;"",J91=""),AND(H91="",J91&lt;&gt;""),AG91&gt;=AH91,AH91-AG91-AI91&lt;0),"ERR",""))))</f>
        <v/>
      </c>
    </row>
    <row r="92" spans="1:43" ht="14.25" customHeight="1" x14ac:dyDescent="0.15">
      <c r="A92" s="803"/>
      <c r="B92" s="804"/>
      <c r="C92" s="708"/>
      <c r="D92" s="373"/>
      <c r="E92" s="693"/>
      <c r="F92" s="373"/>
      <c r="G92" s="693"/>
      <c r="H92" s="373"/>
      <c r="I92" s="693"/>
      <c r="J92" s="373"/>
      <c r="K92" s="695"/>
      <c r="L92" s="691"/>
      <c r="M92" s="374"/>
      <c r="N92" s="689"/>
      <c r="O92" s="373"/>
      <c r="P92" s="689"/>
      <c r="Q92" s="691"/>
      <c r="R92" s="379" t="str">
        <f>IF(OR(D92="",A91=""),"",HOUR(AJ92))</f>
        <v/>
      </c>
      <c r="S92" s="689"/>
      <c r="T92" s="375" t="str">
        <f>IF(OR(D92="",A91=""),"",MINUTE(AJ92))</f>
        <v/>
      </c>
      <c r="U92" s="689"/>
      <c r="V92" s="702"/>
      <c r="W92" s="413"/>
      <c r="X92" s="704"/>
      <c r="Y92" s="697"/>
      <c r="Z92" s="683"/>
      <c r="AA92" s="684"/>
      <c r="AG92" s="360">
        <f>IF(OR(D92="",F92=""),0,TIME(D92,F92,0))</f>
        <v>0</v>
      </c>
      <c r="AH92" s="360">
        <f>IF(OR(D92="",F92="",H92="",J92=""),0,TIME(H92,J92,0))</f>
        <v>0</v>
      </c>
      <c r="AI92" s="360">
        <f>IF(OR(D92="",F92=""),0,TIME(M92,O92,0))</f>
        <v>0</v>
      </c>
      <c r="AJ92" s="365">
        <f>AH92-AG92-AI92</f>
        <v>0</v>
      </c>
      <c r="AK92" s="367" t="str">
        <f>IF(A91="",IF(OR(D92&lt;&gt;"",F92&lt;&gt;"",H92&lt;&gt;"",J92&lt;&gt;""),"ERR",""),IF(A91&lt;&gt;"",IF(AND(D92="",F92="",H92="",J92=""),"",IF(OR(AND(D92&lt;&gt;"",F92=""),AND(D92="",F92&lt;&gt;""),AND(H92&lt;&gt;"",J92=""),AND(H92="",J92&lt;&gt;""),AG92&gt;=AH92,AH92-AG92-AI92&lt;0),"ERR",""))))</f>
        <v/>
      </c>
    </row>
    <row r="93" spans="1:43" ht="14.25" customHeight="1" x14ac:dyDescent="0.2">
      <c r="A93" s="803"/>
      <c r="B93" s="804"/>
      <c r="C93" s="700" t="s">
        <v>248</v>
      </c>
      <c r="D93" s="420"/>
      <c r="E93" s="421"/>
      <c r="F93" s="421"/>
      <c r="G93" s="421"/>
      <c r="H93" s="421"/>
      <c r="I93" s="421"/>
      <c r="J93" s="421"/>
      <c r="K93" s="421"/>
      <c r="L93" s="421"/>
      <c r="M93" s="421"/>
      <c r="N93" s="421"/>
      <c r="O93" s="421"/>
      <c r="P93" s="421"/>
      <c r="Q93" s="680" t="str">
        <f>IF(OR(AK91="ERR",AK92="ERR"),"研修時間を確認してください","")</f>
        <v/>
      </c>
      <c r="R93" s="680"/>
      <c r="S93" s="680"/>
      <c r="T93" s="680"/>
      <c r="U93" s="680"/>
      <c r="V93" s="680"/>
      <c r="W93" s="680"/>
      <c r="X93" s="681" t="str">
        <f>IF(ISERROR(OR(AG91,AJ91,AJ92)),"研修人数を入力してください",IF(AG91&lt;&gt;"",IF(OR(AND(AJ91&gt;0,W91=""),AND(AJ92&gt;0,W92="")),"研修人数を入力してください",""),""))</f>
        <v/>
      </c>
      <c r="Y93" s="681"/>
      <c r="Z93" s="681"/>
      <c r="AA93" s="682"/>
      <c r="AE93" s="164"/>
      <c r="AF93" s="170"/>
      <c r="AG93" s="172"/>
      <c r="AH93" s="172"/>
      <c r="AI93" s="172"/>
      <c r="AJ93" s="169"/>
      <c r="AK93" s="367"/>
      <c r="AM93" s="57"/>
      <c r="AO93" s="173"/>
      <c r="AP93" s="174"/>
      <c r="AQ93" s="173"/>
    </row>
    <row r="94" spans="1:43" ht="48.75" customHeight="1" x14ac:dyDescent="0.15">
      <c r="A94" s="805" t="str">
        <f>IF(AF91="","",CONCATENATE("(",TEXT(AF91,"aaa"),")"))</f>
        <v/>
      </c>
      <c r="B94" s="806"/>
      <c r="C94" s="701"/>
      <c r="D94" s="685"/>
      <c r="E94" s="686"/>
      <c r="F94" s="686"/>
      <c r="G94" s="686"/>
      <c r="H94" s="686"/>
      <c r="I94" s="686"/>
      <c r="J94" s="686"/>
      <c r="K94" s="686"/>
      <c r="L94" s="686"/>
      <c r="M94" s="686"/>
      <c r="N94" s="686"/>
      <c r="O94" s="686"/>
      <c r="P94" s="686"/>
      <c r="Q94" s="686"/>
      <c r="R94" s="686"/>
      <c r="S94" s="686"/>
      <c r="T94" s="686"/>
      <c r="U94" s="686"/>
      <c r="V94" s="686"/>
      <c r="W94" s="686"/>
      <c r="X94" s="686"/>
      <c r="Y94" s="686"/>
      <c r="Z94" s="686"/>
      <c r="AA94" s="687"/>
      <c r="AE94" s="164"/>
      <c r="AF94" s="170"/>
      <c r="AG94" s="172"/>
      <c r="AH94" s="172"/>
      <c r="AI94" s="172"/>
      <c r="AJ94" s="169"/>
      <c r="AK94" s="367"/>
      <c r="AO94" s="173"/>
      <c r="AP94" s="174"/>
      <c r="AQ94" s="173"/>
    </row>
    <row r="95" spans="1:43" ht="15.75" customHeight="1" x14ac:dyDescent="0.15">
      <c r="A95" s="801">
        <f>IF($AG$3="",A91+1,AF95)</f>
        <v>22</v>
      </c>
      <c r="B95" s="802"/>
      <c r="C95" s="707" t="s">
        <v>247</v>
      </c>
      <c r="D95" s="368"/>
      <c r="E95" s="692" t="s">
        <v>201</v>
      </c>
      <c r="F95" s="368"/>
      <c r="G95" s="692" t="s">
        <v>250</v>
      </c>
      <c r="H95" s="368"/>
      <c r="I95" s="692" t="s">
        <v>201</v>
      </c>
      <c r="J95" s="368"/>
      <c r="K95" s="694" t="s">
        <v>251</v>
      </c>
      <c r="L95" s="690" t="s">
        <v>202</v>
      </c>
      <c r="M95" s="369"/>
      <c r="N95" s="688" t="s">
        <v>252</v>
      </c>
      <c r="O95" s="368"/>
      <c r="P95" s="688" t="s">
        <v>251</v>
      </c>
      <c r="Q95" s="690" t="s">
        <v>253</v>
      </c>
      <c r="R95" s="380" t="str">
        <f>IF(OR(D95="",A95=""),"",HOUR(AJ95))</f>
        <v/>
      </c>
      <c r="S95" s="688" t="s">
        <v>252</v>
      </c>
      <c r="T95" s="371" t="str">
        <f>IF(OR(D95="",A95=""),"",MINUTE(AJ95))</f>
        <v/>
      </c>
      <c r="U95" s="688" t="s">
        <v>251</v>
      </c>
      <c r="V95" s="690" t="s">
        <v>268</v>
      </c>
      <c r="W95" s="372"/>
      <c r="X95" s="703" t="s">
        <v>143</v>
      </c>
      <c r="Y95" s="696" t="s">
        <v>254</v>
      </c>
      <c r="Z95" s="705"/>
      <c r="AA95" s="706"/>
      <c r="AF95" s="168" t="str">
        <f>IF($AG$3="","",AF91+1)</f>
        <v/>
      </c>
      <c r="AG95" s="360">
        <f>IF(OR(D95="",F95=""),0,TIME(D95,F95,0))</f>
        <v>0</v>
      </c>
      <c r="AH95" s="360">
        <f>IF(OR(D95="",F95="",H95="",J95=""),0,TIME(H95,J95,0))</f>
        <v>0</v>
      </c>
      <c r="AI95" s="360">
        <f>IF(OR(D95="",F95=""),0,TIME(M95,O95,0))</f>
        <v>0</v>
      </c>
      <c r="AJ95" s="365">
        <f>AH95-AG95-AI95</f>
        <v>0</v>
      </c>
      <c r="AK95" s="367" t="str">
        <f>IF(A95="",IF(OR(D95&lt;&gt;"",F95&lt;&gt;"",H95&lt;&gt;"",J95&lt;&gt;""),"ERR",""),IF(A95&lt;&gt;"",IF(AND(D95="",F95="",H95="",J95=""),"",IF(OR(AND(D95&lt;&gt;"",F95=""),AND(D95="",F95&lt;&gt;""),AND(H95&lt;&gt;"",J95=""),AND(H95="",J95&lt;&gt;""),AG95&gt;=AH95,AH95-AG95-AI95&lt;0),"ERR",""))))</f>
        <v/>
      </c>
    </row>
    <row r="96" spans="1:43" ht="14.25" customHeight="1" x14ac:dyDescent="0.15">
      <c r="A96" s="803"/>
      <c r="B96" s="804"/>
      <c r="C96" s="708"/>
      <c r="D96" s="373"/>
      <c r="E96" s="693"/>
      <c r="F96" s="373"/>
      <c r="G96" s="693"/>
      <c r="H96" s="373"/>
      <c r="I96" s="693"/>
      <c r="J96" s="373"/>
      <c r="K96" s="695"/>
      <c r="L96" s="691"/>
      <c r="M96" s="374"/>
      <c r="N96" s="689"/>
      <c r="O96" s="373"/>
      <c r="P96" s="689"/>
      <c r="Q96" s="691"/>
      <c r="R96" s="379" t="str">
        <f>IF(OR(D96="",A95=""),"",HOUR(AJ96))</f>
        <v/>
      </c>
      <c r="S96" s="689"/>
      <c r="T96" s="375" t="str">
        <f>IF(OR(D96="",A95=""),"",MINUTE(AJ96))</f>
        <v/>
      </c>
      <c r="U96" s="689"/>
      <c r="V96" s="702"/>
      <c r="W96" s="413"/>
      <c r="X96" s="704"/>
      <c r="Y96" s="697"/>
      <c r="Z96" s="683"/>
      <c r="AA96" s="684"/>
      <c r="AG96" s="360">
        <f>IF(OR(D96="",F96=""),0,TIME(D96,F96,0))</f>
        <v>0</v>
      </c>
      <c r="AH96" s="360">
        <f>IF(OR(D96="",F96="",H96="",J96=""),0,TIME(H96,J96,0))</f>
        <v>0</v>
      </c>
      <c r="AI96" s="360">
        <f>IF(OR(D96="",F96=""),0,TIME(M96,O96,0))</f>
        <v>0</v>
      </c>
      <c r="AJ96" s="365">
        <f>AH96-AG96-AI96</f>
        <v>0</v>
      </c>
      <c r="AK96" s="367" t="str">
        <f>IF(A95="",IF(OR(D96&lt;&gt;"",F96&lt;&gt;"",H96&lt;&gt;"",J96&lt;&gt;""),"ERR",""),IF(A95&lt;&gt;"",IF(AND(D96="",F96="",H96="",J96=""),"",IF(OR(AND(D96&lt;&gt;"",F96=""),AND(D96="",F96&lt;&gt;""),AND(H96&lt;&gt;"",J96=""),AND(H96="",J96&lt;&gt;""),AG96&gt;=AH96,AH96-AG96-AI96&lt;0),"ERR",""))))</f>
        <v/>
      </c>
    </row>
    <row r="97" spans="1:43" ht="14.25" customHeight="1" x14ac:dyDescent="0.2">
      <c r="A97" s="803"/>
      <c r="B97" s="804"/>
      <c r="C97" s="700" t="s">
        <v>248</v>
      </c>
      <c r="D97" s="420"/>
      <c r="E97" s="421"/>
      <c r="F97" s="421"/>
      <c r="G97" s="421"/>
      <c r="H97" s="421"/>
      <c r="I97" s="421"/>
      <c r="J97" s="421"/>
      <c r="K97" s="421"/>
      <c r="L97" s="421"/>
      <c r="M97" s="421"/>
      <c r="N97" s="421"/>
      <c r="O97" s="421"/>
      <c r="P97" s="421"/>
      <c r="Q97" s="680" t="str">
        <f>IF(OR(AK95="ERR",AK96="ERR"),"研修時間を確認してください","")</f>
        <v/>
      </c>
      <c r="R97" s="680"/>
      <c r="S97" s="680"/>
      <c r="T97" s="680"/>
      <c r="U97" s="680"/>
      <c r="V97" s="680"/>
      <c r="W97" s="680"/>
      <c r="X97" s="681" t="str">
        <f>IF(ISERROR(OR(AG95,AJ95,AJ96)),"研修人数を入力してください",IF(AG95&lt;&gt;"",IF(OR(AND(AJ95&gt;0,W95=""),AND(AJ96&gt;0,W96="")),"研修人数を入力してください",""),""))</f>
        <v/>
      </c>
      <c r="Y97" s="681"/>
      <c r="Z97" s="681"/>
      <c r="AA97" s="682"/>
      <c r="AE97" s="164"/>
      <c r="AF97" s="170"/>
      <c r="AG97" s="172"/>
      <c r="AH97" s="172"/>
      <c r="AI97" s="172"/>
      <c r="AJ97" s="169"/>
      <c r="AK97" s="367"/>
      <c r="AM97" s="57"/>
      <c r="AO97" s="173"/>
      <c r="AP97" s="174"/>
      <c r="AQ97" s="173"/>
    </row>
    <row r="98" spans="1:43" ht="48.75" customHeight="1" x14ac:dyDescent="0.15">
      <c r="A98" s="805" t="str">
        <f>IF(AF95="","",CONCATENATE("(",TEXT(AF95,"aaa"),")"))</f>
        <v/>
      </c>
      <c r="B98" s="806"/>
      <c r="C98" s="701"/>
      <c r="D98" s="685"/>
      <c r="E98" s="686"/>
      <c r="F98" s="686"/>
      <c r="G98" s="686"/>
      <c r="H98" s="686"/>
      <c r="I98" s="686"/>
      <c r="J98" s="686"/>
      <c r="K98" s="686"/>
      <c r="L98" s="686"/>
      <c r="M98" s="686"/>
      <c r="N98" s="686"/>
      <c r="O98" s="686"/>
      <c r="P98" s="686"/>
      <c r="Q98" s="686"/>
      <c r="R98" s="686"/>
      <c r="S98" s="686"/>
      <c r="T98" s="686"/>
      <c r="U98" s="686"/>
      <c r="V98" s="686"/>
      <c r="W98" s="686"/>
      <c r="X98" s="686"/>
      <c r="Y98" s="686"/>
      <c r="Z98" s="686"/>
      <c r="AA98" s="687"/>
      <c r="AE98" s="164"/>
      <c r="AF98" s="170"/>
      <c r="AG98" s="172"/>
      <c r="AH98" s="172"/>
      <c r="AI98" s="172"/>
      <c r="AJ98" s="169"/>
      <c r="AK98" s="367"/>
      <c r="AO98" s="173"/>
      <c r="AP98" s="174"/>
      <c r="AQ98" s="173"/>
    </row>
    <row r="99" spans="1:43" ht="15.75" customHeight="1" x14ac:dyDescent="0.15">
      <c r="A99" s="801">
        <f>IF($AG$3="",A95+1,AF99)</f>
        <v>23</v>
      </c>
      <c r="B99" s="802"/>
      <c r="C99" s="707" t="s">
        <v>247</v>
      </c>
      <c r="D99" s="368"/>
      <c r="E99" s="692" t="s">
        <v>201</v>
      </c>
      <c r="F99" s="368"/>
      <c r="G99" s="692" t="s">
        <v>250</v>
      </c>
      <c r="H99" s="368"/>
      <c r="I99" s="692" t="s">
        <v>201</v>
      </c>
      <c r="J99" s="368"/>
      <c r="K99" s="694" t="s">
        <v>251</v>
      </c>
      <c r="L99" s="690" t="s">
        <v>202</v>
      </c>
      <c r="M99" s="369"/>
      <c r="N99" s="688" t="s">
        <v>252</v>
      </c>
      <c r="O99" s="368"/>
      <c r="P99" s="688" t="s">
        <v>251</v>
      </c>
      <c r="Q99" s="690" t="s">
        <v>253</v>
      </c>
      <c r="R99" s="380" t="str">
        <f>IF(OR(D99="",A99=""),"",HOUR(AJ99))</f>
        <v/>
      </c>
      <c r="S99" s="688" t="s">
        <v>252</v>
      </c>
      <c r="T99" s="371" t="str">
        <f>IF(OR(D99="",A99=""),"",MINUTE(AJ99))</f>
        <v/>
      </c>
      <c r="U99" s="688" t="s">
        <v>251</v>
      </c>
      <c r="V99" s="690" t="s">
        <v>268</v>
      </c>
      <c r="W99" s="372"/>
      <c r="X99" s="703" t="s">
        <v>143</v>
      </c>
      <c r="Y99" s="696" t="s">
        <v>254</v>
      </c>
      <c r="Z99" s="705"/>
      <c r="AA99" s="706"/>
      <c r="AF99" s="168" t="str">
        <f>IF($AG$3="","",AF95+1)</f>
        <v/>
      </c>
      <c r="AG99" s="360">
        <f>IF(OR(D99="",F99=""),0,TIME(D99,F99,0))</f>
        <v>0</v>
      </c>
      <c r="AH99" s="360">
        <f>IF(OR(D99="",F99="",H99="",J99=""),0,TIME(H99,J99,0))</f>
        <v>0</v>
      </c>
      <c r="AI99" s="360">
        <f>IF(OR(D99="",F99=""),0,TIME(M99,O99,0))</f>
        <v>0</v>
      </c>
      <c r="AJ99" s="365">
        <f>AH99-AG99-AI99</f>
        <v>0</v>
      </c>
      <c r="AK99" s="367" t="str">
        <f>IF(A99="",IF(OR(D99&lt;&gt;"",F99&lt;&gt;"",H99&lt;&gt;"",J99&lt;&gt;""),"ERR",""),IF(A99&lt;&gt;"",IF(AND(D99="",F99="",H99="",J99=""),"",IF(OR(AND(D99&lt;&gt;"",F99=""),AND(D99="",F99&lt;&gt;""),AND(H99&lt;&gt;"",J99=""),AND(H99="",J99&lt;&gt;""),AG99&gt;=AH99,AH99-AG99-AI99&lt;0),"ERR",""))))</f>
        <v/>
      </c>
    </row>
    <row r="100" spans="1:43" ht="14.25" customHeight="1" x14ac:dyDescent="0.15">
      <c r="A100" s="803"/>
      <c r="B100" s="804"/>
      <c r="C100" s="708"/>
      <c r="D100" s="373"/>
      <c r="E100" s="693"/>
      <c r="F100" s="373"/>
      <c r="G100" s="693"/>
      <c r="H100" s="373"/>
      <c r="I100" s="693"/>
      <c r="J100" s="373"/>
      <c r="K100" s="695"/>
      <c r="L100" s="691"/>
      <c r="M100" s="374"/>
      <c r="N100" s="689"/>
      <c r="O100" s="373"/>
      <c r="P100" s="689"/>
      <c r="Q100" s="691"/>
      <c r="R100" s="379" t="str">
        <f>IF(OR(D100="",A99=""),"",HOUR(AJ100))</f>
        <v/>
      </c>
      <c r="S100" s="689"/>
      <c r="T100" s="375" t="str">
        <f>IF(OR(D100="",A99=""),"",MINUTE(AJ100))</f>
        <v/>
      </c>
      <c r="U100" s="689"/>
      <c r="V100" s="702"/>
      <c r="W100" s="413"/>
      <c r="X100" s="704"/>
      <c r="Y100" s="697"/>
      <c r="Z100" s="683"/>
      <c r="AA100" s="684"/>
      <c r="AG100" s="360">
        <f>IF(OR(D100="",F100=""),0,TIME(D100,F100,0))</f>
        <v>0</v>
      </c>
      <c r="AH100" s="360">
        <f>IF(OR(D100="",F100="",H100="",J100=""),0,TIME(H100,J100,0))</f>
        <v>0</v>
      </c>
      <c r="AI100" s="360">
        <f>IF(OR(D100="",F100=""),0,TIME(M100,O100,0))</f>
        <v>0</v>
      </c>
      <c r="AJ100" s="365">
        <f>AH100-AG100-AI100</f>
        <v>0</v>
      </c>
      <c r="AK100" s="367" t="str">
        <f>IF(A99="",IF(OR(D100&lt;&gt;"",F100&lt;&gt;"",H100&lt;&gt;"",J100&lt;&gt;""),"ERR",""),IF(A99&lt;&gt;"",IF(AND(D100="",F100="",H100="",J100=""),"",IF(OR(AND(D100&lt;&gt;"",F100=""),AND(D100="",F100&lt;&gt;""),AND(H100&lt;&gt;"",J100=""),AND(H100="",J100&lt;&gt;""),AG100&gt;=AH100,AH100-AG100-AI100&lt;0),"ERR",""))))</f>
        <v/>
      </c>
    </row>
    <row r="101" spans="1:43" ht="14.25" customHeight="1" x14ac:dyDescent="0.2">
      <c r="A101" s="803"/>
      <c r="B101" s="804"/>
      <c r="C101" s="700" t="s">
        <v>248</v>
      </c>
      <c r="D101" s="420"/>
      <c r="E101" s="421"/>
      <c r="F101" s="421"/>
      <c r="G101" s="421"/>
      <c r="H101" s="421"/>
      <c r="I101" s="421"/>
      <c r="J101" s="421"/>
      <c r="K101" s="421"/>
      <c r="L101" s="421"/>
      <c r="M101" s="421"/>
      <c r="N101" s="421"/>
      <c r="O101" s="421"/>
      <c r="P101" s="421"/>
      <c r="Q101" s="680" t="str">
        <f>IF(OR(AK99="ERR",AK100="ERR"),"研修時間を確認してください","")</f>
        <v/>
      </c>
      <c r="R101" s="680"/>
      <c r="S101" s="680"/>
      <c r="T101" s="680"/>
      <c r="U101" s="680"/>
      <c r="V101" s="680"/>
      <c r="W101" s="680"/>
      <c r="X101" s="681" t="str">
        <f>IF(ISERROR(OR(AG99,AJ99,AJ100)),"研修人数を入力してください",IF(AG99&lt;&gt;"",IF(OR(AND(AJ99&gt;0,W99=""),AND(AJ100&gt;0,W100="")),"研修人数を入力してください",""),""))</f>
        <v/>
      </c>
      <c r="Y101" s="681"/>
      <c r="Z101" s="681"/>
      <c r="AA101" s="682"/>
      <c r="AE101" s="164"/>
      <c r="AF101" s="170"/>
      <c r="AG101" s="172"/>
      <c r="AH101" s="172"/>
      <c r="AI101" s="172"/>
      <c r="AJ101" s="169"/>
      <c r="AK101" s="367"/>
      <c r="AM101" s="57"/>
      <c r="AO101" s="173"/>
      <c r="AP101" s="174"/>
      <c r="AQ101" s="173"/>
    </row>
    <row r="102" spans="1:43" ht="48.75" customHeight="1" x14ac:dyDescent="0.15">
      <c r="A102" s="805" t="str">
        <f>IF(AF99="","",CONCATENATE("(",TEXT(AF99,"aaa"),")"))</f>
        <v/>
      </c>
      <c r="B102" s="806"/>
      <c r="C102" s="701"/>
      <c r="D102" s="685"/>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7"/>
      <c r="AE102" s="164"/>
      <c r="AF102" s="170"/>
      <c r="AG102" s="172"/>
      <c r="AH102" s="172"/>
      <c r="AI102" s="172"/>
      <c r="AJ102" s="169"/>
      <c r="AK102" s="367"/>
      <c r="AO102" s="173"/>
      <c r="AP102" s="174"/>
      <c r="AQ102" s="173"/>
    </row>
    <row r="103" spans="1:43" ht="15.75" customHeight="1" x14ac:dyDescent="0.15">
      <c r="A103" s="801">
        <f>IF($AG$3="",A99+1,AF103)</f>
        <v>24</v>
      </c>
      <c r="B103" s="802"/>
      <c r="C103" s="707" t="s">
        <v>247</v>
      </c>
      <c r="D103" s="368"/>
      <c r="E103" s="692" t="s">
        <v>201</v>
      </c>
      <c r="F103" s="368"/>
      <c r="G103" s="692" t="s">
        <v>250</v>
      </c>
      <c r="H103" s="368"/>
      <c r="I103" s="692" t="s">
        <v>201</v>
      </c>
      <c r="J103" s="368"/>
      <c r="K103" s="694" t="s">
        <v>251</v>
      </c>
      <c r="L103" s="690" t="s">
        <v>202</v>
      </c>
      <c r="M103" s="369"/>
      <c r="N103" s="688" t="s">
        <v>252</v>
      </c>
      <c r="O103" s="368"/>
      <c r="P103" s="688" t="s">
        <v>251</v>
      </c>
      <c r="Q103" s="690" t="s">
        <v>253</v>
      </c>
      <c r="R103" s="380" t="str">
        <f>IF(OR(D103="",A103=""),"",HOUR(AJ103))</f>
        <v/>
      </c>
      <c r="S103" s="688" t="s">
        <v>252</v>
      </c>
      <c r="T103" s="371" t="str">
        <f>IF(OR(D103="",A103=""),"",MINUTE(AJ103))</f>
        <v/>
      </c>
      <c r="U103" s="688" t="s">
        <v>251</v>
      </c>
      <c r="V103" s="690" t="s">
        <v>268</v>
      </c>
      <c r="W103" s="372"/>
      <c r="X103" s="703" t="s">
        <v>143</v>
      </c>
      <c r="Y103" s="696" t="s">
        <v>254</v>
      </c>
      <c r="Z103" s="705"/>
      <c r="AA103" s="706"/>
      <c r="AF103" s="168" t="str">
        <f>IF($AG$3="","",AF99+1)</f>
        <v/>
      </c>
      <c r="AG103" s="360">
        <f>IF(OR(D103="",F103=""),0,TIME(D103,F103,0))</f>
        <v>0</v>
      </c>
      <c r="AH103" s="360">
        <f>IF(OR(D103="",F103="",H103="",J103=""),0,TIME(H103,J103,0))</f>
        <v>0</v>
      </c>
      <c r="AI103" s="360">
        <f>IF(OR(D103="",F103=""),0,TIME(M103,O103,0))</f>
        <v>0</v>
      </c>
      <c r="AJ103" s="365">
        <f>AH103-AG103-AI103</f>
        <v>0</v>
      </c>
      <c r="AK103" s="367" t="str">
        <f>IF(A103="",IF(OR(D103&lt;&gt;"",F103&lt;&gt;"",H103&lt;&gt;"",J103&lt;&gt;""),"ERR",""),IF(A103&lt;&gt;"",IF(AND(D103="",F103="",H103="",J103=""),"",IF(OR(AND(D103&lt;&gt;"",F103=""),AND(D103="",F103&lt;&gt;""),AND(H103&lt;&gt;"",J103=""),AND(H103="",J103&lt;&gt;""),AG103&gt;=AH103,AH103-AG103-AI103&lt;0),"ERR",""))))</f>
        <v/>
      </c>
    </row>
    <row r="104" spans="1:43" ht="14.25" customHeight="1" x14ac:dyDescent="0.15">
      <c r="A104" s="803"/>
      <c r="B104" s="804"/>
      <c r="C104" s="708"/>
      <c r="D104" s="373"/>
      <c r="E104" s="693"/>
      <c r="F104" s="373"/>
      <c r="G104" s="693"/>
      <c r="H104" s="373"/>
      <c r="I104" s="693"/>
      <c r="J104" s="373"/>
      <c r="K104" s="695"/>
      <c r="L104" s="691"/>
      <c r="M104" s="374"/>
      <c r="N104" s="689"/>
      <c r="O104" s="373"/>
      <c r="P104" s="689"/>
      <c r="Q104" s="691"/>
      <c r="R104" s="379" t="str">
        <f>IF(OR(D104="",A103=""),"",HOUR(AJ104))</f>
        <v/>
      </c>
      <c r="S104" s="689"/>
      <c r="T104" s="375" t="str">
        <f>IF(OR(D104="",A103=""),"",MINUTE(AJ104))</f>
        <v/>
      </c>
      <c r="U104" s="689"/>
      <c r="V104" s="702"/>
      <c r="W104" s="413"/>
      <c r="X104" s="704"/>
      <c r="Y104" s="697"/>
      <c r="Z104" s="683"/>
      <c r="AA104" s="684"/>
      <c r="AG104" s="360">
        <f>IF(OR(D104="",F104=""),0,TIME(D104,F104,0))</f>
        <v>0</v>
      </c>
      <c r="AH104" s="360">
        <f>IF(OR(D104="",F104="",H104="",J104=""),0,TIME(H104,J104,0))</f>
        <v>0</v>
      </c>
      <c r="AI104" s="360">
        <f>IF(OR(D104="",F104=""),0,TIME(M104,O104,0))</f>
        <v>0</v>
      </c>
      <c r="AJ104" s="365">
        <f>AH104-AG104-AI104</f>
        <v>0</v>
      </c>
      <c r="AK104" s="367" t="str">
        <f>IF(A103="",IF(OR(D104&lt;&gt;"",F104&lt;&gt;"",H104&lt;&gt;"",J104&lt;&gt;""),"ERR",""),IF(A103&lt;&gt;"",IF(AND(D104="",F104="",H104="",J104=""),"",IF(OR(AND(D104&lt;&gt;"",F104=""),AND(D104="",F104&lt;&gt;""),AND(H104&lt;&gt;"",J104=""),AND(H104="",J104&lt;&gt;""),AG104&gt;=AH104,AH104-AG104-AI104&lt;0),"ERR",""))))</f>
        <v/>
      </c>
    </row>
    <row r="105" spans="1:43" ht="14.25" customHeight="1" x14ac:dyDescent="0.2">
      <c r="A105" s="803"/>
      <c r="B105" s="804"/>
      <c r="C105" s="700" t="s">
        <v>248</v>
      </c>
      <c r="D105" s="420"/>
      <c r="E105" s="421"/>
      <c r="F105" s="421"/>
      <c r="G105" s="421"/>
      <c r="H105" s="421"/>
      <c r="I105" s="421"/>
      <c r="J105" s="421"/>
      <c r="K105" s="421"/>
      <c r="L105" s="421"/>
      <c r="M105" s="421"/>
      <c r="N105" s="421"/>
      <c r="O105" s="421"/>
      <c r="P105" s="421"/>
      <c r="Q105" s="680" t="str">
        <f>IF(OR(AK103="ERR",AK104="ERR"),"研修時間を確認してください","")</f>
        <v/>
      </c>
      <c r="R105" s="680"/>
      <c r="S105" s="680"/>
      <c r="T105" s="680"/>
      <c r="U105" s="680"/>
      <c r="V105" s="680"/>
      <c r="W105" s="680"/>
      <c r="X105" s="681" t="str">
        <f>IF(ISERROR(OR(AG103,AJ103,AJ104)),"研修人数を入力してください",IF(AG103&lt;&gt;"",IF(OR(AND(AJ103&gt;0,W103=""),AND(AJ104&gt;0,W104="")),"研修人数を入力してください",""),""))</f>
        <v/>
      </c>
      <c r="Y105" s="681"/>
      <c r="Z105" s="681"/>
      <c r="AA105" s="682"/>
      <c r="AE105" s="164"/>
      <c r="AF105" s="170"/>
      <c r="AG105" s="172"/>
      <c r="AH105" s="172"/>
      <c r="AI105" s="172"/>
      <c r="AJ105" s="169"/>
      <c r="AK105" s="367"/>
      <c r="AM105" s="57"/>
      <c r="AO105" s="173"/>
      <c r="AP105" s="174"/>
      <c r="AQ105" s="173"/>
    </row>
    <row r="106" spans="1:43" ht="48.75" customHeight="1" x14ac:dyDescent="0.15">
      <c r="A106" s="805" t="str">
        <f>IF(AF103="","",CONCATENATE("(",TEXT(AF103,"aaa"),")"))</f>
        <v/>
      </c>
      <c r="B106" s="806"/>
      <c r="C106" s="701"/>
      <c r="D106" s="685"/>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7"/>
      <c r="AE106" s="164"/>
      <c r="AF106" s="170"/>
      <c r="AG106" s="172"/>
      <c r="AH106" s="172"/>
      <c r="AI106" s="172"/>
      <c r="AJ106" s="169"/>
      <c r="AK106" s="367"/>
      <c r="AO106" s="173"/>
      <c r="AP106" s="174"/>
      <c r="AQ106" s="173"/>
    </row>
    <row r="107" spans="1:43" ht="15.75" customHeight="1" x14ac:dyDescent="0.15">
      <c r="A107" s="801">
        <f>IF($AG$3="",A103+1,AF107)</f>
        <v>25</v>
      </c>
      <c r="B107" s="802"/>
      <c r="C107" s="707" t="s">
        <v>247</v>
      </c>
      <c r="D107" s="368"/>
      <c r="E107" s="692" t="s">
        <v>201</v>
      </c>
      <c r="F107" s="368"/>
      <c r="G107" s="692" t="s">
        <v>250</v>
      </c>
      <c r="H107" s="368"/>
      <c r="I107" s="692" t="s">
        <v>201</v>
      </c>
      <c r="J107" s="368"/>
      <c r="K107" s="694" t="s">
        <v>251</v>
      </c>
      <c r="L107" s="690" t="s">
        <v>202</v>
      </c>
      <c r="M107" s="369"/>
      <c r="N107" s="688" t="s">
        <v>252</v>
      </c>
      <c r="O107" s="368"/>
      <c r="P107" s="688" t="s">
        <v>251</v>
      </c>
      <c r="Q107" s="690" t="s">
        <v>253</v>
      </c>
      <c r="R107" s="380" t="str">
        <f>IF(OR(D107="",A107=""),"",HOUR(AJ107))</f>
        <v/>
      </c>
      <c r="S107" s="688" t="s">
        <v>252</v>
      </c>
      <c r="T107" s="371" t="str">
        <f>IF(OR(D107="",A107=""),"",MINUTE(AJ107))</f>
        <v/>
      </c>
      <c r="U107" s="688" t="s">
        <v>251</v>
      </c>
      <c r="V107" s="690" t="s">
        <v>268</v>
      </c>
      <c r="W107" s="372"/>
      <c r="X107" s="703" t="s">
        <v>143</v>
      </c>
      <c r="Y107" s="696" t="s">
        <v>254</v>
      </c>
      <c r="Z107" s="705"/>
      <c r="AA107" s="706"/>
      <c r="AF107" s="168" t="str">
        <f>IF($AG$3="","",AF103+1)</f>
        <v/>
      </c>
      <c r="AG107" s="360">
        <f>IF(OR(D107="",F107=""),0,TIME(D107,F107,0))</f>
        <v>0</v>
      </c>
      <c r="AH107" s="360">
        <f>IF(OR(D107="",F107="",H107="",J107=""),0,TIME(H107,J107,0))</f>
        <v>0</v>
      </c>
      <c r="AI107" s="360">
        <f>IF(OR(D107="",F107=""),0,TIME(M107,O107,0))</f>
        <v>0</v>
      </c>
      <c r="AJ107" s="365">
        <f>AH107-AG107-AI107</f>
        <v>0</v>
      </c>
      <c r="AK107" s="367" t="str">
        <f>IF(A107="",IF(OR(D107&lt;&gt;"",F107&lt;&gt;"",H107&lt;&gt;"",J107&lt;&gt;""),"ERR",""),IF(A107&lt;&gt;"",IF(AND(D107="",F107="",H107="",J107=""),"",IF(OR(AND(D107&lt;&gt;"",F107=""),AND(D107="",F107&lt;&gt;""),AND(H107&lt;&gt;"",J107=""),AND(H107="",J107&lt;&gt;""),AG107&gt;=AH107,AH107-AG107-AI107&lt;0),"ERR",""))))</f>
        <v/>
      </c>
    </row>
    <row r="108" spans="1:43" ht="14.25" customHeight="1" x14ac:dyDescent="0.15">
      <c r="A108" s="803"/>
      <c r="B108" s="804"/>
      <c r="C108" s="708"/>
      <c r="D108" s="373"/>
      <c r="E108" s="693"/>
      <c r="F108" s="373"/>
      <c r="G108" s="693"/>
      <c r="H108" s="373"/>
      <c r="I108" s="693"/>
      <c r="J108" s="373"/>
      <c r="K108" s="695"/>
      <c r="L108" s="691"/>
      <c r="M108" s="374"/>
      <c r="N108" s="689"/>
      <c r="O108" s="373"/>
      <c r="P108" s="689"/>
      <c r="Q108" s="691"/>
      <c r="R108" s="379" t="str">
        <f>IF(OR(D108="",A107=""),"",HOUR(AJ108))</f>
        <v/>
      </c>
      <c r="S108" s="689"/>
      <c r="T108" s="375" t="str">
        <f>IF(OR(D108="",A107=""),"",MINUTE(AJ108))</f>
        <v/>
      </c>
      <c r="U108" s="689"/>
      <c r="V108" s="702"/>
      <c r="W108" s="413"/>
      <c r="X108" s="704"/>
      <c r="Y108" s="697"/>
      <c r="Z108" s="683"/>
      <c r="AA108" s="684"/>
      <c r="AG108" s="360">
        <f>IF(OR(D108="",F108=""),0,TIME(D108,F108,0))</f>
        <v>0</v>
      </c>
      <c r="AH108" s="360">
        <f>IF(OR(D108="",F108="",H108="",J108=""),0,TIME(H108,J108,0))</f>
        <v>0</v>
      </c>
      <c r="AI108" s="360">
        <f>IF(OR(D108="",F108=""),0,TIME(M108,O108,0))</f>
        <v>0</v>
      </c>
      <c r="AJ108" s="365">
        <f>AH108-AG108-AI108</f>
        <v>0</v>
      </c>
      <c r="AK108" s="367" t="str">
        <f>IF(A107="",IF(OR(D108&lt;&gt;"",F108&lt;&gt;"",H108&lt;&gt;"",J108&lt;&gt;""),"ERR",""),IF(A107&lt;&gt;"",IF(AND(D108="",F108="",H108="",J108=""),"",IF(OR(AND(D108&lt;&gt;"",F108=""),AND(D108="",F108&lt;&gt;""),AND(H108&lt;&gt;"",J108=""),AND(H108="",J108&lt;&gt;""),AG108&gt;=AH108,AH108-AG108-AI108&lt;0),"ERR",""))))</f>
        <v/>
      </c>
    </row>
    <row r="109" spans="1:43" ht="14.25" customHeight="1" x14ac:dyDescent="0.2">
      <c r="A109" s="803"/>
      <c r="B109" s="804"/>
      <c r="C109" s="700" t="s">
        <v>248</v>
      </c>
      <c r="D109" s="420"/>
      <c r="E109" s="421"/>
      <c r="F109" s="421"/>
      <c r="G109" s="421"/>
      <c r="H109" s="421"/>
      <c r="I109" s="421"/>
      <c r="J109" s="421"/>
      <c r="K109" s="421"/>
      <c r="L109" s="421"/>
      <c r="M109" s="421"/>
      <c r="N109" s="421"/>
      <c r="O109" s="421"/>
      <c r="P109" s="421"/>
      <c r="Q109" s="680" t="str">
        <f>IF(OR(AK107="ERR",AK108="ERR"),"研修時間を確認してください","")</f>
        <v/>
      </c>
      <c r="R109" s="680"/>
      <c r="S109" s="680"/>
      <c r="T109" s="680"/>
      <c r="U109" s="680"/>
      <c r="V109" s="680"/>
      <c r="W109" s="680"/>
      <c r="X109" s="681" t="str">
        <f>IF(ISERROR(OR(AG107,AJ107,AJ108)),"研修人数を入力してください",IF(AG107&lt;&gt;"",IF(OR(AND(AJ107&gt;0,W107=""),AND(AJ108&gt;0,W108="")),"研修人数を入力してください",""),""))</f>
        <v/>
      </c>
      <c r="Y109" s="681"/>
      <c r="Z109" s="681"/>
      <c r="AA109" s="682"/>
      <c r="AE109" s="164"/>
      <c r="AF109" s="170"/>
      <c r="AG109" s="172"/>
      <c r="AH109" s="172"/>
      <c r="AI109" s="172"/>
      <c r="AJ109" s="169"/>
      <c r="AK109" s="367"/>
      <c r="AM109" s="57"/>
      <c r="AO109" s="173"/>
      <c r="AP109" s="174"/>
      <c r="AQ109" s="173"/>
    </row>
    <row r="110" spans="1:43" ht="48.75" customHeight="1" x14ac:dyDescent="0.15">
      <c r="A110" s="805" t="str">
        <f>IF(AF107="","",CONCATENATE("(",TEXT(AF107,"aaa"),")"))</f>
        <v/>
      </c>
      <c r="B110" s="806"/>
      <c r="C110" s="701"/>
      <c r="D110" s="685"/>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7"/>
      <c r="AE110" s="164"/>
      <c r="AF110" s="170"/>
      <c r="AG110" s="172"/>
      <c r="AH110" s="172"/>
      <c r="AI110" s="172"/>
      <c r="AJ110" s="169"/>
      <c r="AK110" s="367"/>
      <c r="AO110" s="173"/>
      <c r="AP110" s="174"/>
      <c r="AQ110" s="173"/>
    </row>
    <row r="111" spans="1:43" ht="15.75" customHeight="1" x14ac:dyDescent="0.15">
      <c r="A111" s="801">
        <f>IF($AG$3="",A107+1,AF111)</f>
        <v>26</v>
      </c>
      <c r="B111" s="802"/>
      <c r="C111" s="707" t="s">
        <v>247</v>
      </c>
      <c r="D111" s="368"/>
      <c r="E111" s="692" t="s">
        <v>201</v>
      </c>
      <c r="F111" s="368"/>
      <c r="G111" s="692" t="s">
        <v>250</v>
      </c>
      <c r="H111" s="368"/>
      <c r="I111" s="692" t="s">
        <v>201</v>
      </c>
      <c r="J111" s="368"/>
      <c r="K111" s="694" t="s">
        <v>251</v>
      </c>
      <c r="L111" s="690" t="s">
        <v>202</v>
      </c>
      <c r="M111" s="369"/>
      <c r="N111" s="688" t="s">
        <v>252</v>
      </c>
      <c r="O111" s="368"/>
      <c r="P111" s="688" t="s">
        <v>251</v>
      </c>
      <c r="Q111" s="690" t="s">
        <v>253</v>
      </c>
      <c r="R111" s="380" t="str">
        <f>IF(OR(D111="",A111=""),"",HOUR(AJ111))</f>
        <v/>
      </c>
      <c r="S111" s="688" t="s">
        <v>252</v>
      </c>
      <c r="T111" s="371" t="str">
        <f>IF(OR(D111="",A111=""),"",MINUTE(AJ111))</f>
        <v/>
      </c>
      <c r="U111" s="688" t="s">
        <v>251</v>
      </c>
      <c r="V111" s="690" t="s">
        <v>268</v>
      </c>
      <c r="W111" s="372"/>
      <c r="X111" s="703" t="s">
        <v>143</v>
      </c>
      <c r="Y111" s="696" t="s">
        <v>254</v>
      </c>
      <c r="Z111" s="705"/>
      <c r="AA111" s="706"/>
      <c r="AF111" s="168" t="str">
        <f>IF($AG$3="","",AF107+1)</f>
        <v/>
      </c>
      <c r="AG111" s="360">
        <f>IF(OR(D111="",F111=""),0,TIME(D111,F111,0))</f>
        <v>0</v>
      </c>
      <c r="AH111" s="360">
        <f>IF(OR(D111="",F111="",H111="",J111=""),0,TIME(H111,J111,0))</f>
        <v>0</v>
      </c>
      <c r="AI111" s="360">
        <f>IF(OR(D111="",F111=""),0,TIME(M111,O111,0))</f>
        <v>0</v>
      </c>
      <c r="AJ111" s="365">
        <f>AH111-AG111-AI111</f>
        <v>0</v>
      </c>
      <c r="AK111" s="367" t="str">
        <f>IF(A111="",IF(OR(D111&lt;&gt;"",F111&lt;&gt;"",H111&lt;&gt;"",J111&lt;&gt;""),"ERR",""),IF(A111&lt;&gt;"",IF(AND(D111="",F111="",H111="",J111=""),"",IF(OR(AND(D111&lt;&gt;"",F111=""),AND(D111="",F111&lt;&gt;""),AND(H111&lt;&gt;"",J111=""),AND(H111="",J111&lt;&gt;""),AG111&gt;=AH111,AH111-AG111-AI111&lt;0),"ERR",""))))</f>
        <v/>
      </c>
    </row>
    <row r="112" spans="1:43" ht="14.25" customHeight="1" x14ac:dyDescent="0.15">
      <c r="A112" s="803"/>
      <c r="B112" s="804"/>
      <c r="C112" s="708"/>
      <c r="D112" s="373"/>
      <c r="E112" s="693"/>
      <c r="F112" s="373"/>
      <c r="G112" s="693"/>
      <c r="H112" s="373"/>
      <c r="I112" s="693"/>
      <c r="J112" s="373"/>
      <c r="K112" s="695"/>
      <c r="L112" s="691"/>
      <c r="M112" s="374"/>
      <c r="N112" s="689"/>
      <c r="O112" s="373"/>
      <c r="P112" s="689"/>
      <c r="Q112" s="691"/>
      <c r="R112" s="379" t="str">
        <f>IF(OR(D112="",A111=""),"",HOUR(AJ112))</f>
        <v/>
      </c>
      <c r="S112" s="689"/>
      <c r="T112" s="375" t="str">
        <f>IF(OR(D112="",A111=""),"",MINUTE(AJ112))</f>
        <v/>
      </c>
      <c r="U112" s="689"/>
      <c r="V112" s="702"/>
      <c r="W112" s="413"/>
      <c r="X112" s="704"/>
      <c r="Y112" s="697"/>
      <c r="Z112" s="683"/>
      <c r="AA112" s="684"/>
      <c r="AG112" s="360">
        <f>IF(OR(D112="",F112=""),0,TIME(D112,F112,0))</f>
        <v>0</v>
      </c>
      <c r="AH112" s="360">
        <f>IF(OR(D112="",F112="",H112="",J112=""),0,TIME(H112,J112,0))</f>
        <v>0</v>
      </c>
      <c r="AI112" s="360">
        <f>IF(OR(D112="",F112=""),0,TIME(M112,O112,0))</f>
        <v>0</v>
      </c>
      <c r="AJ112" s="365">
        <f>AH112-AG112-AI112</f>
        <v>0</v>
      </c>
      <c r="AK112" s="367" t="str">
        <f>IF(A111="",IF(OR(D112&lt;&gt;"",F112&lt;&gt;"",H112&lt;&gt;"",J112&lt;&gt;""),"ERR",""),IF(A111&lt;&gt;"",IF(AND(D112="",F112="",H112="",J112=""),"",IF(OR(AND(D112&lt;&gt;"",F112=""),AND(D112="",F112&lt;&gt;""),AND(H112&lt;&gt;"",J112=""),AND(H112="",J112&lt;&gt;""),AG112&gt;=AH112,AH112-AG112-AI112&lt;0),"ERR",""))))</f>
        <v/>
      </c>
    </row>
    <row r="113" spans="1:43" ht="14.25" customHeight="1" x14ac:dyDescent="0.2">
      <c r="A113" s="803"/>
      <c r="B113" s="804"/>
      <c r="C113" s="700" t="s">
        <v>248</v>
      </c>
      <c r="D113" s="420"/>
      <c r="E113" s="421"/>
      <c r="F113" s="421"/>
      <c r="G113" s="421"/>
      <c r="H113" s="421"/>
      <c r="I113" s="421"/>
      <c r="J113" s="421"/>
      <c r="K113" s="421"/>
      <c r="L113" s="421"/>
      <c r="M113" s="421"/>
      <c r="N113" s="421"/>
      <c r="O113" s="421"/>
      <c r="P113" s="421"/>
      <c r="Q113" s="680" t="str">
        <f>IF(OR(AK111="ERR",AK112="ERR"),"研修時間を確認してください","")</f>
        <v/>
      </c>
      <c r="R113" s="680"/>
      <c r="S113" s="680"/>
      <c r="T113" s="680"/>
      <c r="U113" s="680"/>
      <c r="V113" s="680"/>
      <c r="W113" s="680"/>
      <c r="X113" s="681" t="str">
        <f>IF(ISERROR(OR(AG111,AJ111,AJ112)),"研修人数を入力してください",IF(AG111&lt;&gt;"",IF(OR(AND(AJ111&gt;0,W111=""),AND(AJ112&gt;0,W112="")),"研修人数を入力してください",""),""))</f>
        <v/>
      </c>
      <c r="Y113" s="681"/>
      <c r="Z113" s="681"/>
      <c r="AA113" s="682"/>
      <c r="AE113" s="164"/>
      <c r="AF113" s="170"/>
      <c r="AG113" s="172"/>
      <c r="AH113" s="172"/>
      <c r="AI113" s="172"/>
      <c r="AJ113" s="169"/>
      <c r="AK113" s="367"/>
      <c r="AM113" s="57"/>
      <c r="AO113" s="173"/>
      <c r="AP113" s="174"/>
      <c r="AQ113" s="173"/>
    </row>
    <row r="114" spans="1:43" ht="48.75" customHeight="1" x14ac:dyDescent="0.15">
      <c r="A114" s="805" t="str">
        <f>IF(AF111="","",CONCATENATE("(",TEXT(AF111,"aaa"),")"))</f>
        <v/>
      </c>
      <c r="B114" s="806"/>
      <c r="C114" s="701"/>
      <c r="D114" s="685"/>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7"/>
      <c r="AE114" s="164"/>
      <c r="AF114" s="170"/>
      <c r="AG114" s="172"/>
      <c r="AH114" s="172"/>
      <c r="AI114" s="172"/>
      <c r="AJ114" s="169"/>
      <c r="AK114" s="367"/>
      <c r="AO114" s="173"/>
      <c r="AP114" s="174"/>
      <c r="AQ114" s="173"/>
    </row>
    <row r="115" spans="1:43" ht="15.75" customHeight="1" x14ac:dyDescent="0.15">
      <c r="A115" s="801">
        <f>IF($AG$3="",A111+1,AF115)</f>
        <v>27</v>
      </c>
      <c r="B115" s="802"/>
      <c r="C115" s="707" t="s">
        <v>247</v>
      </c>
      <c r="D115" s="368"/>
      <c r="E115" s="692" t="s">
        <v>201</v>
      </c>
      <c r="F115" s="368"/>
      <c r="G115" s="692" t="s">
        <v>250</v>
      </c>
      <c r="H115" s="368"/>
      <c r="I115" s="692" t="s">
        <v>201</v>
      </c>
      <c r="J115" s="368"/>
      <c r="K115" s="694" t="s">
        <v>251</v>
      </c>
      <c r="L115" s="690" t="s">
        <v>202</v>
      </c>
      <c r="M115" s="369"/>
      <c r="N115" s="688" t="s">
        <v>252</v>
      </c>
      <c r="O115" s="368"/>
      <c r="P115" s="688" t="s">
        <v>251</v>
      </c>
      <c r="Q115" s="690" t="s">
        <v>253</v>
      </c>
      <c r="R115" s="380" t="str">
        <f>IF(OR(D115="",A115=""),"",HOUR(AJ115))</f>
        <v/>
      </c>
      <c r="S115" s="688" t="s">
        <v>252</v>
      </c>
      <c r="T115" s="371" t="str">
        <f>IF(OR(D115="",A115=""),"",MINUTE(AJ115))</f>
        <v/>
      </c>
      <c r="U115" s="688" t="s">
        <v>251</v>
      </c>
      <c r="V115" s="690" t="s">
        <v>268</v>
      </c>
      <c r="W115" s="372"/>
      <c r="X115" s="703" t="s">
        <v>143</v>
      </c>
      <c r="Y115" s="696" t="s">
        <v>254</v>
      </c>
      <c r="Z115" s="705"/>
      <c r="AA115" s="706"/>
      <c r="AF115" s="168" t="str">
        <f>IF($AG$3="","",AF111+1)</f>
        <v/>
      </c>
      <c r="AG115" s="360">
        <f>IF(OR(D115="",F115=""),0,TIME(D115,F115,0))</f>
        <v>0</v>
      </c>
      <c r="AH115" s="360">
        <f>IF(OR(D115="",F115="",H115="",J115=""),0,TIME(H115,J115,0))</f>
        <v>0</v>
      </c>
      <c r="AI115" s="360">
        <f>IF(OR(D115="",F115=""),0,TIME(M115,O115,0))</f>
        <v>0</v>
      </c>
      <c r="AJ115" s="365">
        <f>AH115-AG115-AI115</f>
        <v>0</v>
      </c>
      <c r="AK115" s="367" t="str">
        <f>IF(A115="",IF(OR(D115&lt;&gt;"",F115&lt;&gt;"",H115&lt;&gt;"",J115&lt;&gt;""),"ERR",""),IF(A115&lt;&gt;"",IF(AND(D115="",F115="",H115="",J115=""),"",IF(OR(AND(D115&lt;&gt;"",F115=""),AND(D115="",F115&lt;&gt;""),AND(H115&lt;&gt;"",J115=""),AND(H115="",J115&lt;&gt;""),AG115&gt;=AH115,AH115-AG115-AI115&lt;0),"ERR",""))))</f>
        <v/>
      </c>
    </row>
    <row r="116" spans="1:43" ht="14.25" customHeight="1" x14ac:dyDescent="0.15">
      <c r="A116" s="803"/>
      <c r="B116" s="804"/>
      <c r="C116" s="708"/>
      <c r="D116" s="373"/>
      <c r="E116" s="693"/>
      <c r="F116" s="373"/>
      <c r="G116" s="693"/>
      <c r="H116" s="373"/>
      <c r="I116" s="693"/>
      <c r="J116" s="373"/>
      <c r="K116" s="695"/>
      <c r="L116" s="691"/>
      <c r="M116" s="374"/>
      <c r="N116" s="689"/>
      <c r="O116" s="373"/>
      <c r="P116" s="689"/>
      <c r="Q116" s="691"/>
      <c r="R116" s="379" t="str">
        <f>IF(OR(D116="",A115=""),"",HOUR(AJ116))</f>
        <v/>
      </c>
      <c r="S116" s="689"/>
      <c r="T116" s="375" t="str">
        <f>IF(OR(D116="",A115=""),"",MINUTE(AJ116))</f>
        <v/>
      </c>
      <c r="U116" s="689"/>
      <c r="V116" s="702"/>
      <c r="W116" s="413"/>
      <c r="X116" s="704"/>
      <c r="Y116" s="697"/>
      <c r="Z116" s="683"/>
      <c r="AA116" s="684"/>
      <c r="AG116" s="360">
        <f>IF(OR(D116="",F116=""),0,TIME(D116,F116,0))</f>
        <v>0</v>
      </c>
      <c r="AH116" s="360">
        <f>IF(OR(D116="",F116="",H116="",J116=""),0,TIME(H116,J116,0))</f>
        <v>0</v>
      </c>
      <c r="AI116" s="360">
        <f>IF(OR(D116="",F116=""),0,TIME(M116,O116,0))</f>
        <v>0</v>
      </c>
      <c r="AJ116" s="365">
        <f>AH116-AG116-AI116</f>
        <v>0</v>
      </c>
      <c r="AK116" s="367" t="str">
        <f>IF(A115="",IF(OR(D116&lt;&gt;"",F116&lt;&gt;"",H116&lt;&gt;"",J116&lt;&gt;""),"ERR",""),IF(A115&lt;&gt;"",IF(AND(D116="",F116="",H116="",J116=""),"",IF(OR(AND(D116&lt;&gt;"",F116=""),AND(D116="",F116&lt;&gt;""),AND(H116&lt;&gt;"",J116=""),AND(H116="",J116&lt;&gt;""),AG116&gt;=AH116,AH116-AG116-AI116&lt;0),"ERR",""))))</f>
        <v/>
      </c>
    </row>
    <row r="117" spans="1:43" ht="14.25" customHeight="1" x14ac:dyDescent="0.2">
      <c r="A117" s="803"/>
      <c r="B117" s="804"/>
      <c r="C117" s="700" t="s">
        <v>248</v>
      </c>
      <c r="D117" s="420"/>
      <c r="E117" s="421"/>
      <c r="F117" s="421"/>
      <c r="G117" s="421"/>
      <c r="H117" s="421"/>
      <c r="I117" s="421"/>
      <c r="J117" s="421"/>
      <c r="K117" s="421"/>
      <c r="L117" s="421"/>
      <c r="M117" s="421"/>
      <c r="N117" s="421"/>
      <c r="O117" s="421"/>
      <c r="P117" s="421"/>
      <c r="Q117" s="680" t="str">
        <f>IF(OR(AK115="ERR",AK116="ERR"),"研修時間を確認してください","")</f>
        <v/>
      </c>
      <c r="R117" s="680"/>
      <c r="S117" s="680"/>
      <c r="T117" s="680"/>
      <c r="U117" s="680"/>
      <c r="V117" s="680"/>
      <c r="W117" s="680"/>
      <c r="X117" s="681" t="str">
        <f>IF(ISERROR(OR(AG115,AJ115,AJ116)),"研修人数を入力してください",IF(AG115&lt;&gt;"",IF(OR(AND(AJ115&gt;0,W115=""),AND(AJ116&gt;0,W116="")),"研修人数を入力してください",""),""))</f>
        <v/>
      </c>
      <c r="Y117" s="681"/>
      <c r="Z117" s="681"/>
      <c r="AA117" s="682"/>
      <c r="AE117" s="164"/>
      <c r="AF117" s="170"/>
      <c r="AG117" s="172"/>
      <c r="AH117" s="172"/>
      <c r="AI117" s="172"/>
      <c r="AJ117" s="169"/>
      <c r="AK117" s="367"/>
      <c r="AM117" s="57"/>
      <c r="AO117" s="173"/>
      <c r="AP117" s="174"/>
      <c r="AQ117" s="173"/>
    </row>
    <row r="118" spans="1:43" ht="48.75" customHeight="1" x14ac:dyDescent="0.15">
      <c r="A118" s="805" t="str">
        <f>IF(AF115="","",CONCATENATE("(",TEXT(AF115,"aaa"),")"))</f>
        <v/>
      </c>
      <c r="B118" s="806"/>
      <c r="C118" s="701"/>
      <c r="D118" s="685"/>
      <c r="E118" s="686"/>
      <c r="F118" s="686"/>
      <c r="G118" s="686"/>
      <c r="H118" s="686"/>
      <c r="I118" s="686"/>
      <c r="J118" s="686"/>
      <c r="K118" s="686"/>
      <c r="L118" s="686"/>
      <c r="M118" s="686"/>
      <c r="N118" s="686"/>
      <c r="O118" s="686"/>
      <c r="P118" s="686"/>
      <c r="Q118" s="686"/>
      <c r="R118" s="686"/>
      <c r="S118" s="686"/>
      <c r="T118" s="686"/>
      <c r="U118" s="686"/>
      <c r="V118" s="686"/>
      <c r="W118" s="686"/>
      <c r="X118" s="686"/>
      <c r="Y118" s="686"/>
      <c r="Z118" s="686"/>
      <c r="AA118" s="687"/>
      <c r="AC118" s="389"/>
      <c r="AE118" s="164"/>
      <c r="AF118" s="170"/>
      <c r="AG118" s="172"/>
      <c r="AH118" s="172"/>
      <c r="AI118" s="172"/>
      <c r="AJ118" s="169"/>
      <c r="AK118" s="367"/>
      <c r="AO118" s="173"/>
      <c r="AP118" s="174"/>
      <c r="AQ118" s="173"/>
    </row>
    <row r="119" spans="1:43" ht="15.75" customHeight="1" x14ac:dyDescent="0.15">
      <c r="A119" s="801">
        <f>IF($AG$3="",A115+1,AF119)</f>
        <v>28</v>
      </c>
      <c r="B119" s="802"/>
      <c r="C119" s="707" t="s">
        <v>247</v>
      </c>
      <c r="D119" s="368"/>
      <c r="E119" s="692" t="s">
        <v>201</v>
      </c>
      <c r="F119" s="368"/>
      <c r="G119" s="692" t="s">
        <v>250</v>
      </c>
      <c r="H119" s="368"/>
      <c r="I119" s="692" t="s">
        <v>201</v>
      </c>
      <c r="J119" s="368"/>
      <c r="K119" s="694" t="s">
        <v>251</v>
      </c>
      <c r="L119" s="690" t="s">
        <v>202</v>
      </c>
      <c r="M119" s="369"/>
      <c r="N119" s="688" t="s">
        <v>252</v>
      </c>
      <c r="O119" s="368"/>
      <c r="P119" s="688" t="s">
        <v>251</v>
      </c>
      <c r="Q119" s="690" t="s">
        <v>253</v>
      </c>
      <c r="R119" s="380" t="str">
        <f>IF(OR(D119="",A119=""),"",HOUR(AJ119))</f>
        <v/>
      </c>
      <c r="S119" s="688" t="s">
        <v>252</v>
      </c>
      <c r="T119" s="371" t="str">
        <f>IF(OR(D119="",A119=""),"",MINUTE(AJ119))</f>
        <v/>
      </c>
      <c r="U119" s="688" t="s">
        <v>251</v>
      </c>
      <c r="V119" s="690" t="s">
        <v>268</v>
      </c>
      <c r="W119" s="372"/>
      <c r="X119" s="703" t="s">
        <v>143</v>
      </c>
      <c r="Y119" s="696" t="s">
        <v>254</v>
      </c>
      <c r="Z119" s="705"/>
      <c r="AA119" s="706"/>
      <c r="AF119" s="168" t="str">
        <f>IF($AG$3="","",AF115+1)</f>
        <v/>
      </c>
      <c r="AG119" s="360">
        <f>IF(OR(D119="",F119=""),0,TIME(D119,F119,0))</f>
        <v>0</v>
      </c>
      <c r="AH119" s="360">
        <f>IF(OR(D119="",F119="",H119="",J119=""),0,TIME(H119,J119,0))</f>
        <v>0</v>
      </c>
      <c r="AI119" s="360">
        <f>IF(OR(D119="",F119=""),0,TIME(M119,O119,0))</f>
        <v>0</v>
      </c>
      <c r="AJ119" s="365">
        <f>AH119-AG119-AI119</f>
        <v>0</v>
      </c>
      <c r="AK119" s="367" t="str">
        <f>IF(A119="",IF(OR(D119&lt;&gt;"",F119&lt;&gt;"",H119&lt;&gt;"",J119&lt;&gt;""),"ERR",""),IF(A119&lt;&gt;"",IF(AND(D119="",F119="",H119="",J119=""),"",IF(OR(AND(D119&lt;&gt;"",F119=""),AND(D119="",F119&lt;&gt;""),AND(H119&lt;&gt;"",J119=""),AND(H119="",J119&lt;&gt;""),AG119&gt;=AH119,AH119-AG119-AI119&lt;0),"ERR",""))))</f>
        <v/>
      </c>
    </row>
    <row r="120" spans="1:43" ht="14.25" customHeight="1" x14ac:dyDescent="0.15">
      <c r="A120" s="803"/>
      <c r="B120" s="804"/>
      <c r="C120" s="708"/>
      <c r="D120" s="373"/>
      <c r="E120" s="693"/>
      <c r="F120" s="373"/>
      <c r="G120" s="693"/>
      <c r="H120" s="373"/>
      <c r="I120" s="693"/>
      <c r="J120" s="373"/>
      <c r="K120" s="695"/>
      <c r="L120" s="691"/>
      <c r="M120" s="374"/>
      <c r="N120" s="689"/>
      <c r="O120" s="373"/>
      <c r="P120" s="689"/>
      <c r="Q120" s="691"/>
      <c r="R120" s="379" t="str">
        <f>IF(OR(D120="",A119=""),"",HOUR(AJ120))</f>
        <v/>
      </c>
      <c r="S120" s="689"/>
      <c r="T120" s="375" t="str">
        <f>IF(OR(D120="",A119=""),"",MINUTE(AJ120))</f>
        <v/>
      </c>
      <c r="U120" s="689"/>
      <c r="V120" s="702"/>
      <c r="W120" s="413"/>
      <c r="X120" s="704"/>
      <c r="Y120" s="697"/>
      <c r="Z120" s="683"/>
      <c r="AA120" s="684"/>
      <c r="AG120" s="360">
        <f>IF(OR(D120="",F120=""),0,TIME(D120,F120,0))</f>
        <v>0</v>
      </c>
      <c r="AH120" s="360">
        <f>IF(OR(D120="",F120="",H120="",J120=""),0,TIME(H120,J120,0))</f>
        <v>0</v>
      </c>
      <c r="AI120" s="360">
        <f>IF(OR(D120="",F120=""),0,TIME(M120,O120,0))</f>
        <v>0</v>
      </c>
      <c r="AJ120" s="365">
        <f>AH120-AG120-AI120</f>
        <v>0</v>
      </c>
      <c r="AK120" s="367" t="str">
        <f>IF(A119="",IF(OR(D120&lt;&gt;"",F120&lt;&gt;"",H120&lt;&gt;"",J120&lt;&gt;""),"ERR",""),IF(A119&lt;&gt;"",IF(AND(D120="",F120="",H120="",J120=""),"",IF(OR(AND(D120&lt;&gt;"",F120=""),AND(D120="",F120&lt;&gt;""),AND(H120&lt;&gt;"",J120=""),AND(H120="",J120&lt;&gt;""),AG120&gt;=AH120,AH120-AG120-AI120&lt;0),"ERR",""))))</f>
        <v/>
      </c>
    </row>
    <row r="121" spans="1:43" ht="14.25" customHeight="1" x14ac:dyDescent="0.2">
      <c r="A121" s="803"/>
      <c r="B121" s="804"/>
      <c r="C121" s="700" t="s">
        <v>248</v>
      </c>
      <c r="D121" s="420"/>
      <c r="E121" s="421"/>
      <c r="F121" s="421"/>
      <c r="G121" s="421"/>
      <c r="H121" s="421"/>
      <c r="I121" s="421"/>
      <c r="J121" s="421"/>
      <c r="K121" s="421"/>
      <c r="L121" s="421"/>
      <c r="M121" s="421"/>
      <c r="N121" s="421"/>
      <c r="O121" s="421"/>
      <c r="P121" s="421"/>
      <c r="Q121" s="680" t="str">
        <f>IF(OR(AK119="ERR",AK120="ERR"),"研修時間を確認してください","")</f>
        <v/>
      </c>
      <c r="R121" s="680"/>
      <c r="S121" s="680"/>
      <c r="T121" s="680"/>
      <c r="U121" s="680"/>
      <c r="V121" s="680"/>
      <c r="W121" s="680"/>
      <c r="X121" s="681" t="str">
        <f>IF(ISERROR(OR(AG119,AJ119,AJ120)),"研修人数を入力してください",IF(AG119&lt;&gt;"",IF(OR(AND(AJ119&gt;0,W119=""),AND(AJ120&gt;0,W120="")),"研修人数を入力してください",""),""))</f>
        <v/>
      </c>
      <c r="Y121" s="681"/>
      <c r="Z121" s="681"/>
      <c r="AA121" s="682"/>
      <c r="AE121" s="164"/>
      <c r="AF121" s="170"/>
      <c r="AG121" s="172"/>
      <c r="AH121" s="172"/>
      <c r="AI121" s="172"/>
      <c r="AJ121" s="169"/>
      <c r="AK121" s="367"/>
      <c r="AM121" s="57"/>
      <c r="AO121" s="173"/>
      <c r="AP121" s="174"/>
      <c r="AQ121" s="173"/>
    </row>
    <row r="122" spans="1:43" ht="48.75" customHeight="1" x14ac:dyDescent="0.15">
      <c r="A122" s="805" t="str">
        <f>IF(AF119="","",CONCATENATE("(",TEXT(AF119,"aaa"),")"))</f>
        <v/>
      </c>
      <c r="B122" s="806"/>
      <c r="C122" s="701"/>
      <c r="D122" s="685"/>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7"/>
      <c r="AC122" s="389"/>
      <c r="AE122" s="164"/>
      <c r="AF122" s="170"/>
      <c r="AG122" s="172"/>
      <c r="AH122" s="172"/>
      <c r="AI122" s="172"/>
      <c r="AJ122" s="169"/>
      <c r="AK122" s="367"/>
      <c r="AO122" s="173"/>
      <c r="AP122" s="174"/>
      <c r="AQ122" s="173"/>
    </row>
    <row r="123" spans="1:43" ht="15.75" customHeight="1" x14ac:dyDescent="0.15">
      <c r="A123" s="801">
        <f>IF(AG3="",29,IF(DAY(DATE(AH$3,AJ$3,29))=29,29,""))</f>
        <v>29</v>
      </c>
      <c r="B123" s="802"/>
      <c r="C123" s="707" t="s">
        <v>247</v>
      </c>
      <c r="D123" s="368"/>
      <c r="E123" s="692" t="s">
        <v>201</v>
      </c>
      <c r="F123" s="368"/>
      <c r="G123" s="692" t="s">
        <v>250</v>
      </c>
      <c r="H123" s="368"/>
      <c r="I123" s="692" t="s">
        <v>201</v>
      </c>
      <c r="J123" s="368"/>
      <c r="K123" s="694" t="s">
        <v>251</v>
      </c>
      <c r="L123" s="690" t="s">
        <v>202</v>
      </c>
      <c r="M123" s="369"/>
      <c r="N123" s="688" t="s">
        <v>252</v>
      </c>
      <c r="O123" s="368"/>
      <c r="P123" s="688" t="s">
        <v>251</v>
      </c>
      <c r="Q123" s="690" t="s">
        <v>253</v>
      </c>
      <c r="R123" s="370" t="str">
        <f>IF(OR(D123="",A123=""),"",HOUR(AJ123))</f>
        <v/>
      </c>
      <c r="S123" s="688" t="s">
        <v>252</v>
      </c>
      <c r="T123" s="371" t="str">
        <f>IF(OR(D123="",A123=""),"",MINUTE(AJ123))</f>
        <v/>
      </c>
      <c r="U123" s="688" t="s">
        <v>251</v>
      </c>
      <c r="V123" s="690" t="s">
        <v>268</v>
      </c>
      <c r="W123" s="372"/>
      <c r="X123" s="703" t="s">
        <v>143</v>
      </c>
      <c r="Y123" s="696" t="s">
        <v>254</v>
      </c>
      <c r="Z123" s="705"/>
      <c r="AA123" s="706"/>
      <c r="AC123" s="175"/>
      <c r="AF123" s="168" t="str">
        <f>IF($AG$3="","",AF119+1)</f>
        <v/>
      </c>
      <c r="AG123" s="360">
        <f>IF(OR(D123="",F123=""),0,TIME(D123,F123,0))</f>
        <v>0</v>
      </c>
      <c r="AH123" s="360">
        <f>IF(OR(D123="",F123="",H123="",J123=""),0,TIME(H123,J123,0))</f>
        <v>0</v>
      </c>
      <c r="AI123" s="360">
        <f>IF(OR(D123="",F123=""),0,TIME(M123,O123,0))</f>
        <v>0</v>
      </c>
      <c r="AJ123" s="365">
        <f>AH123-AG123-AI123</f>
        <v>0</v>
      </c>
      <c r="AK123" s="367" t="str">
        <f>IF(A123="",IF(OR(D123&lt;&gt;"",F123&lt;&gt;"",H123&lt;&gt;"",J123&lt;&gt;""),"ERR",""),IF(A123&lt;&gt;"",IF(AND(D123="",F123="",H123="",J123=""),"",IF(OR(AND(D123&lt;&gt;"",F123=""),AND(D123="",F123&lt;&gt;""),AND(H123&lt;&gt;"",J123=""),AND(H123="",J123&lt;&gt;""),AG123&gt;=AH123,AH123-AG123-AI123&lt;0),"ERR",""))))</f>
        <v/>
      </c>
    </row>
    <row r="124" spans="1:43" ht="14.25" customHeight="1" x14ac:dyDescent="0.15">
      <c r="A124" s="803"/>
      <c r="B124" s="804"/>
      <c r="C124" s="708"/>
      <c r="D124" s="373"/>
      <c r="E124" s="693"/>
      <c r="F124" s="373"/>
      <c r="G124" s="693"/>
      <c r="H124" s="373"/>
      <c r="I124" s="693"/>
      <c r="J124" s="373"/>
      <c r="K124" s="695"/>
      <c r="L124" s="691"/>
      <c r="M124" s="374"/>
      <c r="N124" s="689"/>
      <c r="O124" s="373"/>
      <c r="P124" s="689"/>
      <c r="Q124" s="691"/>
      <c r="R124" s="414" t="str">
        <f>IF(OR(D124="",A123=""),"",HOUR(AJ124))</f>
        <v/>
      </c>
      <c r="S124" s="689"/>
      <c r="T124" s="375" t="str">
        <f>IF(OR(D124="",A123=""),"",MINUTE(AJ124))</f>
        <v/>
      </c>
      <c r="U124" s="689"/>
      <c r="V124" s="702"/>
      <c r="W124" s="413"/>
      <c r="X124" s="704"/>
      <c r="Y124" s="697"/>
      <c r="Z124" s="683"/>
      <c r="AA124" s="684"/>
      <c r="AC124" s="175"/>
      <c r="AG124" s="360">
        <f>IF(OR(D124="",F124=""),0,TIME(D124,F124,0))</f>
        <v>0</v>
      </c>
      <c r="AH124" s="360">
        <f>IF(OR(D124="",F124="",H124="",J124=""),0,TIME(H124,J124,0))</f>
        <v>0</v>
      </c>
      <c r="AI124" s="360">
        <f>IF(OR(D124="",F124=""),0,TIME(M124,O124,0))</f>
        <v>0</v>
      </c>
      <c r="AJ124" s="365">
        <f>AH124-AG124-AI124</f>
        <v>0</v>
      </c>
      <c r="AK124" s="367" t="str">
        <f>IF(A123="",IF(OR(D124&lt;&gt;"",F124&lt;&gt;"",H124&lt;&gt;"",J124&lt;&gt;""),"ERR",""),IF(A123&lt;&gt;"",IF(AND(D124="",F124="",H124="",J124=""),"",IF(OR(AND(D124&lt;&gt;"",F124=""),AND(D124="",F124&lt;&gt;""),AND(H124&lt;&gt;"",J124=""),AND(H124="",J124&lt;&gt;""),AG124&gt;=AH124,AH124-AG124-AI124&lt;0),"ERR",""))))</f>
        <v/>
      </c>
    </row>
    <row r="125" spans="1:43" ht="14.25" customHeight="1" x14ac:dyDescent="0.2">
      <c r="A125" s="803"/>
      <c r="B125" s="804"/>
      <c r="C125" s="700" t="s">
        <v>248</v>
      </c>
      <c r="D125" s="420"/>
      <c r="E125" s="421"/>
      <c r="F125" s="421"/>
      <c r="G125" s="421"/>
      <c r="H125" s="421"/>
      <c r="I125" s="421"/>
      <c r="J125" s="421"/>
      <c r="K125" s="421"/>
      <c r="L125" s="421"/>
      <c r="M125" s="421"/>
      <c r="N125" s="421"/>
      <c r="O125" s="421"/>
      <c r="P125" s="421"/>
      <c r="Q125" s="680" t="str">
        <f>IF(OR(AK123="ERR",AK124="ERR"),"研修時間を確認してください","")</f>
        <v/>
      </c>
      <c r="R125" s="680"/>
      <c r="S125" s="680"/>
      <c r="T125" s="680"/>
      <c r="U125" s="680"/>
      <c r="V125" s="680"/>
      <c r="W125" s="680"/>
      <c r="X125" s="681" t="str">
        <f>IF(ISERROR(OR(AG123,AJ123,AJ124)),"研修人数を入力してください",IF(AG123&lt;&gt;"",IF(OR(AND(AJ123&gt;0,W123=""),AND(AJ124&gt;0,W124="")),"研修人数を入力してください",""),""))</f>
        <v/>
      </c>
      <c r="Y125" s="681"/>
      <c r="Z125" s="681"/>
      <c r="AA125" s="682"/>
      <c r="AC125" s="175"/>
      <c r="AF125" s="170"/>
      <c r="AG125" s="172"/>
      <c r="AH125" s="172"/>
      <c r="AI125" s="172"/>
      <c r="AJ125" s="169"/>
      <c r="AK125" s="367"/>
      <c r="AM125" s="57"/>
      <c r="AO125" s="173"/>
      <c r="AP125" s="174"/>
      <c r="AQ125" s="173"/>
    </row>
    <row r="126" spans="1:43" ht="48.75" customHeight="1" x14ac:dyDescent="0.15">
      <c r="A126" s="805" t="str">
        <f>IF(A123="","",CONCATENATE("(",TEXT(AF123,"aaa"),")"))</f>
        <v>()</v>
      </c>
      <c r="B126" s="806"/>
      <c r="C126" s="701"/>
      <c r="D126" s="685"/>
      <c r="E126" s="686"/>
      <c r="F126" s="686"/>
      <c r="G126" s="686"/>
      <c r="H126" s="686"/>
      <c r="I126" s="686"/>
      <c r="J126" s="686"/>
      <c r="K126" s="686"/>
      <c r="L126" s="686"/>
      <c r="M126" s="686"/>
      <c r="N126" s="686"/>
      <c r="O126" s="686"/>
      <c r="P126" s="686"/>
      <c r="Q126" s="686"/>
      <c r="R126" s="686"/>
      <c r="S126" s="686"/>
      <c r="T126" s="686"/>
      <c r="U126" s="686"/>
      <c r="V126" s="686"/>
      <c r="W126" s="686"/>
      <c r="X126" s="686"/>
      <c r="Y126" s="686"/>
      <c r="Z126" s="686"/>
      <c r="AA126" s="687"/>
      <c r="AC126" s="389"/>
      <c r="AF126" s="170"/>
      <c r="AG126" s="172"/>
      <c r="AH126" s="172"/>
      <c r="AI126" s="172"/>
      <c r="AJ126" s="169"/>
      <c r="AK126" s="367"/>
      <c r="AO126" s="173"/>
      <c r="AP126" s="174"/>
      <c r="AQ126" s="173"/>
    </row>
    <row r="127" spans="1:43" ht="15.75" customHeight="1" x14ac:dyDescent="0.15">
      <c r="A127" s="801">
        <f>IF(AG3="",30,IF(DAY(DATE(AH$3,AJ$3,30))=30,30,""))</f>
        <v>30</v>
      </c>
      <c r="B127" s="802"/>
      <c r="C127" s="707" t="s">
        <v>247</v>
      </c>
      <c r="D127" s="368"/>
      <c r="E127" s="692" t="s">
        <v>201</v>
      </c>
      <c r="F127" s="368"/>
      <c r="G127" s="692" t="s">
        <v>250</v>
      </c>
      <c r="H127" s="368"/>
      <c r="I127" s="692" t="s">
        <v>201</v>
      </c>
      <c r="J127" s="368"/>
      <c r="K127" s="694" t="s">
        <v>251</v>
      </c>
      <c r="L127" s="690" t="s">
        <v>202</v>
      </c>
      <c r="M127" s="369"/>
      <c r="N127" s="688" t="s">
        <v>252</v>
      </c>
      <c r="O127" s="368"/>
      <c r="P127" s="688" t="s">
        <v>251</v>
      </c>
      <c r="Q127" s="690" t="s">
        <v>253</v>
      </c>
      <c r="R127" s="380" t="str">
        <f>IF(OR(D127="",A127=""),"",HOUR(AJ127))</f>
        <v/>
      </c>
      <c r="S127" s="688" t="s">
        <v>252</v>
      </c>
      <c r="T127" s="371" t="str">
        <f>IF(OR(D127="",A127=""),"",MINUTE(AJ127))</f>
        <v/>
      </c>
      <c r="U127" s="688" t="s">
        <v>251</v>
      </c>
      <c r="V127" s="690" t="s">
        <v>268</v>
      </c>
      <c r="W127" s="372"/>
      <c r="X127" s="703" t="s">
        <v>143</v>
      </c>
      <c r="Y127" s="696" t="s">
        <v>254</v>
      </c>
      <c r="Z127" s="705"/>
      <c r="AA127" s="706"/>
      <c r="AC127" s="175"/>
      <c r="AF127" s="168" t="str">
        <f>IF($AG$3="","",AF123+1)</f>
        <v/>
      </c>
      <c r="AG127" s="360">
        <f>IF(OR(D127="",F127=""),0,TIME(D127,F127,0))</f>
        <v>0</v>
      </c>
      <c r="AH127" s="360">
        <f>IF(OR(D127="",F127="",H127="",J127=""),0,TIME(H127,J127,0))</f>
        <v>0</v>
      </c>
      <c r="AI127" s="360">
        <f>IF(OR(D127="",F127=""),0,TIME(M127,O127,0))</f>
        <v>0</v>
      </c>
      <c r="AJ127" s="365">
        <f>AH127-AG127-AI127</f>
        <v>0</v>
      </c>
      <c r="AK127" s="367" t="str">
        <f>IF(A127="",IF(OR(D127&lt;&gt;"",F127&lt;&gt;"",H127&lt;&gt;"",J127&lt;&gt;""),"ERR",""),IF(A127&lt;&gt;"",IF(AND(D127="",F127="",H127="",J127=""),"",IF(OR(AND(D127&lt;&gt;"",F127=""),AND(D127="",F127&lt;&gt;""),AND(H127&lt;&gt;"",J127=""),AND(H127="",J127&lt;&gt;""),AG127&gt;=AH127,AH127-AG127-AI127&lt;0),"ERR",""))))</f>
        <v/>
      </c>
    </row>
    <row r="128" spans="1:43" ht="14.25" customHeight="1" x14ac:dyDescent="0.15">
      <c r="A128" s="803"/>
      <c r="B128" s="804"/>
      <c r="C128" s="708"/>
      <c r="D128" s="373"/>
      <c r="E128" s="693"/>
      <c r="F128" s="373"/>
      <c r="G128" s="693"/>
      <c r="H128" s="373"/>
      <c r="I128" s="693"/>
      <c r="J128" s="373"/>
      <c r="K128" s="695"/>
      <c r="L128" s="691"/>
      <c r="M128" s="374"/>
      <c r="N128" s="689"/>
      <c r="O128" s="373"/>
      <c r="P128" s="689"/>
      <c r="Q128" s="691"/>
      <c r="R128" s="379" t="str">
        <f>IF(OR(D128="",A127=""),"",HOUR(AJ128))</f>
        <v/>
      </c>
      <c r="S128" s="689"/>
      <c r="T128" s="375" t="str">
        <f>IF(OR(D128="",A127=""),"",MINUTE(AJ128))</f>
        <v/>
      </c>
      <c r="U128" s="689"/>
      <c r="V128" s="702"/>
      <c r="W128" s="413"/>
      <c r="X128" s="704"/>
      <c r="Y128" s="697"/>
      <c r="Z128" s="683"/>
      <c r="AA128" s="684"/>
      <c r="AC128" s="175"/>
      <c r="AG128" s="360">
        <f>IF(OR(D128="",F128=""),0,TIME(D128,F128,0))</f>
        <v>0</v>
      </c>
      <c r="AH128" s="360">
        <f>IF(OR(D128="",F128="",H128="",J128=""),0,TIME(H128,J128,0))</f>
        <v>0</v>
      </c>
      <c r="AI128" s="360">
        <f>IF(OR(D128="",F128=""),0,TIME(M128,O128,0))</f>
        <v>0</v>
      </c>
      <c r="AJ128" s="365">
        <f>AH128-AG128-AI128</f>
        <v>0</v>
      </c>
      <c r="AK128" s="367" t="str">
        <f>IF(A127="",IF(OR(D128&lt;&gt;"",F128&lt;&gt;"",H128&lt;&gt;"",J128&lt;&gt;""),"ERR",""),IF(A127&lt;&gt;"",IF(AND(D128="",F128="",H128="",J128=""),"",IF(OR(AND(D128&lt;&gt;"",F128=""),AND(D128="",F128&lt;&gt;""),AND(H128&lt;&gt;"",J128=""),AND(H128="",J128&lt;&gt;""),AG128&gt;=AH128,AH128-AG128-AI128&lt;0),"ERR",""))))</f>
        <v/>
      </c>
    </row>
    <row r="129" spans="1:45" ht="14.25" customHeight="1" x14ac:dyDescent="0.2">
      <c r="A129" s="803"/>
      <c r="B129" s="804"/>
      <c r="C129" s="700" t="s">
        <v>248</v>
      </c>
      <c r="D129" s="422" t="str">
        <f>IF(A127="","入力しないでください","")</f>
        <v/>
      </c>
      <c r="E129" s="421"/>
      <c r="F129" s="421"/>
      <c r="G129" s="421"/>
      <c r="H129" s="421"/>
      <c r="I129" s="421"/>
      <c r="J129" s="423" t="str">
        <f>IF(A127="",IF(OR(D127&gt;0,F127&gt;0,H127&gt;0,J127&gt;0,M127&gt;0,O127&gt;0,W127&gt;0,D128&gt;0,H128&gt;0,M128&gt;0,O128&gt;0,W128&gt;0),"入力しないでください",""),"")</f>
        <v/>
      </c>
      <c r="K129" s="421"/>
      <c r="L129" s="421"/>
      <c r="M129" s="421"/>
      <c r="N129" s="421"/>
      <c r="O129" s="421"/>
      <c r="P129" s="421"/>
      <c r="Q129" s="680" t="str">
        <f>IF(A127="","",IF(OR(AK127="ERR",AK128="ERR"),"研修時間を確認してください",""))</f>
        <v/>
      </c>
      <c r="R129" s="680"/>
      <c r="S129" s="680"/>
      <c r="T129" s="680"/>
      <c r="U129" s="680"/>
      <c r="V129" s="680"/>
      <c r="W129" s="680"/>
      <c r="X129" s="681" t="str">
        <f>IF(ISERROR(OR(AG127,AJ127,AJ128)),"研修人数を入力してください",IF(AG127&lt;&gt;"",IF(OR(AND(AJ127&gt;0,W127=""),AND(AJ128&gt;0,W128="")),"研修人数を入力してください",""),""))</f>
        <v/>
      </c>
      <c r="Y129" s="681"/>
      <c r="Z129" s="681"/>
      <c r="AA129" s="682"/>
      <c r="AC129" s="175"/>
      <c r="AF129" s="170"/>
      <c r="AG129" s="172"/>
      <c r="AH129" s="172"/>
      <c r="AI129" s="172"/>
      <c r="AJ129" s="169"/>
      <c r="AK129" s="367"/>
      <c r="AM129" s="57"/>
      <c r="AO129" s="173"/>
      <c r="AP129" s="174"/>
      <c r="AQ129" s="173"/>
    </row>
    <row r="130" spans="1:45" ht="48.75" customHeight="1" x14ac:dyDescent="0.15">
      <c r="A130" s="805" t="str">
        <f>IF(A127="","入力"&amp;CHAR(10)&amp;"不要",CONCATENATE("(",TEXT(AF127,"aaa"),")"))</f>
        <v>()</v>
      </c>
      <c r="B130" s="806"/>
      <c r="C130" s="701"/>
      <c r="D130" s="685"/>
      <c r="E130" s="686"/>
      <c r="F130" s="686"/>
      <c r="G130" s="686"/>
      <c r="H130" s="686"/>
      <c r="I130" s="686"/>
      <c r="J130" s="686"/>
      <c r="K130" s="686"/>
      <c r="L130" s="686"/>
      <c r="M130" s="686"/>
      <c r="N130" s="686"/>
      <c r="O130" s="686"/>
      <c r="P130" s="686"/>
      <c r="Q130" s="686"/>
      <c r="R130" s="686"/>
      <c r="S130" s="686"/>
      <c r="T130" s="686"/>
      <c r="U130" s="686"/>
      <c r="V130" s="686"/>
      <c r="W130" s="686"/>
      <c r="X130" s="686"/>
      <c r="Y130" s="686"/>
      <c r="Z130" s="686"/>
      <c r="AA130" s="687"/>
      <c r="AC130" s="389"/>
      <c r="AF130" s="170"/>
      <c r="AG130" s="172"/>
      <c r="AH130" s="172"/>
      <c r="AI130" s="172"/>
      <c r="AJ130" s="169"/>
      <c r="AK130" s="367"/>
      <c r="AO130" s="173"/>
      <c r="AP130" s="174"/>
      <c r="AQ130" s="173"/>
    </row>
    <row r="131" spans="1:45" ht="15.75" customHeight="1" x14ac:dyDescent="0.15">
      <c r="A131" s="801">
        <f>IF(AG3="",31,IF(DAY(DATE(AH$3,AJ$3,31))=31,31,""))</f>
        <v>31</v>
      </c>
      <c r="B131" s="802"/>
      <c r="C131" s="707" t="s">
        <v>247</v>
      </c>
      <c r="D131" s="368"/>
      <c r="E131" s="692" t="s">
        <v>201</v>
      </c>
      <c r="F131" s="368"/>
      <c r="G131" s="692" t="s">
        <v>250</v>
      </c>
      <c r="H131" s="368"/>
      <c r="I131" s="692" t="s">
        <v>201</v>
      </c>
      <c r="J131" s="368"/>
      <c r="K131" s="694" t="s">
        <v>251</v>
      </c>
      <c r="L131" s="690" t="s">
        <v>202</v>
      </c>
      <c r="M131" s="369"/>
      <c r="N131" s="688" t="s">
        <v>252</v>
      </c>
      <c r="O131" s="368"/>
      <c r="P131" s="688" t="s">
        <v>251</v>
      </c>
      <c r="Q131" s="690" t="s">
        <v>253</v>
      </c>
      <c r="R131" s="380" t="str">
        <f>IF(OR(D131="",A131=""),"",HOUR(AJ131))</f>
        <v/>
      </c>
      <c r="S131" s="688" t="s">
        <v>252</v>
      </c>
      <c r="T131" s="371" t="str">
        <f>IF(OR(D131="",A131=""),"",MINUTE(AJ131))</f>
        <v/>
      </c>
      <c r="U131" s="688" t="s">
        <v>251</v>
      </c>
      <c r="V131" s="690" t="s">
        <v>268</v>
      </c>
      <c r="W131" s="372"/>
      <c r="X131" s="703" t="s">
        <v>143</v>
      </c>
      <c r="Y131" s="696" t="s">
        <v>254</v>
      </c>
      <c r="Z131" s="705"/>
      <c r="AA131" s="706"/>
      <c r="AC131" s="175"/>
      <c r="AF131" s="168" t="str">
        <f>IF($AG$3="","",AF127+1)</f>
        <v/>
      </c>
      <c r="AG131" s="360">
        <f>IF(OR(D131="",F131=""),0,TIME(D131,F131,0))</f>
        <v>0</v>
      </c>
      <c r="AH131" s="360">
        <f>IF(OR(D131="",F131="",H131="",J131=""),0,TIME(H131,J131,0))</f>
        <v>0</v>
      </c>
      <c r="AI131" s="360">
        <f>IF(OR(D131="",F131=""),0,TIME(M131,O131,0))</f>
        <v>0</v>
      </c>
      <c r="AJ131" s="365">
        <f>AH131-AG131-AI131</f>
        <v>0</v>
      </c>
      <c r="AK131" s="367" t="str">
        <f>IF(A131="",IF(OR(D131&lt;&gt;"",F131&lt;&gt;"",H131&lt;&gt;"",J131&lt;&gt;""),"ERR",""),IF(A131&lt;&gt;"",IF(AND(D131="",F131="",H131="",J131=""),"",IF(OR(AND(D131&lt;&gt;"",F131=""),AND(D131="",F131&lt;&gt;""),AND(H131&lt;&gt;"",J131=""),AND(H131="",J131&lt;&gt;""),AG131&gt;=AH131,AH131-AG131-AI131&lt;0),"ERR",""))))</f>
        <v/>
      </c>
    </row>
    <row r="132" spans="1:45" ht="14.25" customHeight="1" x14ac:dyDescent="0.15">
      <c r="A132" s="803"/>
      <c r="B132" s="804"/>
      <c r="C132" s="708"/>
      <c r="D132" s="373"/>
      <c r="E132" s="693"/>
      <c r="F132" s="373"/>
      <c r="G132" s="693"/>
      <c r="H132" s="373"/>
      <c r="I132" s="693"/>
      <c r="J132" s="373"/>
      <c r="K132" s="695"/>
      <c r="L132" s="691"/>
      <c r="M132" s="374"/>
      <c r="N132" s="689"/>
      <c r="O132" s="373"/>
      <c r="P132" s="689"/>
      <c r="Q132" s="691"/>
      <c r="R132" s="379" t="str">
        <f>IF(OR(D132="",A131=""),"",HOUR(AJ132))</f>
        <v/>
      </c>
      <c r="S132" s="689"/>
      <c r="T132" s="375" t="str">
        <f>IF(OR(D132="",A131=""),"",MINUTE(AJ132))</f>
        <v/>
      </c>
      <c r="U132" s="689"/>
      <c r="V132" s="702"/>
      <c r="W132" s="413"/>
      <c r="X132" s="704"/>
      <c r="Y132" s="697"/>
      <c r="Z132" s="683"/>
      <c r="AA132" s="684"/>
      <c r="AC132" s="175"/>
      <c r="AG132" s="360">
        <f>IF(OR(D132="",F132=""),0,TIME(D132,F132,0))</f>
        <v>0</v>
      </c>
      <c r="AH132" s="360">
        <f>IF(OR(D132="",F132="",H132="",J132=""),0,TIME(H132,J132,0))</f>
        <v>0</v>
      </c>
      <c r="AI132" s="360">
        <f>IF(OR(D132="",F132=""),0,TIME(M132,O132,0))</f>
        <v>0</v>
      </c>
      <c r="AJ132" s="365">
        <f>AH132-AG132-AI132</f>
        <v>0</v>
      </c>
      <c r="AK132" s="367" t="str">
        <f>IF(A131="",IF(OR(D132&lt;&gt;"",F132&lt;&gt;"",H132&lt;&gt;"",J132&lt;&gt;""),"ERR",""),IF(A131&lt;&gt;"",IF(AND(D132="",F132="",H132="",J132=""),"",IF(OR(AND(D132&lt;&gt;"",F132=""),AND(D132="",F132&lt;&gt;""),AND(H132&lt;&gt;"",J132=""),AND(H132="",J132&lt;&gt;""),AG132&gt;=AH132,AH132-AG132-AI132&lt;0),"ERR",""))))</f>
        <v/>
      </c>
    </row>
    <row r="133" spans="1:45" ht="14.25" customHeight="1" x14ac:dyDescent="0.2">
      <c r="A133" s="803"/>
      <c r="B133" s="804"/>
      <c r="C133" s="700" t="s">
        <v>248</v>
      </c>
      <c r="D133" s="422" t="str">
        <f>IF(A131="","入力しないでください","")</f>
        <v/>
      </c>
      <c r="E133" s="421"/>
      <c r="F133" s="421"/>
      <c r="G133" s="421"/>
      <c r="H133" s="421"/>
      <c r="I133" s="421"/>
      <c r="J133" s="423" t="str">
        <f>IF(A131="",IF(OR(D131&gt;0,F131&gt;0,H131&gt;0,J131&gt;0,M131&gt;0,O131&gt;0,W131&gt;0,D132&gt;0,H132&gt;0,M132&gt;0,O132&gt;0,W132&gt;0),"入力しないでください",""),"")</f>
        <v/>
      </c>
      <c r="K133" s="421"/>
      <c r="L133" s="421"/>
      <c r="M133" s="421"/>
      <c r="N133" s="421"/>
      <c r="O133" s="421"/>
      <c r="P133" s="421"/>
      <c r="Q133" s="680" t="str">
        <f>IF(A131="","",IF(OR(AK131="ERR",AK132="ERR"),"研修時間を確認してください",""))</f>
        <v/>
      </c>
      <c r="R133" s="680"/>
      <c r="S133" s="680"/>
      <c r="T133" s="680"/>
      <c r="U133" s="680"/>
      <c r="V133" s="680"/>
      <c r="W133" s="680"/>
      <c r="X133" s="681" t="str">
        <f>IF(ISERROR(OR(AG131,AJ131,AJ132)),"研修人数を入力してください",IF(AG131&lt;&gt;"",IF(OR(AND(AJ131&gt;0,W131=""),AND(AJ132&gt;0,W132="")),"研修人数を入力してください",""),""))</f>
        <v/>
      </c>
      <c r="Y133" s="681"/>
      <c r="Z133" s="681"/>
      <c r="AA133" s="682"/>
      <c r="AC133" s="175"/>
      <c r="AF133" s="170"/>
      <c r="AG133" s="171" t="str">
        <f>IF(ISERROR(VLOOKUP(AF133,$AF$2:$AL$2,2,0)),"",VLOOKUP(AF133,$AF$2:$AL$2,2,0))</f>
        <v/>
      </c>
      <c r="AH133" s="172" t="str">
        <f>AG133</f>
        <v/>
      </c>
      <c r="AI133" s="172"/>
      <c r="AJ133" s="172"/>
      <c r="AK133" s="172"/>
      <c r="AL133" s="169"/>
      <c r="AM133" s="178"/>
      <c r="AO133" s="57"/>
      <c r="AQ133" s="173"/>
      <c r="AR133" s="174"/>
      <c r="AS133" s="173"/>
    </row>
    <row r="134" spans="1:45" ht="48.75" customHeight="1" x14ac:dyDescent="0.15">
      <c r="A134" s="805" t="str">
        <f>IF(A131="","入力"&amp;CHAR(10)&amp;"不要",CONCATENATE("(",TEXT(AF131,"aaa"),")"))</f>
        <v>()</v>
      </c>
      <c r="B134" s="806"/>
      <c r="C134" s="701"/>
      <c r="D134" s="685"/>
      <c r="E134" s="686"/>
      <c r="F134" s="686"/>
      <c r="G134" s="686"/>
      <c r="H134" s="686"/>
      <c r="I134" s="686"/>
      <c r="J134" s="686"/>
      <c r="K134" s="686"/>
      <c r="L134" s="686"/>
      <c r="M134" s="686"/>
      <c r="N134" s="686"/>
      <c r="O134" s="686"/>
      <c r="P134" s="686"/>
      <c r="Q134" s="686"/>
      <c r="R134" s="686"/>
      <c r="S134" s="686"/>
      <c r="T134" s="686"/>
      <c r="U134" s="686"/>
      <c r="V134" s="686"/>
      <c r="W134" s="686"/>
      <c r="X134" s="686"/>
      <c r="Y134" s="686"/>
      <c r="Z134" s="686"/>
      <c r="AA134" s="687"/>
      <c r="AC134" s="175"/>
      <c r="AF134" s="170"/>
      <c r="AG134" s="171" t="str">
        <f>IF(ISERROR(VLOOKUP(AF134,$AF$2:$AL$2,2,0)),"",VLOOKUP(AF134,$AF$2:$AL$2,2,0))</f>
        <v/>
      </c>
      <c r="AH134" s="172" t="str">
        <f>AG134</f>
        <v/>
      </c>
      <c r="AI134" s="172"/>
      <c r="AJ134" s="172"/>
      <c r="AK134" s="172"/>
      <c r="AL134" s="169"/>
      <c r="AM134" s="178"/>
      <c r="AQ134" s="173"/>
      <c r="AR134" s="174"/>
      <c r="AS134" s="173"/>
    </row>
    <row r="135" spans="1:45" ht="14.25" customHeight="1" x14ac:dyDescent="0.15">
      <c r="A135" s="699" t="s">
        <v>273</v>
      </c>
      <c r="B135" s="699"/>
      <c r="C135" s="392">
        <f>IF(SUMIF($W91:$W$132,1,$AJ$91:$AJ$132)=0,0,SUMIF($W91:$W132,1,$AJ$91:$AJ$132))</f>
        <v>0</v>
      </c>
      <c r="D135" s="392"/>
      <c r="E135" s="699" t="s">
        <v>259</v>
      </c>
      <c r="F135" s="699"/>
      <c r="G135" s="698">
        <f>IF(SUMIF($W91:$W$132,2,$AJ$91:$AJ$132)=0,0,SUMIF($W91:$W132,2,$AJ$91:$AJ$132))</f>
        <v>0</v>
      </c>
      <c r="H135" s="698"/>
      <c r="I135" s="699" t="s">
        <v>260</v>
      </c>
      <c r="J135" s="699"/>
      <c r="K135" s="698">
        <f>IF(SUMIF($W91:$W$132,3,$AJ$91:$AJ$132)=0,0,SUMIF($W91:$W132,3,$AJ$91:$AJ$132))</f>
        <v>0</v>
      </c>
      <c r="L135" s="698"/>
      <c r="M135" s="391" t="s">
        <v>31</v>
      </c>
      <c r="N135" s="698">
        <f>SUM($C$135,$G$135,$K$135)</f>
        <v>0</v>
      </c>
      <c r="O135" s="698"/>
      <c r="P135" s="381"/>
      <c r="Q135" s="381"/>
      <c r="R135" s="381"/>
      <c r="S135" s="381"/>
      <c r="T135" s="381"/>
      <c r="U135" s="381"/>
      <c r="V135" s="381"/>
      <c r="W135" s="381"/>
      <c r="X135" s="381"/>
      <c r="Y135" s="381"/>
      <c r="Z135" s="381"/>
      <c r="AA135" s="381"/>
      <c r="AE135" s="164"/>
      <c r="AF135" s="170"/>
      <c r="AG135" s="171"/>
      <c r="AH135" s="172"/>
      <c r="AI135" s="172"/>
      <c r="AJ135" s="172"/>
      <c r="AK135" s="172"/>
      <c r="AL135" s="169"/>
      <c r="AM135" s="178"/>
      <c r="AQ135" s="173"/>
      <c r="AR135" s="174"/>
      <c r="AS135" s="173"/>
    </row>
    <row r="136" spans="1:45" ht="29.25" customHeight="1" x14ac:dyDescent="0.15">
      <c r="A136" s="5" t="s">
        <v>245</v>
      </c>
      <c r="B136" s="7"/>
      <c r="C136" s="7"/>
      <c r="D136" s="7"/>
      <c r="E136" s="7"/>
      <c r="F136" s="7"/>
      <c r="G136" s="7"/>
      <c r="H136" s="7"/>
      <c r="I136" s="351"/>
      <c r="J136" s="351"/>
      <c r="K136" s="351"/>
      <c r="L136" s="814" t="str">
        <f>$L$5</f>
        <v>（   　　年　　月 ）</v>
      </c>
      <c r="M136" s="814"/>
      <c r="N136" s="814"/>
      <c r="O136" s="814"/>
      <c r="P136" s="814"/>
      <c r="Q136" s="814"/>
      <c r="R136" s="390" t="s">
        <v>264</v>
      </c>
      <c r="S136" s="388"/>
      <c r="T136" s="388"/>
      <c r="U136" s="388"/>
      <c r="V136" s="800" t="str">
        <f>$V$5</f>
        <v/>
      </c>
      <c r="W136" s="800"/>
      <c r="X136" s="800"/>
      <c r="Y136" s="800"/>
      <c r="Z136" s="800"/>
      <c r="AA136" s="800"/>
    </row>
    <row r="137" spans="1:45" ht="87.75" customHeight="1" x14ac:dyDescent="0.15">
      <c r="A137" s="757"/>
      <c r="B137" s="758"/>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c r="AA137" s="759"/>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9"/>
      <c r="AH138" s="6"/>
      <c r="AI138" s="6"/>
      <c r="AJ138" s="6"/>
      <c r="AK138" s="6"/>
    </row>
    <row r="139" spans="1:45" ht="87.75" customHeight="1" x14ac:dyDescent="0.15">
      <c r="A139" s="757"/>
      <c r="B139" s="758"/>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c r="AA139" s="759"/>
    </row>
    <row r="140" spans="1:45" ht="33" customHeight="1" x14ac:dyDescent="0.2">
      <c r="A140" s="465" t="s">
        <v>307</v>
      </c>
      <c r="B140" s="466"/>
      <c r="C140" s="467"/>
      <c r="D140" s="468"/>
      <c r="E140" s="468"/>
      <c r="F140" s="225"/>
      <c r="G140" s="469"/>
      <c r="H140" s="469"/>
      <c r="I140" s="469"/>
      <c r="J140" s="469"/>
      <c r="K140" s="469"/>
      <c r="L140" s="469"/>
      <c r="M140" s="469"/>
      <c r="N140" s="469"/>
      <c r="O140" s="469"/>
      <c r="P140" s="470"/>
      <c r="Q140" s="467"/>
      <c r="R140" s="469"/>
      <c r="S140" s="469"/>
      <c r="T140" s="469"/>
      <c r="U140" s="469"/>
      <c r="V140" s="469"/>
      <c r="W140" s="469"/>
      <c r="X140" s="469"/>
      <c r="Y140" s="469"/>
      <c r="Z140" s="469"/>
      <c r="AA140" s="471"/>
    </row>
    <row r="141" spans="1:45" ht="56.25" customHeight="1" x14ac:dyDescent="0.15">
      <c r="A141" s="469"/>
      <c r="B141" s="798" t="s">
        <v>308</v>
      </c>
      <c r="C141" s="798"/>
      <c r="D141" s="798"/>
      <c r="E141" s="798"/>
      <c r="F141" s="798"/>
      <c r="G141" s="798"/>
      <c r="H141" s="798"/>
      <c r="I141" s="798"/>
      <c r="J141" s="798"/>
      <c r="K141" s="798"/>
      <c r="L141" s="798"/>
      <c r="M141" s="798"/>
      <c r="N141" s="798"/>
      <c r="O141" s="798"/>
      <c r="P141" s="798"/>
      <c r="Q141" s="798"/>
      <c r="R141" s="798"/>
      <c r="S141" s="798"/>
      <c r="T141" s="798"/>
      <c r="U141" s="798"/>
      <c r="V141" s="798"/>
      <c r="W141" s="798"/>
      <c r="X141" s="798"/>
      <c r="Y141" s="798"/>
      <c r="Z141" s="798"/>
      <c r="AA141" s="798"/>
    </row>
    <row r="142" spans="1:45" ht="35.25" customHeight="1" x14ac:dyDescent="0.15">
      <c r="A142" s="7"/>
      <c r="C142" s="12" t="s">
        <v>309</v>
      </c>
      <c r="D142" s="472"/>
      <c r="E142" s="472"/>
      <c r="F142" s="472"/>
      <c r="G142" s="472"/>
      <c r="H142" s="472"/>
      <c r="I142" s="472"/>
      <c r="J142" s="472"/>
      <c r="K142" s="472"/>
      <c r="L142" s="472"/>
      <c r="M142" s="12"/>
      <c r="N142" s="12"/>
      <c r="O142" s="12"/>
      <c r="P142" s="12"/>
      <c r="Q142" s="12"/>
      <c r="R142" s="12"/>
      <c r="S142" s="12" t="s">
        <v>310</v>
      </c>
      <c r="T142" s="12"/>
      <c r="U142" s="472"/>
      <c r="V142" s="472"/>
      <c r="W142" s="472"/>
      <c r="X142" s="472"/>
      <c r="Y142" s="472"/>
      <c r="Z142" s="472"/>
      <c r="AA142" s="161"/>
    </row>
    <row r="143" spans="1:45" ht="35.25" customHeight="1" x14ac:dyDescent="0.15">
      <c r="A143" s="7"/>
      <c r="B143" s="473"/>
      <c r="C143" s="474"/>
      <c r="D143" s="799"/>
      <c r="E143" s="799"/>
      <c r="F143" s="799"/>
      <c r="G143" s="799"/>
      <c r="H143" s="799"/>
      <c r="I143" s="799"/>
      <c r="J143" s="799"/>
      <c r="K143" s="799"/>
      <c r="L143" s="799"/>
      <c r="M143" s="475"/>
      <c r="N143" s="475"/>
      <c r="O143" s="12"/>
      <c r="P143" s="12"/>
      <c r="R143" s="476"/>
      <c r="S143" s="476"/>
      <c r="T143" s="809"/>
      <c r="U143" s="809"/>
      <c r="V143" s="809"/>
      <c r="W143" s="809"/>
      <c r="X143" s="809"/>
      <c r="Y143" s="809"/>
      <c r="Z143" s="809"/>
    </row>
    <row r="144" spans="1:45" ht="35.25" customHeight="1" x14ac:dyDescent="0.15">
      <c r="A144" s="7"/>
      <c r="C144" s="477"/>
      <c r="D144" s="810"/>
      <c r="E144" s="810"/>
      <c r="F144" s="810"/>
      <c r="G144" s="810"/>
      <c r="H144" s="810"/>
      <c r="I144" s="810"/>
      <c r="J144" s="810"/>
      <c r="K144" s="810"/>
      <c r="L144" s="810"/>
      <c r="M144" s="475"/>
      <c r="N144" s="475"/>
      <c r="O144" s="472"/>
      <c r="P144" s="472"/>
      <c r="R144" s="476"/>
      <c r="S144" s="476"/>
      <c r="T144" s="809"/>
      <c r="U144" s="809"/>
      <c r="V144" s="809"/>
      <c r="W144" s="809"/>
      <c r="X144" s="809"/>
      <c r="Y144" s="809"/>
      <c r="Z144" s="809"/>
      <c r="AA144" s="467"/>
    </row>
    <row r="145" spans="1:27" ht="35.25" customHeight="1" x14ac:dyDescent="0.15">
      <c r="A145" s="7"/>
      <c r="C145" s="477"/>
      <c r="D145" s="811"/>
      <c r="E145" s="811"/>
      <c r="F145" s="811"/>
      <c r="G145" s="811"/>
      <c r="H145" s="811"/>
      <c r="I145" s="811"/>
      <c r="J145" s="811"/>
      <c r="K145" s="811"/>
      <c r="L145" s="811"/>
      <c r="M145" s="475"/>
      <c r="N145" s="475"/>
      <c r="O145" s="472"/>
      <c r="Q145" s="386"/>
      <c r="R145" s="476"/>
      <c r="S145" s="476"/>
      <c r="T145" s="809"/>
      <c r="U145" s="809"/>
      <c r="V145" s="809"/>
      <c r="W145" s="809"/>
      <c r="X145" s="809"/>
      <c r="Y145" s="809"/>
      <c r="Z145" s="809"/>
      <c r="AA145" s="467"/>
    </row>
    <row r="146" spans="1:27" ht="35.25" customHeight="1" x14ac:dyDescent="0.15">
      <c r="A146" s="7"/>
      <c r="B146" s="812" t="s">
        <v>311</v>
      </c>
      <c r="C146" s="813"/>
      <c r="D146" s="813"/>
      <c r="E146" s="813"/>
      <c r="F146" s="813"/>
      <c r="G146" s="813"/>
      <c r="H146" s="813"/>
      <c r="I146" s="813"/>
      <c r="J146" s="813"/>
      <c r="K146" s="813"/>
      <c r="L146" s="813"/>
      <c r="M146" s="813"/>
      <c r="N146" s="813"/>
      <c r="O146" s="813"/>
      <c r="P146" s="813"/>
      <c r="Q146" s="813"/>
      <c r="R146" s="476"/>
      <c r="S146" s="476"/>
      <c r="T146" s="809"/>
      <c r="U146" s="809"/>
      <c r="V146" s="809"/>
      <c r="W146" s="809"/>
      <c r="X146" s="809"/>
      <c r="Y146" s="809"/>
      <c r="Z146" s="809"/>
      <c r="AA146" s="467"/>
    </row>
    <row r="147" spans="1:27" ht="18" customHeight="1" x14ac:dyDescent="0.15">
      <c r="A147" s="7"/>
      <c r="B147" s="349"/>
      <c r="C147" s="113"/>
      <c r="D147" s="760"/>
      <c r="E147" s="760"/>
      <c r="F147" s="22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4" t="s">
        <v>203</v>
      </c>
      <c r="B148" s="98"/>
      <c r="C148" s="98"/>
      <c r="D148" s="98"/>
      <c r="E148" s="98"/>
      <c r="F148" s="98"/>
      <c r="G148" s="98"/>
      <c r="H148" s="98"/>
      <c r="I148" s="98"/>
      <c r="J148" s="7"/>
      <c r="K148" s="7"/>
      <c r="L148" s="7"/>
      <c r="M148" s="7"/>
      <c r="N148" s="7"/>
      <c r="O148" s="7"/>
      <c r="P148" s="7"/>
      <c r="Q148" s="7"/>
      <c r="R148" s="7"/>
      <c r="S148" s="7"/>
      <c r="T148" s="7"/>
      <c r="U148" s="7"/>
      <c r="V148" s="7"/>
      <c r="W148" s="363"/>
      <c r="X148" s="363"/>
      <c r="Y148" s="363"/>
      <c r="Z148" s="363"/>
    </row>
    <row r="149" spans="1:27" ht="24.95" customHeight="1" x14ac:dyDescent="0.15">
      <c r="A149" s="761" t="s">
        <v>204</v>
      </c>
      <c r="B149" s="762"/>
      <c r="C149" s="762"/>
      <c r="D149" s="763"/>
      <c r="E149" s="761" t="s">
        <v>255</v>
      </c>
      <c r="F149" s="762"/>
      <c r="G149" s="762"/>
      <c r="H149" s="762"/>
      <c r="I149" s="762"/>
      <c r="J149" s="762"/>
      <c r="K149" s="762"/>
      <c r="L149" s="762"/>
      <c r="M149" s="762"/>
      <c r="N149" s="763"/>
      <c r="O149" s="784" t="s">
        <v>205</v>
      </c>
      <c r="P149" s="766"/>
      <c r="Q149" s="766"/>
      <c r="R149" s="766"/>
      <c r="S149" s="767"/>
      <c r="T149" s="766" t="s">
        <v>280</v>
      </c>
      <c r="U149" s="766"/>
      <c r="V149" s="766"/>
      <c r="W149" s="766"/>
      <c r="X149" s="766"/>
      <c r="Y149" s="766"/>
      <c r="Z149" s="766"/>
      <c r="AA149" s="767"/>
    </row>
    <row r="150" spans="1:27" ht="24.95" customHeight="1" x14ac:dyDescent="0.15">
      <c r="A150" s="764"/>
      <c r="B150" s="733"/>
      <c r="C150" s="733"/>
      <c r="D150" s="765"/>
      <c r="E150" s="764"/>
      <c r="F150" s="733"/>
      <c r="G150" s="733"/>
      <c r="H150" s="733"/>
      <c r="I150" s="733"/>
      <c r="J150" s="733"/>
      <c r="K150" s="733"/>
      <c r="L150" s="733"/>
      <c r="M150" s="733"/>
      <c r="N150" s="765"/>
      <c r="O150" s="785"/>
      <c r="P150" s="768"/>
      <c r="Q150" s="768"/>
      <c r="R150" s="768"/>
      <c r="S150" s="769"/>
      <c r="T150" s="768"/>
      <c r="U150" s="768"/>
      <c r="V150" s="768"/>
      <c r="W150" s="768"/>
      <c r="X150" s="768"/>
      <c r="Y150" s="768"/>
      <c r="Z150" s="768"/>
      <c r="AA150" s="769"/>
    </row>
    <row r="151" spans="1:27" ht="45" customHeight="1" x14ac:dyDescent="0.2">
      <c r="A151" s="751" t="s">
        <v>206</v>
      </c>
      <c r="B151" s="752"/>
      <c r="C151" s="752"/>
      <c r="D151" s="753"/>
      <c r="E151" s="795">
        <f>SUMIF($W$7:$W$132,1,$AJ7:$AJ132)</f>
        <v>0</v>
      </c>
      <c r="F151" s="796"/>
      <c r="G151" s="796"/>
      <c r="H151" s="796"/>
      <c r="I151" s="796"/>
      <c r="J151" s="796"/>
      <c r="K151" s="796"/>
      <c r="L151" s="796"/>
      <c r="M151" s="796"/>
      <c r="N151" s="797"/>
      <c r="O151" s="781" t="s">
        <v>207</v>
      </c>
      <c r="P151" s="782"/>
      <c r="Q151" s="782"/>
      <c r="R151" s="782"/>
      <c r="S151" s="783"/>
      <c r="T151" s="415"/>
      <c r="U151" s="771">
        <f t="shared" ref="U151:Z151" si="0">$E$151*2400*24</f>
        <v>0</v>
      </c>
      <c r="V151" s="771">
        <f t="shared" si="0"/>
        <v>0</v>
      </c>
      <c r="W151" s="771">
        <f t="shared" si="0"/>
        <v>0</v>
      </c>
      <c r="X151" s="771">
        <f t="shared" si="0"/>
        <v>0</v>
      </c>
      <c r="Y151" s="771">
        <f t="shared" si="0"/>
        <v>0</v>
      </c>
      <c r="Z151" s="771">
        <f t="shared" si="0"/>
        <v>0</v>
      </c>
      <c r="AA151" s="355" t="s">
        <v>144</v>
      </c>
    </row>
    <row r="152" spans="1:27" ht="45" customHeight="1" x14ac:dyDescent="0.2">
      <c r="A152" s="754" t="s">
        <v>208</v>
      </c>
      <c r="B152" s="755"/>
      <c r="C152" s="755"/>
      <c r="D152" s="756"/>
      <c r="E152" s="792">
        <f>SUMIF($W$7:$W$132,2,$AJ7:$AJ132)</f>
        <v>0</v>
      </c>
      <c r="F152" s="793"/>
      <c r="G152" s="793"/>
      <c r="H152" s="793"/>
      <c r="I152" s="793"/>
      <c r="J152" s="793"/>
      <c r="K152" s="793"/>
      <c r="L152" s="793"/>
      <c r="M152" s="793"/>
      <c r="N152" s="794"/>
      <c r="O152" s="778" t="s">
        <v>209</v>
      </c>
      <c r="P152" s="779"/>
      <c r="Q152" s="779"/>
      <c r="R152" s="779"/>
      <c r="S152" s="780"/>
      <c r="T152" s="416"/>
      <c r="U152" s="770">
        <f t="shared" ref="U152:Z152" si="1">$E$152*1200*24</f>
        <v>0</v>
      </c>
      <c r="V152" s="770">
        <f t="shared" si="1"/>
        <v>0</v>
      </c>
      <c r="W152" s="770">
        <f t="shared" si="1"/>
        <v>0</v>
      </c>
      <c r="X152" s="770">
        <f t="shared" si="1"/>
        <v>0</v>
      </c>
      <c r="Y152" s="770">
        <f t="shared" si="1"/>
        <v>0</v>
      </c>
      <c r="Z152" s="770">
        <f t="shared" si="1"/>
        <v>0</v>
      </c>
      <c r="AA152" s="352" t="s">
        <v>144</v>
      </c>
    </row>
    <row r="153" spans="1:27" ht="45" customHeight="1" thickBot="1" x14ac:dyDescent="0.25">
      <c r="A153" s="743" t="s">
        <v>210</v>
      </c>
      <c r="B153" s="744"/>
      <c r="C153" s="744"/>
      <c r="D153" s="745"/>
      <c r="E153" s="789">
        <f>SUMIF($W$7:$W$132,3,$AJ7:$AJ132)</f>
        <v>0</v>
      </c>
      <c r="F153" s="790"/>
      <c r="G153" s="790"/>
      <c r="H153" s="790"/>
      <c r="I153" s="790"/>
      <c r="J153" s="790"/>
      <c r="K153" s="790"/>
      <c r="L153" s="790"/>
      <c r="M153" s="790"/>
      <c r="N153" s="791"/>
      <c r="O153" s="775" t="s">
        <v>211</v>
      </c>
      <c r="P153" s="776"/>
      <c r="Q153" s="776"/>
      <c r="R153" s="776"/>
      <c r="S153" s="777"/>
      <c r="T153" s="417"/>
      <c r="U153" s="750">
        <f t="shared" ref="U153:Z153" si="2">$E$153*800*24</f>
        <v>0</v>
      </c>
      <c r="V153" s="750">
        <f t="shared" si="2"/>
        <v>0</v>
      </c>
      <c r="W153" s="750">
        <f t="shared" si="2"/>
        <v>0</v>
      </c>
      <c r="X153" s="750">
        <f t="shared" si="2"/>
        <v>0</v>
      </c>
      <c r="Y153" s="750">
        <f t="shared" si="2"/>
        <v>0</v>
      </c>
      <c r="Z153" s="750">
        <f t="shared" si="2"/>
        <v>0</v>
      </c>
      <c r="AA153" s="353" t="s">
        <v>144</v>
      </c>
    </row>
    <row r="154" spans="1:27" ht="45" customHeight="1" thickTop="1" x14ac:dyDescent="0.2">
      <c r="A154" s="746" t="s">
        <v>168</v>
      </c>
      <c r="B154" s="747"/>
      <c r="C154" s="747"/>
      <c r="D154" s="748"/>
      <c r="E154" s="786">
        <f>SUM(E151:N153)</f>
        <v>0</v>
      </c>
      <c r="F154" s="787"/>
      <c r="G154" s="787"/>
      <c r="H154" s="787"/>
      <c r="I154" s="787"/>
      <c r="J154" s="787"/>
      <c r="K154" s="787"/>
      <c r="L154" s="787"/>
      <c r="M154" s="787"/>
      <c r="N154" s="788"/>
      <c r="O154" s="772"/>
      <c r="P154" s="773"/>
      <c r="Q154" s="773"/>
      <c r="R154" s="773"/>
      <c r="S154" s="774"/>
      <c r="T154" s="418"/>
      <c r="U154" s="749">
        <f>SUM($U$151:$U$153)</f>
        <v>0</v>
      </c>
      <c r="V154" s="749">
        <f t="shared" ref="V154:Z154" si="3">SUM($R$151:$Y$153)</f>
        <v>0</v>
      </c>
      <c r="W154" s="749">
        <f t="shared" si="3"/>
        <v>0</v>
      </c>
      <c r="X154" s="749">
        <f t="shared" si="3"/>
        <v>0</v>
      </c>
      <c r="Y154" s="749">
        <f t="shared" si="3"/>
        <v>0</v>
      </c>
      <c r="Z154" s="749">
        <f t="shared" si="3"/>
        <v>0</v>
      </c>
      <c r="AA154" s="354"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3" t="s">
        <v>212</v>
      </c>
      <c r="B156" s="733"/>
      <c r="C156" s="733"/>
      <c r="D156" s="733"/>
      <c r="E156" s="733"/>
      <c r="F156" s="733"/>
      <c r="G156" s="733" t="s">
        <v>213</v>
      </c>
      <c r="H156" s="733"/>
      <c r="I156" s="733"/>
      <c r="J156" s="733"/>
      <c r="K156" s="733"/>
      <c r="L156" s="733"/>
      <c r="M156" s="733"/>
      <c r="N156" s="733"/>
      <c r="O156" s="733"/>
      <c r="P156" s="733"/>
      <c r="Q156" s="733"/>
      <c r="R156" s="733"/>
      <c r="S156" s="733"/>
      <c r="T156" s="733"/>
      <c r="U156" s="733"/>
      <c r="V156" s="733"/>
      <c r="W156" s="98"/>
      <c r="X156" s="98"/>
      <c r="Y156" s="709" t="s">
        <v>214</v>
      </c>
      <c r="Z156" s="709"/>
    </row>
    <row r="157" spans="1:27" ht="35.1" customHeight="1" x14ac:dyDescent="0.25">
      <c r="A157" s="734"/>
      <c r="B157" s="735"/>
      <c r="C157" s="735"/>
      <c r="D157" s="99" t="s">
        <v>105</v>
      </c>
      <c r="E157" s="736" t="s">
        <v>269</v>
      </c>
      <c r="F157" s="737"/>
      <c r="G157" s="738"/>
      <c r="H157" s="739"/>
      <c r="I157" s="739"/>
      <c r="J157" s="739"/>
      <c r="K157" s="739"/>
      <c r="L157" s="739"/>
      <c r="M157" s="739"/>
      <c r="N157" s="739"/>
      <c r="O157" s="739"/>
      <c r="P157" s="739"/>
      <c r="Q157" s="739"/>
      <c r="R157" s="739"/>
      <c r="S157" s="739"/>
      <c r="T157" s="739"/>
      <c r="U157" s="740"/>
      <c r="V157" s="741"/>
      <c r="W157" s="742"/>
      <c r="X157" s="742"/>
      <c r="Y157" s="742"/>
      <c r="Z157" s="742"/>
      <c r="AA157" s="355" t="s">
        <v>144</v>
      </c>
    </row>
    <row r="158" spans="1:27" ht="35.1" customHeight="1" x14ac:dyDescent="0.25">
      <c r="A158" s="715"/>
      <c r="B158" s="716"/>
      <c r="C158" s="716"/>
      <c r="D158" s="100" t="s">
        <v>105</v>
      </c>
      <c r="E158" s="717" t="s">
        <v>269</v>
      </c>
      <c r="F158" s="718"/>
      <c r="G158" s="719"/>
      <c r="H158" s="720"/>
      <c r="I158" s="720"/>
      <c r="J158" s="720"/>
      <c r="K158" s="720"/>
      <c r="L158" s="720"/>
      <c r="M158" s="720"/>
      <c r="N158" s="720"/>
      <c r="O158" s="720"/>
      <c r="P158" s="720"/>
      <c r="Q158" s="720"/>
      <c r="R158" s="720"/>
      <c r="S158" s="720"/>
      <c r="T158" s="720"/>
      <c r="U158" s="721"/>
      <c r="V158" s="722"/>
      <c r="W158" s="723"/>
      <c r="X158" s="723"/>
      <c r="Y158" s="723"/>
      <c r="Z158" s="723"/>
      <c r="AA158" s="352" t="s">
        <v>144</v>
      </c>
    </row>
    <row r="159" spans="1:27" ht="35.1" customHeight="1" x14ac:dyDescent="0.25">
      <c r="A159" s="724"/>
      <c r="B159" s="725"/>
      <c r="C159" s="725"/>
      <c r="D159" s="101" t="s">
        <v>105</v>
      </c>
      <c r="E159" s="726" t="s">
        <v>269</v>
      </c>
      <c r="F159" s="727"/>
      <c r="G159" s="728"/>
      <c r="H159" s="729"/>
      <c r="I159" s="729"/>
      <c r="J159" s="729"/>
      <c r="K159" s="729"/>
      <c r="L159" s="729"/>
      <c r="M159" s="729"/>
      <c r="N159" s="729"/>
      <c r="O159" s="729"/>
      <c r="P159" s="729"/>
      <c r="Q159" s="729"/>
      <c r="R159" s="729"/>
      <c r="S159" s="729"/>
      <c r="T159" s="729"/>
      <c r="U159" s="730"/>
      <c r="V159" s="731"/>
      <c r="W159" s="732"/>
      <c r="X159" s="732"/>
      <c r="Y159" s="732"/>
      <c r="Z159" s="732"/>
      <c r="AA159" s="356"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9" t="s">
        <v>215</v>
      </c>
      <c r="B161" s="709"/>
      <c r="C161" s="709"/>
      <c r="D161" s="709"/>
      <c r="E161" s="709"/>
      <c r="F161" s="709"/>
      <c r="G161" s="709"/>
      <c r="H161" s="709"/>
      <c r="I161" s="709"/>
      <c r="J161" s="709"/>
      <c r="K161" s="709"/>
      <c r="L161" s="709"/>
      <c r="M161" s="709"/>
      <c r="N161" s="709"/>
      <c r="O161" s="709"/>
      <c r="P161" s="709"/>
      <c r="Q161" s="709"/>
      <c r="R161" s="709"/>
      <c r="S161" s="709"/>
      <c r="T161" s="709"/>
      <c r="U161" s="709"/>
      <c r="V161" s="709"/>
      <c r="W161" s="709"/>
      <c r="X161" s="709"/>
      <c r="Y161" s="709"/>
      <c r="Z161" s="709"/>
    </row>
    <row r="162" spans="1:53" ht="69" customHeight="1" x14ac:dyDescent="0.15">
      <c r="A162" s="7"/>
      <c r="B162" s="7"/>
      <c r="C162" s="710" t="s">
        <v>216</v>
      </c>
      <c r="D162" s="711"/>
      <c r="E162" s="711"/>
      <c r="F162" s="711"/>
      <c r="G162" s="711"/>
      <c r="H162" s="711"/>
      <c r="I162" s="711"/>
      <c r="J162" s="711"/>
      <c r="K162" s="711"/>
      <c r="L162" s="712"/>
      <c r="M162" s="713" t="str">
        <f>IF('10号'!$J$4="","",MIN(IF('10号'!$Q$3=TRUE,122000,97000),U154+SUM(V157:V159)))</f>
        <v/>
      </c>
      <c r="N162" s="714"/>
      <c r="O162" s="714"/>
      <c r="P162" s="714"/>
      <c r="Q162" s="714"/>
      <c r="R162" s="714"/>
      <c r="S162" s="714"/>
      <c r="T162" s="714"/>
      <c r="U162" s="714"/>
      <c r="V162" s="714"/>
      <c r="W162" s="714"/>
      <c r="X162" s="714"/>
      <c r="Y162" s="714"/>
      <c r="Z162" s="384" t="s">
        <v>144</v>
      </c>
      <c r="AA162" s="387"/>
      <c r="AB162" s="165"/>
      <c r="AC162" s="165"/>
      <c r="AD162" s="165"/>
      <c r="AE162" s="165"/>
      <c r="AF162" s="165"/>
      <c r="AG162" s="176"/>
      <c r="AH162" s="177"/>
      <c r="AI162" s="177"/>
      <c r="AJ162" s="177"/>
      <c r="AK162" s="177"/>
      <c r="BA162" s="179"/>
    </row>
    <row r="163" spans="1:53" ht="28.5" customHeight="1" x14ac:dyDescent="0.15">
      <c r="A163" s="7"/>
      <c r="B163" s="7"/>
      <c r="C163" s="7"/>
      <c r="D163" s="186"/>
      <c r="E163" s="186"/>
      <c r="F163" s="186"/>
      <c r="G163" s="7"/>
      <c r="H163" s="186"/>
      <c r="I163" s="186"/>
      <c r="J163" s="186"/>
      <c r="K163" s="186"/>
      <c r="L163" s="186"/>
      <c r="M163" s="186"/>
      <c r="N163" s="186"/>
      <c r="O163" s="186"/>
      <c r="P163" s="186"/>
      <c r="Q163" s="186"/>
      <c r="R163" s="186"/>
      <c r="S163" s="186"/>
      <c r="T163" s="186"/>
      <c r="U163" s="186"/>
      <c r="V163" s="186"/>
      <c r="W163" s="186"/>
      <c r="X163" s="186"/>
      <c r="Y163" s="186"/>
      <c r="Z163" s="186"/>
    </row>
    <row r="164" spans="1:53" ht="18" customHeight="1" x14ac:dyDescent="0.15">
      <c r="A164" s="7"/>
      <c r="B164" s="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53" x14ac:dyDescent="0.15">
      <c r="A165" s="7"/>
      <c r="B165" s="7"/>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53" ht="28.5" customHeight="1" x14ac:dyDescent="0.15">
      <c r="A166" s="7"/>
      <c r="B166" s="7"/>
      <c r="C166" s="7"/>
      <c r="D166" s="186"/>
      <c r="E166" s="186"/>
      <c r="F166" s="186"/>
      <c r="G166" s="7"/>
      <c r="H166" s="186"/>
      <c r="I166" s="186"/>
      <c r="J166" s="186"/>
      <c r="K166" s="186"/>
      <c r="L166" s="186"/>
      <c r="M166" s="186"/>
      <c r="N166" s="186"/>
      <c r="O166" s="186"/>
      <c r="P166" s="186"/>
      <c r="Q166" s="186"/>
      <c r="R166" s="186"/>
      <c r="S166" s="186"/>
      <c r="T166" s="186"/>
      <c r="U166" s="186"/>
      <c r="V166" s="186"/>
      <c r="W166" s="186"/>
      <c r="X166" s="186"/>
      <c r="Y166" s="186"/>
      <c r="Z166" s="186"/>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3"/>
      <c r="G169" s="693"/>
      <c r="H169" s="693"/>
    </row>
  </sheetData>
  <sheetProtection algorithmName="SHA-512" hashValue="HTfR33+iU2EKLrjVAzUfIfD5uW48hdPx6sbc404U52OTvF4Qm0gvUTUvMq1ekISviAAVw7bXvdA51vBpJcXUsg==" saltValue="K4BNuZwq6Z0ruLBl44m8cA=="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1:C112"/>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I135:J135"/>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E111:E112"/>
    <mergeCell ref="G111:G112"/>
    <mergeCell ref="I111:I112"/>
    <mergeCell ref="K111:K112"/>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U111:U112"/>
    <mergeCell ref="C113:C114"/>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7"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8"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39"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0"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2"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4"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6" hidden="1" customWidth="1"/>
    <col min="34" max="35" width="9.25" style="167" hidden="1" customWidth="1"/>
    <col min="36" max="36" width="15.625" style="167" hidden="1" customWidth="1"/>
    <col min="37" max="37" width="9.25" style="167"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4"/>
      <c r="AV1" s="8" t="str">
        <f>IF(F1&gt;=60,INT(F1/60)&amp;"時間","")&amp;IF(MOD(F1,60)&lt;&gt;0,INT(MOD(F1,60))&amp;"分","")</f>
        <v/>
      </c>
    </row>
    <row r="2" spans="1:48" ht="97.5" customHeight="1" x14ac:dyDescent="0.15">
      <c r="AF2" s="358"/>
      <c r="AG2" s="359"/>
      <c r="AH2" s="358"/>
      <c r="AI2" s="358"/>
      <c r="AJ2" s="358"/>
      <c r="AK2" s="358"/>
      <c r="AL2" s="358"/>
    </row>
    <row r="3" spans="1:48" ht="17.25" customHeight="1" x14ac:dyDescent="0.2">
      <c r="A3" s="7"/>
      <c r="B3" s="7"/>
      <c r="C3" s="75"/>
      <c r="D3" s="56"/>
      <c r="E3" s="56"/>
      <c r="F3" s="56"/>
      <c r="G3" s="7"/>
      <c r="H3" s="102"/>
      <c r="I3" s="103"/>
      <c r="J3" s="103"/>
      <c r="K3" s="103"/>
      <c r="L3" s="103"/>
      <c r="M3" s="103"/>
      <c r="N3" s="7"/>
      <c r="O3" s="103"/>
      <c r="P3" s="7"/>
      <c r="Q3" s="103"/>
      <c r="R3" s="103"/>
      <c r="S3" s="7"/>
      <c r="T3" s="103"/>
      <c r="U3" s="7"/>
      <c r="V3" s="7"/>
      <c r="W3" s="7"/>
      <c r="X3" s="7"/>
      <c r="Y3" s="7"/>
      <c r="Z3" s="57"/>
      <c r="AA3" s="432" t="str">
        <f>'10号'!$L$3</f>
        <v>〈令和３年度第１回〉</v>
      </c>
      <c r="AG3" s="357" t="str">
        <f>IF('10号'!$J$4="","",'10号'!$U$29)</f>
        <v/>
      </c>
      <c r="AH3" s="167" t="e">
        <f>YEAR(L5)</f>
        <v>#VALUE!</v>
      </c>
      <c r="AJ3" s="8" t="e">
        <f>MONTH(AG3)</f>
        <v>#VALUE!</v>
      </c>
      <c r="AK3" s="366" t="s">
        <v>261</v>
      </c>
    </row>
    <row r="4" spans="1:48" ht="21" x14ac:dyDescent="0.15">
      <c r="A4" s="7"/>
      <c r="B4" s="7"/>
      <c r="C4" s="58" t="s">
        <v>139</v>
      </c>
      <c r="D4" s="56"/>
      <c r="E4" s="56"/>
      <c r="F4" s="56"/>
      <c r="G4" s="56"/>
      <c r="H4" s="7"/>
      <c r="I4" s="7"/>
      <c r="J4" s="7"/>
      <c r="K4" s="7"/>
      <c r="L4" s="7"/>
      <c r="M4" s="7"/>
      <c r="N4" s="65"/>
      <c r="O4" s="7"/>
      <c r="P4" s="65"/>
      <c r="Q4" s="7"/>
      <c r="R4" s="7"/>
      <c r="S4" s="65"/>
      <c r="T4" s="7"/>
      <c r="U4" s="65"/>
      <c r="V4" s="65"/>
      <c r="W4" s="7"/>
      <c r="X4" s="7"/>
      <c r="Y4" s="7"/>
      <c r="Z4" s="7"/>
      <c r="AG4" s="167"/>
      <c r="AJ4" s="8"/>
      <c r="AK4" s="366" t="s">
        <v>262</v>
      </c>
    </row>
    <row r="5" spans="1:48" ht="17.25" customHeight="1" x14ac:dyDescent="0.2">
      <c r="A5" s="7"/>
      <c r="B5" s="7"/>
      <c r="C5" s="158" t="s">
        <v>263</v>
      </c>
      <c r="D5" s="159"/>
      <c r="E5" s="159"/>
      <c r="F5" s="159"/>
      <c r="G5" s="159"/>
      <c r="H5" s="7"/>
      <c r="L5" s="807" t="str">
        <f>IF(AG3="","（   　　年　　月 ）",AG3)</f>
        <v>（   　　年　　月 ）</v>
      </c>
      <c r="M5" s="807"/>
      <c r="N5" s="807"/>
      <c r="O5" s="807"/>
      <c r="P5" s="807"/>
      <c r="Q5" s="807"/>
      <c r="R5" s="385" t="s">
        <v>264</v>
      </c>
      <c r="S5" s="383"/>
      <c r="T5" s="383"/>
      <c r="U5" s="383"/>
      <c r="V5" s="808" t="str">
        <f>IF('10号'!E18="","",'10号'!E18)</f>
        <v/>
      </c>
      <c r="W5" s="808"/>
      <c r="X5" s="808"/>
      <c r="Y5" s="808"/>
      <c r="Z5" s="808"/>
      <c r="AA5" s="808"/>
      <c r="AF5" s="8" t="s">
        <v>274</v>
      </c>
      <c r="AG5" s="386" t="s">
        <v>265</v>
      </c>
      <c r="AH5" s="382" t="s">
        <v>266</v>
      </c>
      <c r="AI5" s="382" t="s">
        <v>267</v>
      </c>
      <c r="AJ5" s="382" t="s">
        <v>256</v>
      </c>
      <c r="AK5" s="8"/>
    </row>
    <row r="6" spans="1:48" ht="5.0999999999999996" customHeight="1" x14ac:dyDescent="0.15">
      <c r="A6" s="7"/>
      <c r="B6" s="7"/>
      <c r="C6" s="104"/>
      <c r="D6" s="105"/>
      <c r="E6" s="105"/>
      <c r="F6" s="105"/>
      <c r="G6" s="105"/>
      <c r="H6" s="105"/>
      <c r="I6" s="106"/>
      <c r="J6" s="105"/>
      <c r="K6" s="105"/>
      <c r="L6" s="105"/>
      <c r="M6" s="105"/>
      <c r="N6" s="105"/>
      <c r="O6" s="105"/>
      <c r="P6" s="105"/>
      <c r="Q6" s="105"/>
      <c r="R6" s="105"/>
      <c r="S6" s="105"/>
      <c r="T6" s="105"/>
      <c r="U6" s="105"/>
      <c r="V6" s="105"/>
      <c r="W6" s="7"/>
      <c r="X6" s="7"/>
      <c r="Y6" s="7"/>
      <c r="Z6" s="7"/>
      <c r="AH6" s="166"/>
      <c r="AI6" s="166"/>
      <c r="AJ6" s="168"/>
      <c r="AK6" s="366"/>
    </row>
    <row r="7" spans="1:48" ht="15.75" customHeight="1" x14ac:dyDescent="0.15">
      <c r="A7" s="801">
        <f>IF(AG3="",1,AG3)</f>
        <v>1</v>
      </c>
      <c r="B7" s="802"/>
      <c r="C7" s="707" t="s">
        <v>247</v>
      </c>
      <c r="D7" s="368"/>
      <c r="E7" s="692" t="s">
        <v>201</v>
      </c>
      <c r="F7" s="368"/>
      <c r="G7" s="692" t="s">
        <v>250</v>
      </c>
      <c r="H7" s="368"/>
      <c r="I7" s="692" t="s">
        <v>201</v>
      </c>
      <c r="J7" s="368"/>
      <c r="K7" s="694" t="s">
        <v>251</v>
      </c>
      <c r="L7" s="690" t="s">
        <v>202</v>
      </c>
      <c r="M7" s="369"/>
      <c r="N7" s="688" t="s">
        <v>252</v>
      </c>
      <c r="O7" s="368"/>
      <c r="P7" s="688" t="s">
        <v>251</v>
      </c>
      <c r="Q7" s="690" t="s">
        <v>253</v>
      </c>
      <c r="R7" s="380" t="str">
        <f>IF(OR(D7="",A7=""),"",HOUR(AJ7))</f>
        <v/>
      </c>
      <c r="S7" s="688" t="s">
        <v>252</v>
      </c>
      <c r="T7" s="371" t="str">
        <f>IF(OR(D7="",A7=""),"",MINUTE(AJ7))</f>
        <v/>
      </c>
      <c r="U7" s="688" t="s">
        <v>251</v>
      </c>
      <c r="V7" s="690" t="s">
        <v>268</v>
      </c>
      <c r="W7" s="372"/>
      <c r="X7" s="703" t="s">
        <v>143</v>
      </c>
      <c r="Y7" s="696" t="s">
        <v>254</v>
      </c>
      <c r="Z7" s="705"/>
      <c r="AA7" s="706"/>
      <c r="AC7" s="361"/>
      <c r="AD7" s="360"/>
      <c r="AF7" s="168" t="str">
        <f>AG3</f>
        <v/>
      </c>
      <c r="AG7" s="360">
        <f>IF(OR(D7="",F7=""),0,TIME(D7,F7,0))</f>
        <v>0</v>
      </c>
      <c r="AH7" s="360">
        <f>IF(OR(H7="",J7=""),0,TIME(H7,J7,0))</f>
        <v>0</v>
      </c>
      <c r="AI7" s="360">
        <f>TIME(M7,O7,0)</f>
        <v>0</v>
      </c>
      <c r="AJ7" s="365">
        <f>AH7-AG7-AI7</f>
        <v>0</v>
      </c>
      <c r="AK7" s="367" t="str">
        <f>IF(A7="",IF(OR(D7&lt;&gt;"",F7&lt;&gt;"",H7&lt;&gt;"",J7&lt;&gt;""),"ERR",""),IF(A7&lt;&gt;"",IF(AND(D7="",F7="",H7="",J7=""),"",IF(OR(AND(D7&lt;&gt;"",F7=""),AND(D7="",F7&lt;&gt;""),AND(H7&lt;&gt;"",J7=""),AND(H7="",J7&lt;&gt;""),AG7&gt;=AH7,AH7-AG7-AI7&lt;0),"ERR",""))))</f>
        <v/>
      </c>
    </row>
    <row r="8" spans="1:48" ht="14.25" customHeight="1" x14ac:dyDescent="0.15">
      <c r="A8" s="803"/>
      <c r="B8" s="804"/>
      <c r="C8" s="708"/>
      <c r="D8" s="373"/>
      <c r="E8" s="693"/>
      <c r="F8" s="373"/>
      <c r="G8" s="693"/>
      <c r="H8" s="373"/>
      <c r="I8" s="693"/>
      <c r="J8" s="373"/>
      <c r="K8" s="695"/>
      <c r="L8" s="691"/>
      <c r="M8" s="374"/>
      <c r="N8" s="689"/>
      <c r="O8" s="373"/>
      <c r="P8" s="689"/>
      <c r="Q8" s="691"/>
      <c r="R8" s="379" t="str">
        <f>IF(OR(D8="",A7=""),"",HOUR(AJ8))</f>
        <v/>
      </c>
      <c r="S8" s="689"/>
      <c r="T8" s="375" t="str">
        <f>IF(OR(D8="",A7=""),"",MINUTE(AJ8))</f>
        <v/>
      </c>
      <c r="U8" s="689"/>
      <c r="V8" s="702"/>
      <c r="W8" s="413"/>
      <c r="X8" s="704"/>
      <c r="Y8" s="697"/>
      <c r="Z8" s="683"/>
      <c r="AA8" s="684"/>
      <c r="AG8" s="360">
        <f>IF(OR(D8="",F8=""),0,TIME(D8,F8,0))</f>
        <v>0</v>
      </c>
      <c r="AH8" s="360">
        <f>IF(OR(H8="",J8=""),0,TIME(H8,J8,0))</f>
        <v>0</v>
      </c>
      <c r="AI8" s="360">
        <f>TIME(M8,O8,0)</f>
        <v>0</v>
      </c>
      <c r="AJ8" s="365">
        <f>AH8-AG8-AI8</f>
        <v>0</v>
      </c>
      <c r="AK8" s="367" t="str">
        <f>IF(A7="",IF(OR(D8&lt;&gt;"",F8&lt;&gt;"",H8&lt;&gt;"",J8&lt;&gt;""),"ERR",""),IF(A7&lt;&gt;"",IF(AND(D8="",F8="",H8="",J8=""),"",IF(OR(AND(D8&lt;&gt;"",F8=""),AND(D8="",F8&lt;&gt;""),AND(H8&lt;&gt;"",J8=""),AND(H8="",J8&lt;&gt;""),AG8&gt;=AH8,AH8-AG8-AI8&lt;0),"ERR",""))))</f>
        <v/>
      </c>
    </row>
    <row r="9" spans="1:48" ht="15" customHeight="1" x14ac:dyDescent="0.2">
      <c r="A9" s="803"/>
      <c r="B9" s="804"/>
      <c r="C9" s="700" t="s">
        <v>248</v>
      </c>
      <c r="D9" s="821" t="str">
        <f>IF(AND(AG3="",'10号'!J4=""),"",IF(AG3="","このページは入力不要です",""))</f>
        <v/>
      </c>
      <c r="E9" s="822"/>
      <c r="F9" s="822"/>
      <c r="G9" s="822"/>
      <c r="H9" s="822"/>
      <c r="I9" s="822"/>
      <c r="J9" s="822"/>
      <c r="K9" s="822"/>
      <c r="L9" s="822"/>
      <c r="M9" s="822"/>
      <c r="N9" s="822"/>
      <c r="O9" s="822"/>
      <c r="P9" s="822"/>
      <c r="Q9" s="680" t="str">
        <f>IF(OR(AK7="ERR",AK8="ERR"),"研修時間を確認してください","")</f>
        <v/>
      </c>
      <c r="R9" s="680"/>
      <c r="S9" s="680"/>
      <c r="T9" s="680"/>
      <c r="U9" s="680"/>
      <c r="V9" s="680"/>
      <c r="W9" s="680"/>
      <c r="X9" s="681" t="str">
        <f>IF(ISERROR(OR(AG7,AJ7,AJ8)),"研修人数を入力してください",IF(AG7&lt;&gt;"",IF(OR(AND(AJ7&gt;0,W7=""),AND(AJ8&gt;0,W8="")),"研修人数を入力してください",""),""))</f>
        <v/>
      </c>
      <c r="Y9" s="681"/>
      <c r="Z9" s="681"/>
      <c r="AA9" s="682"/>
      <c r="AE9" s="164"/>
      <c r="AF9" s="170"/>
      <c r="AG9" s="172"/>
      <c r="AH9" s="172"/>
      <c r="AI9" s="172"/>
      <c r="AJ9" s="169"/>
      <c r="AK9" s="367"/>
      <c r="AM9" s="57"/>
      <c r="AO9" s="173"/>
      <c r="AP9" s="174"/>
      <c r="AQ9" s="173"/>
    </row>
    <row r="10" spans="1:48" ht="49.5" customHeight="1" x14ac:dyDescent="0.15">
      <c r="A10" s="805" t="str">
        <f>IF(AG3="","",CONCATENATE("(",TEXT(AF7,"aaa"),")"))</f>
        <v/>
      </c>
      <c r="B10" s="806"/>
      <c r="C10" s="701"/>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7"/>
      <c r="AE10" s="164"/>
      <c r="AF10" s="170"/>
      <c r="AG10" s="172"/>
      <c r="AH10" s="172"/>
      <c r="AI10" s="172"/>
      <c r="AJ10" s="169"/>
      <c r="AK10" s="367"/>
      <c r="AO10" s="173"/>
      <c r="AP10" s="174"/>
      <c r="AQ10" s="173"/>
    </row>
    <row r="11" spans="1:48" ht="15.75" customHeight="1" x14ac:dyDescent="0.15">
      <c r="A11" s="801">
        <f>IF($AG$3="",A7+1,AF11)</f>
        <v>2</v>
      </c>
      <c r="B11" s="802"/>
      <c r="C11" s="707" t="s">
        <v>247</v>
      </c>
      <c r="D11" s="368"/>
      <c r="E11" s="692" t="s">
        <v>201</v>
      </c>
      <c r="F11" s="368"/>
      <c r="G11" s="692" t="s">
        <v>250</v>
      </c>
      <c r="H11" s="368"/>
      <c r="I11" s="692" t="s">
        <v>201</v>
      </c>
      <c r="J11" s="368"/>
      <c r="K11" s="694" t="s">
        <v>251</v>
      </c>
      <c r="L11" s="690" t="s">
        <v>202</v>
      </c>
      <c r="M11" s="369"/>
      <c r="N11" s="688" t="s">
        <v>252</v>
      </c>
      <c r="O11" s="368"/>
      <c r="P11" s="688" t="s">
        <v>251</v>
      </c>
      <c r="Q11" s="690" t="s">
        <v>253</v>
      </c>
      <c r="R11" s="380" t="str">
        <f>IF(OR(D11="",A11=""),"",HOUR(AJ11))</f>
        <v/>
      </c>
      <c r="S11" s="688" t="s">
        <v>252</v>
      </c>
      <c r="T11" s="371" t="str">
        <f>IF(OR(D11="",A11=""),"",MINUTE(AJ11))</f>
        <v/>
      </c>
      <c r="U11" s="688" t="s">
        <v>251</v>
      </c>
      <c r="V11" s="690" t="s">
        <v>268</v>
      </c>
      <c r="W11" s="372"/>
      <c r="X11" s="703" t="s">
        <v>143</v>
      </c>
      <c r="Y11" s="696" t="s">
        <v>254</v>
      </c>
      <c r="Z11" s="705"/>
      <c r="AA11" s="706"/>
      <c r="AF11" s="168" t="str">
        <f>IF($AG$3="","",AF7+1)</f>
        <v/>
      </c>
      <c r="AG11" s="360">
        <f>IF(OR(D11="",F11=""),0,TIME(D11,F11,0))</f>
        <v>0</v>
      </c>
      <c r="AH11" s="360">
        <f>IF(OR(H11="",J11=""),0,TIME(H11,J11,0))</f>
        <v>0</v>
      </c>
      <c r="AI11" s="360">
        <f>TIME(M11,O11,0)</f>
        <v>0</v>
      </c>
      <c r="AJ11" s="365">
        <f>AH11-AG11-AI11</f>
        <v>0</v>
      </c>
      <c r="AK11" s="367" t="str">
        <f>IF(A11="",IF(OR(D11&lt;&gt;"",F11&lt;&gt;"",H11&lt;&gt;"",J11&lt;&gt;""),"ERR",""),IF(A11&lt;&gt;"",IF(AND(D11="",F11="",H11="",J11=""),"",IF(OR(AND(D11&lt;&gt;"",F11=""),AND(D11="",F11&lt;&gt;""),AND(H11&lt;&gt;"",J11=""),AND(H11="",J11&lt;&gt;""),AG11&gt;=AH11,AH11-AG11-AI11&lt;0),"ERR",""))))</f>
        <v/>
      </c>
    </row>
    <row r="12" spans="1:48" ht="14.25" customHeight="1" x14ac:dyDescent="0.15">
      <c r="A12" s="803"/>
      <c r="B12" s="804"/>
      <c r="C12" s="708"/>
      <c r="D12" s="373"/>
      <c r="E12" s="693"/>
      <c r="F12" s="373"/>
      <c r="G12" s="693"/>
      <c r="H12" s="373"/>
      <c r="I12" s="693"/>
      <c r="J12" s="373"/>
      <c r="K12" s="695"/>
      <c r="L12" s="691"/>
      <c r="M12" s="374"/>
      <c r="N12" s="689"/>
      <c r="O12" s="373"/>
      <c r="P12" s="689"/>
      <c r="Q12" s="691"/>
      <c r="R12" s="379" t="str">
        <f>IF(OR(D12="",A11=""),"",HOUR(AJ12))</f>
        <v/>
      </c>
      <c r="S12" s="689"/>
      <c r="T12" s="375" t="str">
        <f>IF(OR(D12="",A11=""),"",MINUTE(AJ12))</f>
        <v/>
      </c>
      <c r="U12" s="689"/>
      <c r="V12" s="702"/>
      <c r="W12" s="413"/>
      <c r="X12" s="704"/>
      <c r="Y12" s="697"/>
      <c r="Z12" s="683"/>
      <c r="AA12" s="684"/>
      <c r="AG12" s="360">
        <f>IF(OR(D12="",F12=""),0,TIME(D12,F12,0))</f>
        <v>0</v>
      </c>
      <c r="AH12" s="360">
        <f>IF(OR(H12="",J12=""),0,TIME(H12,J12,0))</f>
        <v>0</v>
      </c>
      <c r="AI12" s="360">
        <f>TIME(M12,O12,0)</f>
        <v>0</v>
      </c>
      <c r="AJ12" s="365">
        <f>AH12-AG12-AI12</f>
        <v>0</v>
      </c>
      <c r="AK12" s="367" t="str">
        <f>IF(A11="",IF(OR(D12&lt;&gt;"",F12&lt;&gt;"",H12&lt;&gt;"",J12&lt;&gt;""),"ERR",""),IF(A11&lt;&gt;"",IF(AND(D12="",F12="",H12="",J12=""),"",IF(OR(AND(D12&lt;&gt;"",F12=""),AND(D12="",F12&lt;&gt;""),AND(H12&lt;&gt;"",J12=""),AND(H12="",J12&lt;&gt;""),AG12&gt;=AH12,AH12-AG12-AI12&lt;0),"ERR",""))))</f>
        <v/>
      </c>
    </row>
    <row r="13" spans="1:48" ht="15" customHeight="1" x14ac:dyDescent="0.2">
      <c r="A13" s="803"/>
      <c r="B13" s="804"/>
      <c r="C13" s="700" t="s">
        <v>248</v>
      </c>
      <c r="D13" s="420"/>
      <c r="E13" s="421"/>
      <c r="F13" s="421"/>
      <c r="G13" s="421"/>
      <c r="H13" s="421"/>
      <c r="I13" s="421"/>
      <c r="J13" s="421"/>
      <c r="K13" s="421"/>
      <c r="L13" s="421"/>
      <c r="M13" s="421"/>
      <c r="N13" s="421"/>
      <c r="O13" s="421"/>
      <c r="P13" s="421"/>
      <c r="Q13" s="680" t="str">
        <f>IF(OR(AK11="ERR",AK12="ERR"),"研修時間を確認してください","")</f>
        <v/>
      </c>
      <c r="R13" s="680"/>
      <c r="S13" s="680"/>
      <c r="T13" s="680"/>
      <c r="U13" s="680"/>
      <c r="V13" s="680"/>
      <c r="W13" s="680"/>
      <c r="X13" s="681" t="str">
        <f>IF(ISERROR(OR(AG11,AJ11,AJ12)),"研修人数を入力してください",IF(AG11&lt;&gt;"",IF(OR(AND(AJ11&gt;0,W11=""),AND(AJ12&gt;0,W12="")),"研修人数を入力してください",""),""))</f>
        <v/>
      </c>
      <c r="Y13" s="681"/>
      <c r="Z13" s="681"/>
      <c r="AA13" s="682"/>
      <c r="AE13" s="164"/>
      <c r="AF13" s="170"/>
      <c r="AG13" s="172"/>
      <c r="AH13" s="172"/>
      <c r="AI13" s="172"/>
      <c r="AJ13" s="169"/>
      <c r="AK13" s="367"/>
      <c r="AM13" s="57"/>
      <c r="AO13" s="173"/>
      <c r="AP13" s="174"/>
      <c r="AQ13" s="173"/>
    </row>
    <row r="14" spans="1:48" ht="49.5" customHeight="1" x14ac:dyDescent="0.15">
      <c r="A14" s="805" t="str">
        <f>IF(AF11="","",CONCATENATE("(",TEXT(AF11,"aaa"),")"))</f>
        <v/>
      </c>
      <c r="B14" s="806"/>
      <c r="C14" s="701"/>
      <c r="D14" s="685"/>
      <c r="E14" s="686"/>
      <c r="F14" s="686"/>
      <c r="G14" s="686"/>
      <c r="H14" s="686"/>
      <c r="I14" s="686"/>
      <c r="J14" s="686"/>
      <c r="K14" s="686"/>
      <c r="L14" s="686"/>
      <c r="M14" s="686"/>
      <c r="N14" s="686"/>
      <c r="O14" s="686"/>
      <c r="P14" s="686"/>
      <c r="Q14" s="686"/>
      <c r="R14" s="686"/>
      <c r="S14" s="686"/>
      <c r="T14" s="686"/>
      <c r="U14" s="686"/>
      <c r="V14" s="686"/>
      <c r="W14" s="686"/>
      <c r="X14" s="686"/>
      <c r="Y14" s="686"/>
      <c r="Z14" s="686"/>
      <c r="AA14" s="687"/>
      <c r="AE14" s="164"/>
      <c r="AF14" s="170"/>
      <c r="AG14" s="172"/>
      <c r="AH14" s="172"/>
      <c r="AI14" s="172"/>
      <c r="AJ14" s="169"/>
      <c r="AK14" s="367"/>
      <c r="AO14" s="173"/>
      <c r="AP14" s="174"/>
      <c r="AQ14" s="173"/>
    </row>
    <row r="15" spans="1:48" ht="15.75" customHeight="1" x14ac:dyDescent="0.15">
      <c r="A15" s="801">
        <f>IF($AG$3="",A11+1,AF15)</f>
        <v>3</v>
      </c>
      <c r="B15" s="802"/>
      <c r="C15" s="707" t="s">
        <v>247</v>
      </c>
      <c r="D15" s="368"/>
      <c r="E15" s="692" t="s">
        <v>201</v>
      </c>
      <c r="F15" s="368"/>
      <c r="G15" s="692" t="s">
        <v>250</v>
      </c>
      <c r="H15" s="368"/>
      <c r="I15" s="692" t="s">
        <v>201</v>
      </c>
      <c r="J15" s="368"/>
      <c r="K15" s="694" t="s">
        <v>251</v>
      </c>
      <c r="L15" s="690" t="s">
        <v>202</v>
      </c>
      <c r="M15" s="369"/>
      <c r="N15" s="688" t="s">
        <v>252</v>
      </c>
      <c r="O15" s="368"/>
      <c r="P15" s="688" t="s">
        <v>251</v>
      </c>
      <c r="Q15" s="690" t="s">
        <v>253</v>
      </c>
      <c r="R15" s="380" t="str">
        <f>IF(OR(D15="",A15=""),"",HOUR(AJ15))</f>
        <v/>
      </c>
      <c r="S15" s="688" t="s">
        <v>252</v>
      </c>
      <c r="T15" s="371" t="str">
        <f>IF(OR(D15="",A15=""),"",MINUTE(AJ15))</f>
        <v/>
      </c>
      <c r="U15" s="688" t="s">
        <v>251</v>
      </c>
      <c r="V15" s="690" t="s">
        <v>268</v>
      </c>
      <c r="W15" s="372"/>
      <c r="X15" s="703" t="s">
        <v>143</v>
      </c>
      <c r="Y15" s="696" t="s">
        <v>254</v>
      </c>
      <c r="Z15" s="705"/>
      <c r="AA15" s="706"/>
      <c r="AF15" s="168" t="str">
        <f>IF($AG$3="","",AF11+1)</f>
        <v/>
      </c>
      <c r="AG15" s="360">
        <f>IF(OR(D15="",F15=""),0,TIME(D15,F15,0))</f>
        <v>0</v>
      </c>
      <c r="AH15" s="360">
        <f>IF(OR(H15="",J15=""),0,TIME(H15,J15,0))</f>
        <v>0</v>
      </c>
      <c r="AI15" s="360">
        <f>TIME(M15,O15,0)</f>
        <v>0</v>
      </c>
      <c r="AJ15" s="365">
        <f>AH15-AG15-AI15</f>
        <v>0</v>
      </c>
      <c r="AK15" s="367" t="str">
        <f>IF(A15="",IF(OR(D15&lt;&gt;"",F15&lt;&gt;"",H15&lt;&gt;"",J15&lt;&gt;""),"ERR",""),IF(A15&lt;&gt;"",IF(AND(D15="",F15="",H15="",J15=""),"",IF(OR(AND(D15&lt;&gt;"",F15=""),AND(D15="",F15&lt;&gt;""),AND(H15&lt;&gt;"",J15=""),AND(H15="",J15&lt;&gt;""),AG15&gt;=AH15,AH15-AG15-AI15&lt;0),"ERR",""))))</f>
        <v/>
      </c>
    </row>
    <row r="16" spans="1:48" ht="14.25" customHeight="1" x14ac:dyDescent="0.15">
      <c r="A16" s="803"/>
      <c r="B16" s="804"/>
      <c r="C16" s="708"/>
      <c r="D16" s="373"/>
      <c r="E16" s="693"/>
      <c r="F16" s="373"/>
      <c r="G16" s="693"/>
      <c r="H16" s="373"/>
      <c r="I16" s="693"/>
      <c r="J16" s="373"/>
      <c r="K16" s="695"/>
      <c r="L16" s="691"/>
      <c r="M16" s="374"/>
      <c r="N16" s="689"/>
      <c r="O16" s="373"/>
      <c r="P16" s="689"/>
      <c r="Q16" s="691"/>
      <c r="R16" s="379" t="str">
        <f>IF(OR(D16="",A15=""),"",HOUR(AJ16))</f>
        <v/>
      </c>
      <c r="S16" s="689"/>
      <c r="T16" s="375" t="str">
        <f>IF(OR(D16="",A15=""),"",MINUTE(AJ16))</f>
        <v/>
      </c>
      <c r="U16" s="689"/>
      <c r="V16" s="702"/>
      <c r="W16" s="413"/>
      <c r="X16" s="704"/>
      <c r="Y16" s="697"/>
      <c r="Z16" s="683"/>
      <c r="AA16" s="684"/>
      <c r="AG16" s="360">
        <f>IF(OR(D16="",F16=""),0,TIME(D16,F16,0))</f>
        <v>0</v>
      </c>
      <c r="AH16" s="360">
        <f>IF(OR(H16="",J16=""),0,TIME(H16,J16,0))</f>
        <v>0</v>
      </c>
      <c r="AI16" s="360">
        <f>TIME(M16,O16,0)</f>
        <v>0</v>
      </c>
      <c r="AJ16" s="365">
        <f>AH16-AG16-AI16</f>
        <v>0</v>
      </c>
      <c r="AK16" s="367" t="str">
        <f>IF(A15="",IF(OR(D16&lt;&gt;"",F16&lt;&gt;"",H16&lt;&gt;"",J16&lt;&gt;""),"ERR",""),IF(A15&lt;&gt;"",IF(AND(D16="",F16="",H16="",J16=""),"",IF(OR(AND(D16&lt;&gt;"",F16=""),AND(D16="",F16&lt;&gt;""),AND(H16&lt;&gt;"",J16=""),AND(H16="",J16&lt;&gt;""),AG16&gt;=AH16,AH16-AG16-AI16&lt;0),"ERR",""))))</f>
        <v/>
      </c>
    </row>
    <row r="17" spans="1:43" ht="15" customHeight="1" x14ac:dyDescent="0.2">
      <c r="A17" s="803"/>
      <c r="B17" s="804"/>
      <c r="C17" s="700" t="s">
        <v>248</v>
      </c>
      <c r="D17" s="420"/>
      <c r="E17" s="421"/>
      <c r="F17" s="421"/>
      <c r="G17" s="421"/>
      <c r="H17" s="421"/>
      <c r="I17" s="421"/>
      <c r="J17" s="421"/>
      <c r="K17" s="421"/>
      <c r="L17" s="421"/>
      <c r="M17" s="421"/>
      <c r="N17" s="421"/>
      <c r="O17" s="421"/>
      <c r="P17" s="421"/>
      <c r="Q17" s="680" t="str">
        <f>IF(OR(AK15="ERR",AK16="ERR"),"研修時間を確認してください","")</f>
        <v/>
      </c>
      <c r="R17" s="680"/>
      <c r="S17" s="680"/>
      <c r="T17" s="680"/>
      <c r="U17" s="680"/>
      <c r="V17" s="680"/>
      <c r="W17" s="680"/>
      <c r="X17" s="681" t="str">
        <f>IF(ISERROR(OR(AG15,AJ15,AJ16)),"研修人数を入力してください",IF(AG15&lt;&gt;"",IF(OR(AND(AJ15&gt;0,W15=""),AND(AJ16&gt;0,W16="")),"研修人数を入力してください",""),""))</f>
        <v/>
      </c>
      <c r="Y17" s="681"/>
      <c r="Z17" s="681"/>
      <c r="AA17" s="682"/>
      <c r="AE17" s="164"/>
      <c r="AF17" s="170"/>
      <c r="AG17" s="172"/>
      <c r="AH17" s="172"/>
      <c r="AI17" s="172"/>
      <c r="AJ17" s="169"/>
      <c r="AK17" s="367"/>
      <c r="AM17" s="57"/>
      <c r="AO17" s="173"/>
      <c r="AP17" s="174"/>
      <c r="AQ17" s="173"/>
    </row>
    <row r="18" spans="1:43" ht="49.5" customHeight="1" x14ac:dyDescent="0.15">
      <c r="A18" s="805" t="str">
        <f>IF(AF15="","",CONCATENATE("(",TEXT(AF15,"aaa"),")"))</f>
        <v/>
      </c>
      <c r="B18" s="806"/>
      <c r="C18" s="701"/>
      <c r="D18" s="685"/>
      <c r="E18" s="686"/>
      <c r="F18" s="686"/>
      <c r="G18" s="686"/>
      <c r="H18" s="686"/>
      <c r="I18" s="686"/>
      <c r="J18" s="686"/>
      <c r="K18" s="686"/>
      <c r="L18" s="686"/>
      <c r="M18" s="686"/>
      <c r="N18" s="686"/>
      <c r="O18" s="686"/>
      <c r="P18" s="686"/>
      <c r="Q18" s="686"/>
      <c r="R18" s="686"/>
      <c r="S18" s="686"/>
      <c r="T18" s="686"/>
      <c r="U18" s="686"/>
      <c r="V18" s="686"/>
      <c r="W18" s="686"/>
      <c r="X18" s="686"/>
      <c r="Y18" s="686"/>
      <c r="Z18" s="686"/>
      <c r="AA18" s="687"/>
      <c r="AE18" s="164"/>
      <c r="AF18" s="170"/>
      <c r="AG18" s="172"/>
      <c r="AH18" s="172"/>
      <c r="AI18" s="172"/>
      <c r="AJ18" s="169"/>
      <c r="AK18" s="367"/>
      <c r="AO18" s="173"/>
      <c r="AP18" s="174"/>
      <c r="AQ18" s="173"/>
    </row>
    <row r="19" spans="1:43" ht="15.75" customHeight="1" x14ac:dyDescent="0.15">
      <c r="A19" s="801">
        <f>IF($AG$3="",A15+1,AF19)</f>
        <v>4</v>
      </c>
      <c r="B19" s="802"/>
      <c r="C19" s="707" t="s">
        <v>247</v>
      </c>
      <c r="D19" s="368"/>
      <c r="E19" s="692" t="s">
        <v>201</v>
      </c>
      <c r="F19" s="368"/>
      <c r="G19" s="692" t="s">
        <v>250</v>
      </c>
      <c r="H19" s="368"/>
      <c r="I19" s="692" t="s">
        <v>201</v>
      </c>
      <c r="J19" s="368"/>
      <c r="K19" s="694" t="s">
        <v>251</v>
      </c>
      <c r="L19" s="690" t="s">
        <v>202</v>
      </c>
      <c r="M19" s="369"/>
      <c r="N19" s="688" t="s">
        <v>252</v>
      </c>
      <c r="O19" s="368"/>
      <c r="P19" s="688" t="s">
        <v>251</v>
      </c>
      <c r="Q19" s="690" t="s">
        <v>253</v>
      </c>
      <c r="R19" s="380" t="str">
        <f>IF(OR(D19="",A19=""),"",HOUR(AJ19))</f>
        <v/>
      </c>
      <c r="S19" s="688" t="s">
        <v>252</v>
      </c>
      <c r="T19" s="371" t="str">
        <f>IF(OR(D19="",A19=""),"",MINUTE(AJ19))</f>
        <v/>
      </c>
      <c r="U19" s="688" t="s">
        <v>251</v>
      </c>
      <c r="V19" s="690" t="s">
        <v>268</v>
      </c>
      <c r="W19" s="372"/>
      <c r="X19" s="703" t="s">
        <v>143</v>
      </c>
      <c r="Y19" s="696" t="s">
        <v>254</v>
      </c>
      <c r="Z19" s="705"/>
      <c r="AA19" s="706"/>
      <c r="AF19" s="168" t="str">
        <f>IF($AG$3="","",AF15+1)</f>
        <v/>
      </c>
      <c r="AG19" s="360">
        <f>IF(OR(D19="",F19=""),0,TIME(D19,F19,0))</f>
        <v>0</v>
      </c>
      <c r="AH19" s="360">
        <f>IF(OR(H19="",J19=""),0,TIME(H19,J19,0))</f>
        <v>0</v>
      </c>
      <c r="AI19" s="360">
        <f>TIME(M19,O19,0)</f>
        <v>0</v>
      </c>
      <c r="AJ19" s="365">
        <f>AH19-AG19-AI19</f>
        <v>0</v>
      </c>
      <c r="AK19" s="367" t="str">
        <f>IF(A19="",IF(OR(D19&lt;&gt;"",F19&lt;&gt;"",H19&lt;&gt;"",J19&lt;&gt;""),"ERR",""),IF(A19&lt;&gt;"",IF(AND(D19="",F19="",H19="",J19=""),"",IF(OR(AND(D19&lt;&gt;"",F19=""),AND(D19="",F19&lt;&gt;""),AND(H19&lt;&gt;"",J19=""),AND(H19="",J19&lt;&gt;""),AG19&gt;=AH19,AH19-AG19-AI19&lt;0),"ERR",""))))</f>
        <v/>
      </c>
    </row>
    <row r="20" spans="1:43" ht="14.25" customHeight="1" x14ac:dyDescent="0.15">
      <c r="A20" s="803"/>
      <c r="B20" s="804"/>
      <c r="C20" s="708"/>
      <c r="D20" s="373"/>
      <c r="E20" s="693"/>
      <c r="F20" s="373"/>
      <c r="G20" s="693"/>
      <c r="H20" s="373"/>
      <c r="I20" s="693"/>
      <c r="J20" s="373"/>
      <c r="K20" s="695"/>
      <c r="L20" s="691"/>
      <c r="M20" s="374"/>
      <c r="N20" s="689"/>
      <c r="O20" s="373"/>
      <c r="P20" s="689"/>
      <c r="Q20" s="691"/>
      <c r="R20" s="379" t="str">
        <f>IF(OR(D20="",A19=""),"",HOUR(AJ20))</f>
        <v/>
      </c>
      <c r="S20" s="689"/>
      <c r="T20" s="375" t="str">
        <f>IF(OR(D20="",A19=""),"",MINUTE(AJ20))</f>
        <v/>
      </c>
      <c r="U20" s="689"/>
      <c r="V20" s="702"/>
      <c r="W20" s="413"/>
      <c r="X20" s="704"/>
      <c r="Y20" s="697"/>
      <c r="Z20" s="683"/>
      <c r="AA20" s="684"/>
      <c r="AG20" s="360">
        <f>IF(OR(D20="",F20=""),0,TIME(D20,F20,0))</f>
        <v>0</v>
      </c>
      <c r="AH20" s="360">
        <f>IF(OR(H20="",J20=""),0,TIME(H20,J20,0))</f>
        <v>0</v>
      </c>
      <c r="AI20" s="360">
        <f>TIME(M20,O20,0)</f>
        <v>0</v>
      </c>
      <c r="AJ20" s="365">
        <f>AH20-AG20-AI20</f>
        <v>0</v>
      </c>
      <c r="AK20" s="367" t="str">
        <f>IF(A19="",IF(OR(D20&lt;&gt;"",F20&lt;&gt;"",H20&lt;&gt;"",J20&lt;&gt;""),"ERR",""),IF(A19&lt;&gt;"",IF(AND(D20="",F20="",H20="",J20=""),"",IF(OR(AND(D20&lt;&gt;"",F20=""),AND(D20="",F20&lt;&gt;""),AND(H20&lt;&gt;"",J20=""),AND(H20="",J20&lt;&gt;""),AG20&gt;=AH20,AH20-AG20-AI20&lt;0),"ERR",""))))</f>
        <v/>
      </c>
    </row>
    <row r="21" spans="1:43" ht="15" customHeight="1" x14ac:dyDescent="0.2">
      <c r="A21" s="803"/>
      <c r="B21" s="804"/>
      <c r="C21" s="700" t="s">
        <v>248</v>
      </c>
      <c r="D21" s="420"/>
      <c r="E21" s="421"/>
      <c r="F21" s="421"/>
      <c r="G21" s="421"/>
      <c r="H21" s="421"/>
      <c r="I21" s="421"/>
      <c r="J21" s="421"/>
      <c r="K21" s="421"/>
      <c r="L21" s="421"/>
      <c r="M21" s="421"/>
      <c r="N21" s="421"/>
      <c r="O21" s="421"/>
      <c r="P21" s="421"/>
      <c r="Q21" s="680" t="str">
        <f>IF(OR(AK19="ERR",AK20="ERR"),"研修時間を確認してください","")</f>
        <v/>
      </c>
      <c r="R21" s="680"/>
      <c r="S21" s="680"/>
      <c r="T21" s="680"/>
      <c r="U21" s="680"/>
      <c r="V21" s="680"/>
      <c r="W21" s="680"/>
      <c r="X21" s="681" t="str">
        <f>IF(ISERROR(OR(AG19,AJ19,AJ20)),"研修人数を入力してください",IF(AG19&lt;&gt;"",IF(OR(AND(AJ19&gt;0,W19=""),AND(AJ20&gt;0,W20="")),"研修人数を入力してください",""),""))</f>
        <v/>
      </c>
      <c r="Y21" s="681"/>
      <c r="Z21" s="681"/>
      <c r="AA21" s="682"/>
      <c r="AE21" s="164"/>
      <c r="AF21" s="170"/>
      <c r="AG21" s="172"/>
      <c r="AH21" s="172"/>
      <c r="AI21" s="172"/>
      <c r="AJ21" s="169"/>
      <c r="AK21" s="367"/>
      <c r="AM21" s="57"/>
      <c r="AO21" s="173"/>
      <c r="AP21" s="174"/>
      <c r="AQ21" s="173"/>
    </row>
    <row r="22" spans="1:43" ht="49.5" customHeight="1" x14ac:dyDescent="0.15">
      <c r="A22" s="805" t="str">
        <f>IF(AF19="","",CONCATENATE("(",TEXT(AF19,"aaa"),")"))</f>
        <v/>
      </c>
      <c r="B22" s="806"/>
      <c r="C22" s="701"/>
      <c r="D22" s="685"/>
      <c r="E22" s="686"/>
      <c r="F22" s="686"/>
      <c r="G22" s="686"/>
      <c r="H22" s="686"/>
      <c r="I22" s="686"/>
      <c r="J22" s="686"/>
      <c r="K22" s="686"/>
      <c r="L22" s="686"/>
      <c r="M22" s="686"/>
      <c r="N22" s="686"/>
      <c r="O22" s="686"/>
      <c r="P22" s="686"/>
      <c r="Q22" s="686"/>
      <c r="R22" s="686"/>
      <c r="S22" s="686"/>
      <c r="T22" s="686"/>
      <c r="U22" s="686"/>
      <c r="V22" s="686"/>
      <c r="W22" s="686"/>
      <c r="X22" s="686"/>
      <c r="Y22" s="686"/>
      <c r="Z22" s="686"/>
      <c r="AA22" s="687"/>
      <c r="AE22" s="164"/>
      <c r="AF22" s="170"/>
      <c r="AG22" s="172"/>
      <c r="AH22" s="172"/>
      <c r="AI22" s="172"/>
      <c r="AJ22" s="169"/>
      <c r="AK22" s="367"/>
      <c r="AO22" s="173"/>
      <c r="AP22" s="174"/>
      <c r="AQ22" s="173"/>
    </row>
    <row r="23" spans="1:43" ht="15.75" customHeight="1" x14ac:dyDescent="0.15">
      <c r="A23" s="801">
        <f>IF($AG$3="",A19+1,AF23)</f>
        <v>5</v>
      </c>
      <c r="B23" s="802"/>
      <c r="C23" s="707" t="s">
        <v>247</v>
      </c>
      <c r="D23" s="368"/>
      <c r="E23" s="692" t="s">
        <v>201</v>
      </c>
      <c r="F23" s="368"/>
      <c r="G23" s="692" t="s">
        <v>250</v>
      </c>
      <c r="H23" s="368"/>
      <c r="I23" s="692" t="s">
        <v>201</v>
      </c>
      <c r="J23" s="368"/>
      <c r="K23" s="694" t="s">
        <v>251</v>
      </c>
      <c r="L23" s="690" t="s">
        <v>202</v>
      </c>
      <c r="M23" s="369"/>
      <c r="N23" s="688" t="s">
        <v>252</v>
      </c>
      <c r="O23" s="368"/>
      <c r="P23" s="688" t="s">
        <v>251</v>
      </c>
      <c r="Q23" s="690" t="s">
        <v>253</v>
      </c>
      <c r="R23" s="380" t="str">
        <f>IF(OR(D23="",A23=""),"",HOUR(AJ23))</f>
        <v/>
      </c>
      <c r="S23" s="688" t="s">
        <v>252</v>
      </c>
      <c r="T23" s="371" t="str">
        <f>IF(OR(D23="",A23=""),"",MINUTE(AJ23))</f>
        <v/>
      </c>
      <c r="U23" s="688" t="s">
        <v>251</v>
      </c>
      <c r="V23" s="690" t="s">
        <v>268</v>
      </c>
      <c r="W23" s="372"/>
      <c r="X23" s="703" t="s">
        <v>143</v>
      </c>
      <c r="Y23" s="696" t="s">
        <v>254</v>
      </c>
      <c r="Z23" s="705"/>
      <c r="AA23" s="706"/>
      <c r="AF23" s="168" t="str">
        <f>IF($AG$3="","",AF19+1)</f>
        <v/>
      </c>
      <c r="AG23" s="360">
        <f>IF(OR(D23="",F23=""),0,TIME(D23,F23,0))</f>
        <v>0</v>
      </c>
      <c r="AH23" s="360">
        <f>IF(OR(H23="",J23=""),0,TIME(H23,J23,0))</f>
        <v>0</v>
      </c>
      <c r="AI23" s="360">
        <f>TIME(M23,O23,0)</f>
        <v>0</v>
      </c>
      <c r="AJ23" s="365">
        <f>AH23-AG23-AI23</f>
        <v>0</v>
      </c>
      <c r="AK23" s="367" t="str">
        <f>IF(A23="",IF(OR(D23&lt;&gt;"",F23&lt;&gt;"",H23&lt;&gt;"",J23&lt;&gt;""),"ERR",""),IF(A23&lt;&gt;"",IF(AND(D23="",F23="",H23="",J23=""),"",IF(OR(AND(D23&lt;&gt;"",F23=""),AND(D23="",F23&lt;&gt;""),AND(H23&lt;&gt;"",J23=""),AND(H23="",J23&lt;&gt;""),AG23&gt;=AH23,AH23-AG23-AI23&lt;0),"ERR",""))))</f>
        <v/>
      </c>
    </row>
    <row r="24" spans="1:43" ht="14.25" customHeight="1" x14ac:dyDescent="0.15">
      <c r="A24" s="803"/>
      <c r="B24" s="804"/>
      <c r="C24" s="708"/>
      <c r="D24" s="373"/>
      <c r="E24" s="693"/>
      <c r="F24" s="373"/>
      <c r="G24" s="693"/>
      <c r="H24" s="373"/>
      <c r="I24" s="693"/>
      <c r="J24" s="373"/>
      <c r="K24" s="695"/>
      <c r="L24" s="691"/>
      <c r="M24" s="374"/>
      <c r="N24" s="689"/>
      <c r="O24" s="373"/>
      <c r="P24" s="689"/>
      <c r="Q24" s="691"/>
      <c r="R24" s="379" t="str">
        <f>IF(OR(D24="",A23=""),"",HOUR(AJ24))</f>
        <v/>
      </c>
      <c r="S24" s="689"/>
      <c r="T24" s="375" t="str">
        <f>IF(OR(D24="",A23=""),"",MINUTE(AJ24))</f>
        <v/>
      </c>
      <c r="U24" s="689"/>
      <c r="V24" s="702"/>
      <c r="W24" s="413"/>
      <c r="X24" s="704"/>
      <c r="Y24" s="697"/>
      <c r="Z24" s="683"/>
      <c r="AA24" s="684"/>
      <c r="AG24" s="360">
        <f>IF(OR(D24="",F24=""),0,TIME(D24,F24,0))</f>
        <v>0</v>
      </c>
      <c r="AH24" s="360">
        <f>IF(OR(H24="",J24=""),0,TIME(H24,J24,0))</f>
        <v>0</v>
      </c>
      <c r="AI24" s="360">
        <f>TIME(M24,O24,0)</f>
        <v>0</v>
      </c>
      <c r="AJ24" s="365">
        <f>AH24-AG24-AI24</f>
        <v>0</v>
      </c>
      <c r="AK24" s="367" t="str">
        <f>IF(A23="",IF(OR(D24&lt;&gt;"",F24&lt;&gt;"",H24&lt;&gt;"",J24&lt;&gt;""),"ERR",""),IF(A23&lt;&gt;"",IF(AND(D24="",F24="",H24="",J24=""),"",IF(OR(AND(D24&lt;&gt;"",F24=""),AND(D24="",F24&lt;&gt;""),AND(H24&lt;&gt;"",J24=""),AND(H24="",J24&lt;&gt;""),AG24&gt;=AH24,AH24-AG24-AI24&lt;0),"ERR",""))))</f>
        <v/>
      </c>
    </row>
    <row r="25" spans="1:43" ht="15" customHeight="1" x14ac:dyDescent="0.2">
      <c r="A25" s="803"/>
      <c r="B25" s="804"/>
      <c r="C25" s="700" t="s">
        <v>248</v>
      </c>
      <c r="D25" s="420"/>
      <c r="E25" s="421"/>
      <c r="F25" s="421"/>
      <c r="G25" s="421"/>
      <c r="H25" s="421"/>
      <c r="I25" s="421"/>
      <c r="J25" s="421"/>
      <c r="K25" s="421"/>
      <c r="L25" s="421"/>
      <c r="M25" s="421"/>
      <c r="N25" s="421"/>
      <c r="O25" s="421"/>
      <c r="P25" s="421"/>
      <c r="Q25" s="680" t="str">
        <f>IF(OR(AK23="ERR",AK24="ERR"),"研修時間を確認してください","")</f>
        <v/>
      </c>
      <c r="R25" s="680"/>
      <c r="S25" s="680"/>
      <c r="T25" s="680"/>
      <c r="U25" s="680"/>
      <c r="V25" s="680"/>
      <c r="W25" s="680"/>
      <c r="X25" s="681" t="str">
        <f>IF(ISERROR(OR(AG23,AJ23,AJ24)),"研修人数を入力してください",IF(AG23&lt;&gt;"",IF(OR(AND(AJ23&gt;0,W23=""),AND(AJ24&gt;0,W24="")),"研修人数を入力してください",""),""))</f>
        <v/>
      </c>
      <c r="Y25" s="681"/>
      <c r="Z25" s="681"/>
      <c r="AA25" s="682"/>
      <c r="AE25" s="164"/>
      <c r="AF25" s="170"/>
      <c r="AG25" s="172"/>
      <c r="AH25" s="172"/>
      <c r="AI25" s="172"/>
      <c r="AJ25" s="169"/>
      <c r="AK25" s="367"/>
      <c r="AM25" s="57"/>
      <c r="AO25" s="173"/>
      <c r="AP25" s="174"/>
      <c r="AQ25" s="173"/>
    </row>
    <row r="26" spans="1:43" ht="49.5" customHeight="1" x14ac:dyDescent="0.15">
      <c r="A26" s="805" t="str">
        <f>IF(AF23="","",CONCATENATE("(",TEXT(AF23,"aaa"),")"))</f>
        <v/>
      </c>
      <c r="B26" s="806"/>
      <c r="C26" s="701"/>
      <c r="D26" s="685"/>
      <c r="E26" s="686"/>
      <c r="F26" s="686"/>
      <c r="G26" s="686"/>
      <c r="H26" s="686"/>
      <c r="I26" s="686"/>
      <c r="J26" s="686"/>
      <c r="K26" s="686"/>
      <c r="L26" s="686"/>
      <c r="M26" s="686"/>
      <c r="N26" s="686"/>
      <c r="O26" s="686"/>
      <c r="P26" s="686"/>
      <c r="Q26" s="686"/>
      <c r="R26" s="686"/>
      <c r="S26" s="686"/>
      <c r="T26" s="686"/>
      <c r="U26" s="686"/>
      <c r="V26" s="686"/>
      <c r="W26" s="686"/>
      <c r="X26" s="686"/>
      <c r="Y26" s="686"/>
      <c r="Z26" s="686"/>
      <c r="AA26" s="687"/>
      <c r="AE26" s="164"/>
      <c r="AF26" s="170"/>
      <c r="AG26" s="172"/>
      <c r="AH26" s="172"/>
      <c r="AI26" s="172"/>
      <c r="AJ26" s="169"/>
      <c r="AK26" s="367"/>
      <c r="AO26" s="173"/>
      <c r="AP26" s="174"/>
      <c r="AQ26" s="173"/>
    </row>
    <row r="27" spans="1:43" ht="15.75" customHeight="1" x14ac:dyDescent="0.15">
      <c r="A27" s="801">
        <f>IF($AG$3="",A23+1,AF27)</f>
        <v>6</v>
      </c>
      <c r="B27" s="802"/>
      <c r="C27" s="707" t="s">
        <v>247</v>
      </c>
      <c r="D27" s="368"/>
      <c r="E27" s="692" t="s">
        <v>201</v>
      </c>
      <c r="F27" s="368"/>
      <c r="G27" s="692" t="s">
        <v>250</v>
      </c>
      <c r="H27" s="368"/>
      <c r="I27" s="692" t="s">
        <v>201</v>
      </c>
      <c r="J27" s="368"/>
      <c r="K27" s="694" t="s">
        <v>251</v>
      </c>
      <c r="L27" s="690" t="s">
        <v>202</v>
      </c>
      <c r="M27" s="369"/>
      <c r="N27" s="688" t="s">
        <v>252</v>
      </c>
      <c r="O27" s="368"/>
      <c r="P27" s="688" t="s">
        <v>251</v>
      </c>
      <c r="Q27" s="690" t="s">
        <v>253</v>
      </c>
      <c r="R27" s="380" t="str">
        <f>IF(OR(D27="",A27=""),"",HOUR(AJ27))</f>
        <v/>
      </c>
      <c r="S27" s="688" t="s">
        <v>252</v>
      </c>
      <c r="T27" s="371" t="str">
        <f>IF(OR(D27="",A27=""),"",MINUTE(AJ27))</f>
        <v/>
      </c>
      <c r="U27" s="688" t="s">
        <v>251</v>
      </c>
      <c r="V27" s="690" t="s">
        <v>268</v>
      </c>
      <c r="W27" s="372"/>
      <c r="X27" s="703" t="s">
        <v>143</v>
      </c>
      <c r="Y27" s="696" t="s">
        <v>254</v>
      </c>
      <c r="Z27" s="705"/>
      <c r="AA27" s="706"/>
      <c r="AF27" s="168" t="str">
        <f>IF($AG$3="","",AF23+1)</f>
        <v/>
      </c>
      <c r="AG27" s="360">
        <f>IF(OR(D27="",F27=""),0,TIME(D27,F27,0))</f>
        <v>0</v>
      </c>
      <c r="AH27" s="360">
        <f>IF(OR(H27="",J27=""),0,TIME(H27,J27,0))</f>
        <v>0</v>
      </c>
      <c r="AI27" s="360">
        <f>TIME(M27,O27,0)</f>
        <v>0</v>
      </c>
      <c r="AJ27" s="365">
        <f>AH27-AG27-AI27</f>
        <v>0</v>
      </c>
      <c r="AK27" s="367" t="str">
        <f>IF(A27="",IF(OR(D27&lt;&gt;"",F27&lt;&gt;"",H27&lt;&gt;"",J27&lt;&gt;""),"ERR",""),IF(A27&lt;&gt;"",IF(AND(D27="",F27="",H27="",J27=""),"",IF(OR(AND(D27&lt;&gt;"",F27=""),AND(D27="",F27&lt;&gt;""),AND(H27&lt;&gt;"",J27=""),AND(H27="",J27&lt;&gt;""),AG27&gt;=AH27,AH27-AG27-AI27&lt;0),"ERR",""))))</f>
        <v/>
      </c>
    </row>
    <row r="28" spans="1:43" ht="14.25" customHeight="1" x14ac:dyDescent="0.15">
      <c r="A28" s="803"/>
      <c r="B28" s="804"/>
      <c r="C28" s="708"/>
      <c r="D28" s="373"/>
      <c r="E28" s="693"/>
      <c r="F28" s="373"/>
      <c r="G28" s="693"/>
      <c r="H28" s="373"/>
      <c r="I28" s="693"/>
      <c r="J28" s="373"/>
      <c r="K28" s="695"/>
      <c r="L28" s="691"/>
      <c r="M28" s="374"/>
      <c r="N28" s="689"/>
      <c r="O28" s="373"/>
      <c r="P28" s="689"/>
      <c r="Q28" s="691"/>
      <c r="R28" s="379" t="str">
        <f>IF(OR(D28="",A27=""),"",HOUR(AJ28))</f>
        <v/>
      </c>
      <c r="S28" s="689"/>
      <c r="T28" s="375" t="str">
        <f>IF(OR(D28="",A27=""),"",MINUTE(AJ28))</f>
        <v/>
      </c>
      <c r="U28" s="689"/>
      <c r="V28" s="702"/>
      <c r="W28" s="413"/>
      <c r="X28" s="704"/>
      <c r="Y28" s="697"/>
      <c r="Z28" s="683"/>
      <c r="AA28" s="684"/>
      <c r="AG28" s="360">
        <f>IF(OR(D28="",F28=""),0,TIME(D28,F28,0))</f>
        <v>0</v>
      </c>
      <c r="AH28" s="360">
        <f>IF(OR(H28="",J28=""),0,TIME(H28,J28,0))</f>
        <v>0</v>
      </c>
      <c r="AI28" s="360">
        <f>TIME(M28,O28,0)</f>
        <v>0</v>
      </c>
      <c r="AJ28" s="365">
        <f>AH28-AG28-AI28</f>
        <v>0</v>
      </c>
      <c r="AK28" s="367" t="str">
        <f>IF(A27="",IF(OR(D28&lt;&gt;"",F28&lt;&gt;"",H28&lt;&gt;"",J28&lt;&gt;""),"ERR",""),IF(A27&lt;&gt;"",IF(AND(D28="",F28="",H28="",J28=""),"",IF(OR(AND(D28&lt;&gt;"",F28=""),AND(D28="",F28&lt;&gt;""),AND(H28&lt;&gt;"",J28=""),AND(H28="",J28&lt;&gt;""),AG28&gt;=AH28,AH28-AG28-AI28&lt;0),"ERR",""))))</f>
        <v/>
      </c>
    </row>
    <row r="29" spans="1:43" ht="15" customHeight="1" x14ac:dyDescent="0.2">
      <c r="A29" s="803"/>
      <c r="B29" s="804"/>
      <c r="C29" s="700" t="s">
        <v>248</v>
      </c>
      <c r="D29" s="420"/>
      <c r="E29" s="421"/>
      <c r="F29" s="421"/>
      <c r="G29" s="421"/>
      <c r="H29" s="421"/>
      <c r="I29" s="421"/>
      <c r="J29" s="421"/>
      <c r="K29" s="421"/>
      <c r="L29" s="421"/>
      <c r="M29" s="421"/>
      <c r="N29" s="421"/>
      <c r="O29" s="421"/>
      <c r="P29" s="421"/>
      <c r="Q29" s="680" t="str">
        <f>IF(OR(AK27="ERR",AK28="ERR"),"研修時間を確認してください","")</f>
        <v/>
      </c>
      <c r="R29" s="680"/>
      <c r="S29" s="680"/>
      <c r="T29" s="680"/>
      <c r="U29" s="680"/>
      <c r="V29" s="680"/>
      <c r="W29" s="680"/>
      <c r="X29" s="681" t="str">
        <f>IF(ISERROR(OR(AG27,AJ27,AJ28)),"研修人数を入力してください",IF(AG27&lt;&gt;"",IF(OR(AND(AJ27&gt;0,W27=""),AND(AJ28&gt;0,W28="")),"研修人数を入力してください",""),""))</f>
        <v/>
      </c>
      <c r="Y29" s="681"/>
      <c r="Z29" s="681"/>
      <c r="AA29" s="682"/>
      <c r="AE29" s="164"/>
      <c r="AF29" s="170"/>
      <c r="AG29" s="172"/>
      <c r="AH29" s="172"/>
      <c r="AI29" s="172"/>
      <c r="AJ29" s="169"/>
      <c r="AK29" s="367"/>
      <c r="AM29" s="57"/>
      <c r="AO29" s="173"/>
      <c r="AP29" s="174"/>
      <c r="AQ29" s="173"/>
    </row>
    <row r="30" spans="1:43" ht="49.5" customHeight="1" x14ac:dyDescent="0.15">
      <c r="A30" s="805" t="str">
        <f>IF(AF27="","",CONCATENATE("(",TEXT(AF27,"aaa"),")"))</f>
        <v/>
      </c>
      <c r="B30" s="806"/>
      <c r="C30" s="701"/>
      <c r="D30" s="685"/>
      <c r="E30" s="686"/>
      <c r="F30" s="686"/>
      <c r="G30" s="686"/>
      <c r="H30" s="686"/>
      <c r="I30" s="686"/>
      <c r="J30" s="686"/>
      <c r="K30" s="686"/>
      <c r="L30" s="686"/>
      <c r="M30" s="686"/>
      <c r="N30" s="686"/>
      <c r="O30" s="686"/>
      <c r="P30" s="686"/>
      <c r="Q30" s="686"/>
      <c r="R30" s="686"/>
      <c r="S30" s="686"/>
      <c r="T30" s="686"/>
      <c r="U30" s="686"/>
      <c r="V30" s="686"/>
      <c r="W30" s="686"/>
      <c r="X30" s="686"/>
      <c r="Y30" s="686"/>
      <c r="Z30" s="686"/>
      <c r="AA30" s="687"/>
      <c r="AE30" s="164"/>
      <c r="AF30" s="170"/>
      <c r="AG30" s="172"/>
      <c r="AH30" s="172"/>
      <c r="AI30" s="172"/>
      <c r="AJ30" s="169"/>
      <c r="AK30" s="367"/>
      <c r="AO30" s="173"/>
      <c r="AP30" s="174"/>
      <c r="AQ30" s="173"/>
    </row>
    <row r="31" spans="1:43" ht="15.75" customHeight="1" x14ac:dyDescent="0.15">
      <c r="A31" s="801">
        <f>IF($AG$3="",A27+1,AF31)</f>
        <v>7</v>
      </c>
      <c r="B31" s="802"/>
      <c r="C31" s="707" t="s">
        <v>247</v>
      </c>
      <c r="D31" s="368"/>
      <c r="E31" s="692" t="s">
        <v>201</v>
      </c>
      <c r="F31" s="368"/>
      <c r="G31" s="692" t="s">
        <v>250</v>
      </c>
      <c r="H31" s="368"/>
      <c r="I31" s="692" t="s">
        <v>201</v>
      </c>
      <c r="J31" s="368"/>
      <c r="K31" s="694" t="s">
        <v>251</v>
      </c>
      <c r="L31" s="690" t="s">
        <v>202</v>
      </c>
      <c r="M31" s="369"/>
      <c r="N31" s="688" t="s">
        <v>252</v>
      </c>
      <c r="O31" s="368"/>
      <c r="P31" s="688" t="s">
        <v>251</v>
      </c>
      <c r="Q31" s="690" t="s">
        <v>253</v>
      </c>
      <c r="R31" s="380" t="str">
        <f>IF(OR(D31="",A31=""),"",HOUR(AJ31))</f>
        <v/>
      </c>
      <c r="S31" s="688" t="s">
        <v>252</v>
      </c>
      <c r="T31" s="371" t="str">
        <f>IF(OR(D31="",A31=""),"",MINUTE(AJ31))</f>
        <v/>
      </c>
      <c r="U31" s="688" t="s">
        <v>251</v>
      </c>
      <c r="V31" s="690" t="s">
        <v>268</v>
      </c>
      <c r="W31" s="372"/>
      <c r="X31" s="703" t="s">
        <v>143</v>
      </c>
      <c r="Y31" s="696" t="s">
        <v>254</v>
      </c>
      <c r="Z31" s="705"/>
      <c r="AA31" s="706"/>
      <c r="AF31" s="168" t="str">
        <f>IF($AG$3="","",AF27+1)</f>
        <v/>
      </c>
      <c r="AG31" s="360">
        <f>IF(OR(D31="",F31=""),0,TIME(D31,F31,0))</f>
        <v>0</v>
      </c>
      <c r="AH31" s="360">
        <f>IF(OR(H31="",J31=""),0,TIME(H31,J31,0))</f>
        <v>0</v>
      </c>
      <c r="AI31" s="360">
        <f>TIME(M31,O31,0)</f>
        <v>0</v>
      </c>
      <c r="AJ31" s="365">
        <f>AH31-AG31-AI31</f>
        <v>0</v>
      </c>
      <c r="AK31" s="367" t="str">
        <f>IF(A31="",IF(OR(D31&lt;&gt;"",F31&lt;&gt;"",H31&lt;&gt;"",J31&lt;&gt;""),"ERR",""),IF(A31&lt;&gt;"",IF(AND(D31="",F31="",H31="",J31=""),"",IF(OR(AND(D31&lt;&gt;"",F31=""),AND(D31="",F31&lt;&gt;""),AND(H31&lt;&gt;"",J31=""),AND(H31="",J31&lt;&gt;""),AG31&gt;=AH31,AH31-AG31-AI31&lt;0),"ERR",""))))</f>
        <v/>
      </c>
    </row>
    <row r="32" spans="1:43" ht="14.25" customHeight="1" x14ac:dyDescent="0.15">
      <c r="A32" s="803"/>
      <c r="B32" s="804"/>
      <c r="C32" s="708"/>
      <c r="D32" s="373"/>
      <c r="E32" s="693"/>
      <c r="F32" s="373"/>
      <c r="G32" s="693"/>
      <c r="H32" s="373"/>
      <c r="I32" s="693"/>
      <c r="J32" s="373"/>
      <c r="K32" s="695"/>
      <c r="L32" s="691"/>
      <c r="M32" s="374"/>
      <c r="N32" s="689"/>
      <c r="O32" s="373"/>
      <c r="P32" s="689"/>
      <c r="Q32" s="691"/>
      <c r="R32" s="379" t="str">
        <f>IF(OR(D32="",A31=""),"",HOUR(AJ32))</f>
        <v/>
      </c>
      <c r="S32" s="689"/>
      <c r="T32" s="375" t="str">
        <f>IF(OR(D32="",A31=""),"",MINUTE(AJ32))</f>
        <v/>
      </c>
      <c r="U32" s="689"/>
      <c r="V32" s="702"/>
      <c r="W32" s="413"/>
      <c r="X32" s="704"/>
      <c r="Y32" s="697"/>
      <c r="Z32" s="683"/>
      <c r="AA32" s="684"/>
      <c r="AG32" s="360">
        <f>IF(OR(D32="",F32=""),0,TIME(D32,F32,0))</f>
        <v>0</v>
      </c>
      <c r="AH32" s="360">
        <f>IF(OR(H32="",J32=""),0,TIME(H32,J32,0))</f>
        <v>0</v>
      </c>
      <c r="AI32" s="360">
        <f>TIME(M32,O32,0)</f>
        <v>0</v>
      </c>
      <c r="AJ32" s="365">
        <f>AH32-AG32-AI32</f>
        <v>0</v>
      </c>
      <c r="AK32" s="367" t="str">
        <f>IF(A31="",IF(OR(D32&lt;&gt;"",F32&lt;&gt;"",H32&lt;&gt;"",J32&lt;&gt;""),"ERR",""),IF(A31&lt;&gt;"",IF(AND(D32="",F32="",H32="",J32=""),"",IF(OR(AND(D32&lt;&gt;"",F32=""),AND(D32="",F32&lt;&gt;""),AND(H32&lt;&gt;"",J32=""),AND(H32="",J32&lt;&gt;""),AG32&gt;=AH32,AH32-AG32-AI32&lt;0),"ERR",""))))</f>
        <v/>
      </c>
    </row>
    <row r="33" spans="1:43" ht="15.75" customHeight="1" x14ac:dyDescent="0.2">
      <c r="A33" s="803"/>
      <c r="B33" s="804"/>
      <c r="C33" s="700" t="s">
        <v>248</v>
      </c>
      <c r="D33" s="420"/>
      <c r="E33" s="421"/>
      <c r="F33" s="421"/>
      <c r="G33" s="421"/>
      <c r="H33" s="421"/>
      <c r="I33" s="421"/>
      <c r="J33" s="421"/>
      <c r="K33" s="421"/>
      <c r="L33" s="421"/>
      <c r="M33" s="421"/>
      <c r="N33" s="421"/>
      <c r="O33" s="421"/>
      <c r="P33" s="421"/>
      <c r="Q33" s="680" t="str">
        <f>IF(OR(AK31="ERR",AK32="ERR"),"研修時間を確認してください","")</f>
        <v/>
      </c>
      <c r="R33" s="680"/>
      <c r="S33" s="680"/>
      <c r="T33" s="680"/>
      <c r="U33" s="680"/>
      <c r="V33" s="680"/>
      <c r="W33" s="680"/>
      <c r="X33" s="681" t="str">
        <f>IF(ISERROR(OR(AG31,AJ31,AJ32)),"研修人数を入力してください",IF(AG31&lt;&gt;"",IF(OR(AND(AJ31&gt;0,W31=""),AND(AJ32&gt;0,W32="")),"研修人数を入力してください",""),""))</f>
        <v/>
      </c>
      <c r="Y33" s="681"/>
      <c r="Z33" s="681"/>
      <c r="AA33" s="682"/>
      <c r="AE33" s="164"/>
      <c r="AF33" s="170"/>
      <c r="AG33" s="172"/>
      <c r="AH33" s="172"/>
      <c r="AI33" s="172"/>
      <c r="AJ33" s="169"/>
      <c r="AK33" s="367"/>
      <c r="AM33" s="57"/>
      <c r="AO33" s="173"/>
      <c r="AP33" s="174"/>
      <c r="AQ33" s="173"/>
    </row>
    <row r="34" spans="1:43" ht="49.5" customHeight="1" x14ac:dyDescent="0.15">
      <c r="A34" s="805" t="str">
        <f>IF(AF31="","",CONCATENATE("(",TEXT(AF31,"aaa"),")"))</f>
        <v/>
      </c>
      <c r="B34" s="806"/>
      <c r="C34" s="701"/>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7"/>
      <c r="AE34" s="164"/>
      <c r="AF34" s="170"/>
      <c r="AG34" s="172"/>
      <c r="AH34" s="172"/>
      <c r="AI34" s="172"/>
      <c r="AJ34" s="169"/>
      <c r="AK34" s="367"/>
      <c r="AO34" s="173"/>
      <c r="AP34" s="174"/>
      <c r="AQ34" s="173"/>
    </row>
    <row r="35" spans="1:43" ht="15.75" customHeight="1" x14ac:dyDescent="0.15">
      <c r="A35" s="801">
        <f>IF($AG$3="",A31+1,AF35)</f>
        <v>8</v>
      </c>
      <c r="B35" s="802"/>
      <c r="C35" s="707" t="s">
        <v>247</v>
      </c>
      <c r="D35" s="368"/>
      <c r="E35" s="692" t="s">
        <v>201</v>
      </c>
      <c r="F35" s="368"/>
      <c r="G35" s="692" t="s">
        <v>250</v>
      </c>
      <c r="H35" s="368"/>
      <c r="I35" s="692" t="s">
        <v>201</v>
      </c>
      <c r="J35" s="368"/>
      <c r="K35" s="694" t="s">
        <v>251</v>
      </c>
      <c r="L35" s="690" t="s">
        <v>202</v>
      </c>
      <c r="M35" s="369"/>
      <c r="N35" s="688" t="s">
        <v>252</v>
      </c>
      <c r="O35" s="368"/>
      <c r="P35" s="688" t="s">
        <v>251</v>
      </c>
      <c r="Q35" s="690" t="s">
        <v>253</v>
      </c>
      <c r="R35" s="380" t="str">
        <f>IF(OR(D35="",A35=""),"",HOUR(AJ35))</f>
        <v/>
      </c>
      <c r="S35" s="688" t="s">
        <v>252</v>
      </c>
      <c r="T35" s="371" t="str">
        <f>IF(OR(D35="",A35=""),"",MINUTE(AJ35))</f>
        <v/>
      </c>
      <c r="U35" s="688" t="s">
        <v>251</v>
      </c>
      <c r="V35" s="690" t="s">
        <v>268</v>
      </c>
      <c r="W35" s="372"/>
      <c r="X35" s="703" t="s">
        <v>143</v>
      </c>
      <c r="Y35" s="696" t="s">
        <v>254</v>
      </c>
      <c r="Z35" s="705"/>
      <c r="AA35" s="706"/>
      <c r="AF35" s="168" t="str">
        <f>IF($AG$3="","",AF31+1)</f>
        <v/>
      </c>
      <c r="AG35" s="360">
        <f>IF(OR(D35="",F35=""),0,TIME(D35,F35,0))</f>
        <v>0</v>
      </c>
      <c r="AH35" s="360">
        <f>IF(OR(H35="",J35=""),0,TIME(H35,J35,0))</f>
        <v>0</v>
      </c>
      <c r="AI35" s="360">
        <f>TIME(M35,O35,0)</f>
        <v>0</v>
      </c>
      <c r="AJ35" s="365">
        <f>AH35-AG35-AI35</f>
        <v>0</v>
      </c>
      <c r="AK35" s="367" t="str">
        <f>IF(A35="",IF(OR(D35&lt;&gt;"",F35&lt;&gt;"",H35&lt;&gt;"",J35&lt;&gt;""),"ERR",""),IF(A35&lt;&gt;"",IF(AND(D35="",F35="",H35="",J35=""),"",IF(OR(AND(D35&lt;&gt;"",F35=""),AND(D35="",F35&lt;&gt;""),AND(H35&lt;&gt;"",J35=""),AND(H35="",J35&lt;&gt;""),AG35&gt;=AH35,AH35-AG35-AI35&lt;0),"ERR",""))))</f>
        <v/>
      </c>
    </row>
    <row r="36" spans="1:43" ht="14.25" customHeight="1" x14ac:dyDescent="0.15">
      <c r="A36" s="803"/>
      <c r="B36" s="804"/>
      <c r="C36" s="708"/>
      <c r="D36" s="373"/>
      <c r="E36" s="693"/>
      <c r="F36" s="373"/>
      <c r="G36" s="693"/>
      <c r="H36" s="373"/>
      <c r="I36" s="693"/>
      <c r="J36" s="373"/>
      <c r="K36" s="695"/>
      <c r="L36" s="691"/>
      <c r="M36" s="374"/>
      <c r="N36" s="689"/>
      <c r="O36" s="373"/>
      <c r="P36" s="689"/>
      <c r="Q36" s="691"/>
      <c r="R36" s="379" t="str">
        <f>IF(OR(D36="",A35=""),"",HOUR(AJ36))</f>
        <v/>
      </c>
      <c r="S36" s="689"/>
      <c r="T36" s="375" t="str">
        <f>IF(OR(D36="",A35=""),"",MINUTE(AJ36))</f>
        <v/>
      </c>
      <c r="U36" s="689"/>
      <c r="V36" s="702"/>
      <c r="W36" s="413"/>
      <c r="X36" s="704"/>
      <c r="Y36" s="697"/>
      <c r="Z36" s="683"/>
      <c r="AA36" s="684"/>
      <c r="AG36" s="360">
        <f>IF(OR(D36="",F36=""),0,TIME(D36,F36,0))</f>
        <v>0</v>
      </c>
      <c r="AH36" s="360">
        <f>IF(OR(H36="",J36=""),0,TIME(H36,J36,0))</f>
        <v>0</v>
      </c>
      <c r="AI36" s="360">
        <f>TIME(M36,O36,0)</f>
        <v>0</v>
      </c>
      <c r="AJ36" s="365">
        <f>AH36-AG36-AI36</f>
        <v>0</v>
      </c>
      <c r="AK36" s="367" t="str">
        <f>IF(A35="",IF(OR(D36&lt;&gt;"",F36&lt;&gt;"",H36&lt;&gt;"",J36&lt;&gt;""),"ERR",""),IF(A35&lt;&gt;"",IF(AND(D36="",F36="",H36="",J36=""),"",IF(OR(AND(D36&lt;&gt;"",F36=""),AND(D36="",F36&lt;&gt;""),AND(H36&lt;&gt;"",J36=""),AND(H36="",J36&lt;&gt;""),AG36&gt;=AH36,AH36-AG36-AI36&lt;0),"ERR",""))))</f>
        <v/>
      </c>
    </row>
    <row r="37" spans="1:43" ht="15" customHeight="1" x14ac:dyDescent="0.2">
      <c r="A37" s="803"/>
      <c r="B37" s="804"/>
      <c r="C37" s="700" t="s">
        <v>248</v>
      </c>
      <c r="D37" s="420"/>
      <c r="E37" s="421"/>
      <c r="F37" s="421"/>
      <c r="G37" s="421"/>
      <c r="H37" s="421"/>
      <c r="I37" s="421"/>
      <c r="J37" s="421"/>
      <c r="K37" s="421"/>
      <c r="L37" s="421"/>
      <c r="M37" s="421"/>
      <c r="N37" s="421"/>
      <c r="O37" s="421"/>
      <c r="P37" s="421"/>
      <c r="Q37" s="680" t="str">
        <f>IF(OR(AK35="ERR",AK36="ERR"),"研修時間を確認してください","")</f>
        <v/>
      </c>
      <c r="R37" s="680"/>
      <c r="S37" s="680"/>
      <c r="T37" s="680"/>
      <c r="U37" s="680"/>
      <c r="V37" s="680"/>
      <c r="W37" s="680"/>
      <c r="X37" s="681" t="str">
        <f>IF(ISERROR(OR(AG35,AJ35,AJ36)),"研修人数を入力してください",IF(AG35&lt;&gt;"",IF(OR(AND(AJ35&gt;0,W35=""),AND(AJ36&gt;0,W36="")),"研修人数を入力してください",""),""))</f>
        <v/>
      </c>
      <c r="Y37" s="681"/>
      <c r="Z37" s="681"/>
      <c r="AA37" s="682"/>
      <c r="AE37" s="164"/>
      <c r="AF37" s="170"/>
      <c r="AG37" s="172"/>
      <c r="AH37" s="172"/>
      <c r="AI37" s="172"/>
      <c r="AJ37" s="169"/>
      <c r="AK37" s="367"/>
      <c r="AM37" s="57"/>
      <c r="AO37" s="173"/>
      <c r="AP37" s="174"/>
      <c r="AQ37" s="173"/>
    </row>
    <row r="38" spans="1:43" ht="49.5" customHeight="1" x14ac:dyDescent="0.15">
      <c r="A38" s="805" t="str">
        <f>IF(AF35="","",CONCATENATE("(",TEXT(AF35,"aaa"),")"))</f>
        <v/>
      </c>
      <c r="B38" s="806"/>
      <c r="C38" s="701"/>
      <c r="D38" s="685"/>
      <c r="E38" s="686"/>
      <c r="F38" s="686"/>
      <c r="G38" s="686"/>
      <c r="H38" s="686"/>
      <c r="I38" s="686"/>
      <c r="J38" s="686"/>
      <c r="K38" s="686"/>
      <c r="L38" s="686"/>
      <c r="M38" s="686"/>
      <c r="N38" s="686"/>
      <c r="O38" s="686"/>
      <c r="P38" s="686"/>
      <c r="Q38" s="686"/>
      <c r="R38" s="686"/>
      <c r="S38" s="686"/>
      <c r="T38" s="686"/>
      <c r="U38" s="686"/>
      <c r="V38" s="686"/>
      <c r="W38" s="686"/>
      <c r="X38" s="686"/>
      <c r="Y38" s="686"/>
      <c r="Z38" s="686"/>
      <c r="AA38" s="687"/>
      <c r="AE38" s="164"/>
      <c r="AF38" s="170"/>
      <c r="AG38" s="172"/>
      <c r="AH38" s="172"/>
      <c r="AI38" s="172"/>
      <c r="AJ38" s="169"/>
      <c r="AK38" s="367"/>
      <c r="AO38" s="173"/>
      <c r="AP38" s="174"/>
      <c r="AQ38" s="173"/>
    </row>
    <row r="39" spans="1:43" ht="15.75" customHeight="1" x14ac:dyDescent="0.15">
      <c r="A39" s="801">
        <f>IF($AG$3="",A35+1,AF39)</f>
        <v>9</v>
      </c>
      <c r="B39" s="802"/>
      <c r="C39" s="707" t="s">
        <v>247</v>
      </c>
      <c r="D39" s="368"/>
      <c r="E39" s="692" t="s">
        <v>201</v>
      </c>
      <c r="F39" s="368"/>
      <c r="G39" s="692" t="s">
        <v>250</v>
      </c>
      <c r="H39" s="368"/>
      <c r="I39" s="692" t="s">
        <v>201</v>
      </c>
      <c r="J39" s="368"/>
      <c r="K39" s="694" t="s">
        <v>251</v>
      </c>
      <c r="L39" s="690" t="s">
        <v>202</v>
      </c>
      <c r="M39" s="369"/>
      <c r="N39" s="688" t="s">
        <v>252</v>
      </c>
      <c r="O39" s="368"/>
      <c r="P39" s="688" t="s">
        <v>251</v>
      </c>
      <c r="Q39" s="690" t="s">
        <v>253</v>
      </c>
      <c r="R39" s="380" t="str">
        <f>IF(OR(D39="",A39=""),"",HOUR(AJ39))</f>
        <v/>
      </c>
      <c r="S39" s="688" t="s">
        <v>252</v>
      </c>
      <c r="T39" s="371" t="str">
        <f>IF(OR(D39="",A39=""),"",MINUTE(AJ39))</f>
        <v/>
      </c>
      <c r="U39" s="688" t="s">
        <v>251</v>
      </c>
      <c r="V39" s="690" t="s">
        <v>268</v>
      </c>
      <c r="W39" s="372"/>
      <c r="X39" s="703" t="s">
        <v>143</v>
      </c>
      <c r="Y39" s="696" t="s">
        <v>254</v>
      </c>
      <c r="Z39" s="705"/>
      <c r="AA39" s="706"/>
      <c r="AF39" s="168" t="str">
        <f>IF($AG$3="","",AF35+1)</f>
        <v/>
      </c>
      <c r="AG39" s="360">
        <f>IF(OR(D39="",F39=""),0,TIME(D39,F39,0))</f>
        <v>0</v>
      </c>
      <c r="AH39" s="360">
        <f>IF(OR(H39="",J39=""),0,TIME(H39,J39,0))</f>
        <v>0</v>
      </c>
      <c r="AI39" s="360">
        <f>TIME(M39,O39,0)</f>
        <v>0</v>
      </c>
      <c r="AJ39" s="365">
        <f>AH39-AG39-AI39</f>
        <v>0</v>
      </c>
      <c r="AK39" s="367" t="str">
        <f>IF(A39="",IF(OR(D39&lt;&gt;"",F39&lt;&gt;"",H39&lt;&gt;"",J39&lt;&gt;""),"ERR",""),IF(A39&lt;&gt;"",IF(AND(D39="",F39="",H39="",J39=""),"",IF(OR(AND(D39&lt;&gt;"",F39=""),AND(D39="",F39&lt;&gt;""),AND(H39&lt;&gt;"",J39=""),AND(H39="",J39&lt;&gt;""),AG39&gt;=AH39,AH39-AG39-AI39&lt;0),"ERR",""))))</f>
        <v/>
      </c>
    </row>
    <row r="40" spans="1:43" ht="14.25" customHeight="1" x14ac:dyDescent="0.15">
      <c r="A40" s="803"/>
      <c r="B40" s="804"/>
      <c r="C40" s="708"/>
      <c r="D40" s="373"/>
      <c r="E40" s="693"/>
      <c r="F40" s="373"/>
      <c r="G40" s="693"/>
      <c r="H40" s="373"/>
      <c r="I40" s="693"/>
      <c r="J40" s="373"/>
      <c r="K40" s="695"/>
      <c r="L40" s="691"/>
      <c r="M40" s="374"/>
      <c r="N40" s="689"/>
      <c r="O40" s="373"/>
      <c r="P40" s="689"/>
      <c r="Q40" s="691"/>
      <c r="R40" s="379" t="str">
        <f>IF(OR(D40="",A39=""),"",HOUR(AJ40))</f>
        <v/>
      </c>
      <c r="S40" s="689"/>
      <c r="T40" s="375" t="str">
        <f>IF(OR(D40="",A39=""),"",MINUTE(AJ40))</f>
        <v/>
      </c>
      <c r="U40" s="689"/>
      <c r="V40" s="702"/>
      <c r="W40" s="413"/>
      <c r="X40" s="704"/>
      <c r="Y40" s="697"/>
      <c r="Z40" s="683"/>
      <c r="AA40" s="684"/>
      <c r="AG40" s="360">
        <f>IF(OR(D40="",F40=""),0,TIME(D40,F40,0))</f>
        <v>0</v>
      </c>
      <c r="AH40" s="360">
        <f>IF(OR(H40="",J40=""),0,TIME(H40,J40,0))</f>
        <v>0</v>
      </c>
      <c r="AI40" s="360">
        <f>TIME(M40,O40,0)</f>
        <v>0</v>
      </c>
      <c r="AJ40" s="365">
        <f>AH40-AG40-AI40</f>
        <v>0</v>
      </c>
      <c r="AK40" s="367" t="str">
        <f>IF(A39="",IF(OR(D40&lt;&gt;"",F40&lt;&gt;"",H40&lt;&gt;"",J40&lt;&gt;""),"ERR",""),IF(A39&lt;&gt;"",IF(AND(D40="",F40="",H40="",J40=""),"",IF(OR(AND(D40&lt;&gt;"",F40=""),AND(D40="",F40&lt;&gt;""),AND(H40&lt;&gt;"",J40=""),AND(H40="",J40&lt;&gt;""),AG40&gt;=AH40,AH40-AG40-AI40&lt;0),"ERR",""))))</f>
        <v/>
      </c>
    </row>
    <row r="41" spans="1:43" ht="15" customHeight="1" x14ac:dyDescent="0.2">
      <c r="A41" s="803"/>
      <c r="B41" s="804"/>
      <c r="C41" s="700" t="s">
        <v>248</v>
      </c>
      <c r="D41" s="420"/>
      <c r="E41" s="421"/>
      <c r="F41" s="421"/>
      <c r="G41" s="421"/>
      <c r="H41" s="421"/>
      <c r="I41" s="421"/>
      <c r="J41" s="421"/>
      <c r="K41" s="421"/>
      <c r="L41" s="421"/>
      <c r="M41" s="421"/>
      <c r="N41" s="421"/>
      <c r="O41" s="421"/>
      <c r="P41" s="421"/>
      <c r="Q41" s="680" t="str">
        <f>IF(OR(AK39="ERR",AK40="ERR"),"研修時間を確認してください","")</f>
        <v/>
      </c>
      <c r="R41" s="680"/>
      <c r="S41" s="680"/>
      <c r="T41" s="680"/>
      <c r="U41" s="680"/>
      <c r="V41" s="680"/>
      <c r="W41" s="680"/>
      <c r="X41" s="681" t="str">
        <f>IF(ISERROR(OR(AG39,AJ39,AJ40)),"研修人数を入力してください",IF(AG39&lt;&gt;"",IF(OR(AND(AJ39&gt;0,W39=""),AND(AJ40&gt;0,W40="")),"研修人数を入力してください",""),""))</f>
        <v/>
      </c>
      <c r="Y41" s="681"/>
      <c r="Z41" s="681"/>
      <c r="AA41" s="682"/>
      <c r="AE41" s="164"/>
      <c r="AF41" s="170"/>
      <c r="AG41" s="172"/>
      <c r="AH41" s="172"/>
      <c r="AI41" s="172"/>
      <c r="AJ41" s="169"/>
      <c r="AK41" s="367"/>
      <c r="AM41" s="57"/>
      <c r="AO41" s="173"/>
      <c r="AP41" s="174"/>
      <c r="AQ41" s="173"/>
    </row>
    <row r="42" spans="1:43" ht="49.5" customHeight="1" x14ac:dyDescent="0.15">
      <c r="A42" s="805" t="str">
        <f>IF(AF39="","",CONCATENATE("(",TEXT(AF39,"aaa"),")"))</f>
        <v/>
      </c>
      <c r="B42" s="806"/>
      <c r="C42" s="701"/>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7"/>
      <c r="AE42" s="164"/>
      <c r="AF42" s="170"/>
      <c r="AG42" s="172"/>
      <c r="AH42" s="172"/>
      <c r="AI42" s="172"/>
      <c r="AJ42" s="169"/>
      <c r="AK42" s="367"/>
      <c r="AO42" s="173"/>
      <c r="AP42" s="174"/>
      <c r="AQ42" s="173"/>
    </row>
    <row r="43" spans="1:43" ht="15.75" customHeight="1" x14ac:dyDescent="0.15">
      <c r="A43" s="801">
        <f>IF($AG$3="",A39+1,AF43)</f>
        <v>10</v>
      </c>
      <c r="B43" s="802"/>
      <c r="C43" s="707" t="s">
        <v>247</v>
      </c>
      <c r="D43" s="368"/>
      <c r="E43" s="692" t="s">
        <v>201</v>
      </c>
      <c r="F43" s="368"/>
      <c r="G43" s="692" t="s">
        <v>250</v>
      </c>
      <c r="H43" s="368"/>
      <c r="I43" s="692" t="s">
        <v>201</v>
      </c>
      <c r="J43" s="368"/>
      <c r="K43" s="694" t="s">
        <v>251</v>
      </c>
      <c r="L43" s="690" t="s">
        <v>202</v>
      </c>
      <c r="M43" s="369"/>
      <c r="N43" s="688" t="s">
        <v>252</v>
      </c>
      <c r="O43" s="368"/>
      <c r="P43" s="688" t="s">
        <v>251</v>
      </c>
      <c r="Q43" s="690" t="s">
        <v>253</v>
      </c>
      <c r="R43" s="380" t="str">
        <f>IF(OR(D43="",A43=""),"",HOUR(AJ43))</f>
        <v/>
      </c>
      <c r="S43" s="688" t="s">
        <v>252</v>
      </c>
      <c r="T43" s="371" t="str">
        <f>IF(OR(D43="",A43=""),"",MINUTE(AJ43))</f>
        <v/>
      </c>
      <c r="U43" s="688" t="s">
        <v>251</v>
      </c>
      <c r="V43" s="690" t="s">
        <v>268</v>
      </c>
      <c r="W43" s="372"/>
      <c r="X43" s="703" t="s">
        <v>143</v>
      </c>
      <c r="Y43" s="696" t="s">
        <v>254</v>
      </c>
      <c r="Z43" s="705"/>
      <c r="AA43" s="706"/>
      <c r="AF43" s="168" t="str">
        <f>IF($AG$3="","",AF39+1)</f>
        <v/>
      </c>
      <c r="AG43" s="360">
        <f>IF(OR(D43="",F43=""),0,TIME(D43,F43,0))</f>
        <v>0</v>
      </c>
      <c r="AH43" s="360">
        <f>IF(OR(H43="",J43=""),0,TIME(H43,J43,0))</f>
        <v>0</v>
      </c>
      <c r="AI43" s="360">
        <f>TIME(M43,O43,0)</f>
        <v>0</v>
      </c>
      <c r="AJ43" s="365">
        <f>AH43-AG43-AI43</f>
        <v>0</v>
      </c>
      <c r="AK43" s="367" t="str">
        <f>IF(A43="",IF(OR(D43&lt;&gt;"",F43&lt;&gt;"",H43&lt;&gt;"",J43&lt;&gt;""),"ERR",""),IF(A43&lt;&gt;"",IF(AND(D43="",F43="",H43="",J43=""),"",IF(OR(AND(D43&lt;&gt;"",F43=""),AND(D43="",F43&lt;&gt;""),AND(H43&lt;&gt;"",J43=""),AND(H43="",J43&lt;&gt;""),AG43&gt;=AH43,AH43-AG43-AI43&lt;0),"ERR",""))))</f>
        <v/>
      </c>
    </row>
    <row r="44" spans="1:43" ht="14.25" customHeight="1" x14ac:dyDescent="0.15">
      <c r="A44" s="803"/>
      <c r="B44" s="804"/>
      <c r="C44" s="708"/>
      <c r="D44" s="373"/>
      <c r="E44" s="693"/>
      <c r="F44" s="373"/>
      <c r="G44" s="693"/>
      <c r="H44" s="373"/>
      <c r="I44" s="693"/>
      <c r="J44" s="373"/>
      <c r="K44" s="695"/>
      <c r="L44" s="691"/>
      <c r="M44" s="374"/>
      <c r="N44" s="689"/>
      <c r="O44" s="373"/>
      <c r="P44" s="689"/>
      <c r="Q44" s="691"/>
      <c r="R44" s="379" t="str">
        <f>IF(OR(D44="",A43=""),"",HOUR(AJ44))</f>
        <v/>
      </c>
      <c r="S44" s="689"/>
      <c r="T44" s="375" t="str">
        <f>IF(OR(D44="",A43=""),"",MINUTE(AJ44))</f>
        <v/>
      </c>
      <c r="U44" s="689"/>
      <c r="V44" s="702"/>
      <c r="W44" s="413"/>
      <c r="X44" s="704"/>
      <c r="Y44" s="697"/>
      <c r="Z44" s="683"/>
      <c r="AA44" s="684"/>
      <c r="AG44" s="360">
        <f>IF(OR(D44="",F44=""),0,TIME(D44,F44,0))</f>
        <v>0</v>
      </c>
      <c r="AH44" s="360">
        <f>IF(OR(H44="",J44=""),0,TIME(H44,J44,0))</f>
        <v>0</v>
      </c>
      <c r="AI44" s="360">
        <f>TIME(M44,O44,0)</f>
        <v>0</v>
      </c>
      <c r="AJ44" s="365">
        <f>AH44-AG44-AI44</f>
        <v>0</v>
      </c>
      <c r="AK44" s="367" t="str">
        <f>IF(A43="",IF(OR(D44&lt;&gt;"",F44&lt;&gt;"",H44&lt;&gt;"",J44&lt;&gt;""),"ERR",""),IF(A43&lt;&gt;"",IF(AND(D44="",F44="",H44="",J44=""),"",IF(OR(AND(D44&lt;&gt;"",F44=""),AND(D44="",F44&lt;&gt;""),AND(H44&lt;&gt;"",J44=""),AND(H44="",J44&lt;&gt;""),AG44&gt;=AH44,AH44-AG44-AI44&lt;0),"ERR",""))))</f>
        <v/>
      </c>
    </row>
    <row r="45" spans="1:43" ht="15" customHeight="1" x14ac:dyDescent="0.2">
      <c r="A45" s="803"/>
      <c r="B45" s="804"/>
      <c r="C45" s="700" t="s">
        <v>248</v>
      </c>
      <c r="D45" s="420"/>
      <c r="E45" s="421"/>
      <c r="F45" s="421"/>
      <c r="G45" s="421"/>
      <c r="H45" s="421"/>
      <c r="I45" s="421"/>
      <c r="J45" s="421"/>
      <c r="K45" s="421"/>
      <c r="L45" s="421"/>
      <c r="M45" s="421"/>
      <c r="N45" s="421"/>
      <c r="O45" s="421"/>
      <c r="P45" s="421"/>
      <c r="Q45" s="680" t="str">
        <f>IF(OR(AK43="ERR",AK44="ERR"),"研修時間を確認してください","")</f>
        <v/>
      </c>
      <c r="R45" s="680"/>
      <c r="S45" s="680"/>
      <c r="T45" s="680"/>
      <c r="U45" s="680"/>
      <c r="V45" s="680"/>
      <c r="W45" s="680"/>
      <c r="X45" s="681" t="str">
        <f>IF(ISERROR(OR(AG43,AJ43,AJ44)),"研修人数を入力してください",IF(AG43&lt;&gt;"",IF(OR(AND(AJ43&gt;0,W43=""),AND(AJ44&gt;0,W44="")),"研修人数を入力してください",""),""))</f>
        <v/>
      </c>
      <c r="Y45" s="681"/>
      <c r="Z45" s="681"/>
      <c r="AA45" s="682"/>
      <c r="AE45" s="164"/>
      <c r="AF45" s="170"/>
      <c r="AG45" s="172"/>
      <c r="AH45" s="172"/>
      <c r="AI45" s="172"/>
      <c r="AJ45" s="169"/>
      <c r="AK45" s="367"/>
      <c r="AM45" s="57"/>
      <c r="AO45" s="173"/>
      <c r="AP45" s="174"/>
      <c r="AQ45" s="173"/>
    </row>
    <row r="46" spans="1:43" ht="49.5" customHeight="1" x14ac:dyDescent="0.15">
      <c r="A46" s="805" t="str">
        <f>IF(AF43="","",CONCATENATE("(",TEXT(AF43,"aaa"),")"))</f>
        <v/>
      </c>
      <c r="B46" s="806"/>
      <c r="C46" s="701"/>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7"/>
      <c r="AE46" s="164"/>
      <c r="AF46" s="170"/>
      <c r="AG46" s="172"/>
      <c r="AH46" s="172"/>
      <c r="AI46" s="172"/>
      <c r="AJ46" s="169"/>
      <c r="AK46" s="367"/>
      <c r="AO46" s="173"/>
      <c r="AP46" s="174"/>
      <c r="AQ46" s="173"/>
    </row>
    <row r="47" spans="1:43" ht="14.25" customHeight="1" x14ac:dyDescent="0.15">
      <c r="A47" s="699" t="s">
        <v>273</v>
      </c>
      <c r="B47" s="699"/>
      <c r="C47" s="698">
        <f>IF(SUMIF($W$7:$W$44,1,$AJ$7:$AJ$44)=0,0,SUMIF($W$7:$W$44,1,$AJ$7:$AJ$44))</f>
        <v>0</v>
      </c>
      <c r="D47" s="698"/>
      <c r="E47" s="699" t="s">
        <v>259</v>
      </c>
      <c r="F47" s="699"/>
      <c r="G47" s="698">
        <f>IF(SUMIF($W$7:$W$44,2,$AJ$7:$AJ$44)=0,0,SUMIF($W$7:$W$44,2,$AJ$7:$AJ$44))</f>
        <v>0</v>
      </c>
      <c r="H47" s="698"/>
      <c r="I47" s="699" t="s">
        <v>260</v>
      </c>
      <c r="J47" s="699"/>
      <c r="K47" s="698">
        <f>IF(SUMIF($W$7:$W$44,3,$AJ$7:$AJ$44)=0,0,SUMIF($W$7:$W$44,3,$AJ$7:$AJ$44))</f>
        <v>0</v>
      </c>
      <c r="L47" s="698"/>
      <c r="M47" s="391" t="s">
        <v>31</v>
      </c>
      <c r="N47" s="698">
        <f>SUM($C$47,$G$47,$K$47)</f>
        <v>0</v>
      </c>
      <c r="O47" s="698"/>
      <c r="P47" s="381"/>
      <c r="Q47" s="381"/>
      <c r="R47" s="381"/>
      <c r="S47" s="381"/>
      <c r="T47" s="381"/>
      <c r="U47" s="381"/>
      <c r="V47" s="381"/>
      <c r="W47" s="381"/>
      <c r="X47" s="381"/>
      <c r="Y47" s="381"/>
      <c r="Z47" s="381"/>
      <c r="AA47" s="381"/>
      <c r="AE47" s="164"/>
      <c r="AF47" s="170"/>
      <c r="AG47" s="172"/>
      <c r="AH47" s="172"/>
      <c r="AI47" s="172"/>
      <c r="AJ47" s="169"/>
      <c r="AK47" s="367"/>
      <c r="AO47" s="173"/>
      <c r="AP47" s="174"/>
      <c r="AQ47" s="173"/>
    </row>
    <row r="48" spans="1:43" ht="13.5" customHeight="1" x14ac:dyDescent="0.15">
      <c r="A48" s="350"/>
      <c r="B48" s="350"/>
      <c r="C48" s="376"/>
      <c r="D48" s="376"/>
      <c r="E48" s="376"/>
      <c r="F48" s="376"/>
      <c r="G48" s="376"/>
      <c r="H48" s="376"/>
      <c r="I48" s="377"/>
      <c r="J48" s="377"/>
      <c r="K48" s="377"/>
      <c r="L48" s="807" t="str">
        <f>$L$5</f>
        <v>（   　　年　　月 ）</v>
      </c>
      <c r="M48" s="807"/>
      <c r="N48" s="807"/>
      <c r="O48" s="807"/>
      <c r="P48" s="807"/>
      <c r="Q48" s="807"/>
      <c r="R48" s="385" t="s">
        <v>264</v>
      </c>
      <c r="S48" s="383"/>
      <c r="T48" s="383"/>
      <c r="U48" s="383"/>
      <c r="V48" s="808" t="str">
        <f>$V$5</f>
        <v/>
      </c>
      <c r="W48" s="808"/>
      <c r="X48" s="808"/>
      <c r="Y48" s="808"/>
      <c r="Z48" s="808"/>
      <c r="AA48" s="808"/>
      <c r="AE48" s="164"/>
      <c r="AF48" s="170"/>
      <c r="AG48" s="172"/>
      <c r="AH48" s="172"/>
      <c r="AI48" s="172"/>
      <c r="AJ48" s="365"/>
      <c r="AK48" s="367"/>
      <c r="AO48" s="173"/>
      <c r="AP48" s="174"/>
      <c r="AQ48" s="173"/>
    </row>
    <row r="49" spans="1:43" ht="15.75" customHeight="1" x14ac:dyDescent="0.15">
      <c r="A49" s="801">
        <f>IF($AG$3="",A43+1,AF49)</f>
        <v>11</v>
      </c>
      <c r="B49" s="802"/>
      <c r="C49" s="707" t="s">
        <v>247</v>
      </c>
      <c r="D49" s="368"/>
      <c r="E49" s="692" t="s">
        <v>201</v>
      </c>
      <c r="F49" s="368"/>
      <c r="G49" s="692" t="s">
        <v>250</v>
      </c>
      <c r="H49" s="368"/>
      <c r="I49" s="692" t="s">
        <v>201</v>
      </c>
      <c r="J49" s="368"/>
      <c r="K49" s="694" t="s">
        <v>251</v>
      </c>
      <c r="L49" s="690" t="s">
        <v>202</v>
      </c>
      <c r="M49" s="369"/>
      <c r="N49" s="688" t="s">
        <v>252</v>
      </c>
      <c r="O49" s="368"/>
      <c r="P49" s="688" t="s">
        <v>251</v>
      </c>
      <c r="Q49" s="690" t="s">
        <v>253</v>
      </c>
      <c r="R49" s="380" t="str">
        <f>IF(OR(D49="",A49=""),"",HOUR(AJ49))</f>
        <v/>
      </c>
      <c r="S49" s="688" t="s">
        <v>252</v>
      </c>
      <c r="T49" s="371" t="str">
        <f>IF(OR(D49="",A49=""),"",MINUTE(AJ49))</f>
        <v/>
      </c>
      <c r="U49" s="688" t="s">
        <v>251</v>
      </c>
      <c r="V49" s="690" t="s">
        <v>268</v>
      </c>
      <c r="W49" s="372"/>
      <c r="X49" s="703" t="s">
        <v>143</v>
      </c>
      <c r="Y49" s="696" t="s">
        <v>254</v>
      </c>
      <c r="Z49" s="705"/>
      <c r="AA49" s="706"/>
      <c r="AF49" s="168" t="str">
        <f>IF($AG$3="","",AF43+1)</f>
        <v/>
      </c>
      <c r="AG49" s="360">
        <f>IF(OR(D49="",F49=""),0,TIME(D49,F49,0))</f>
        <v>0</v>
      </c>
      <c r="AH49" s="360">
        <f>IF(OR(H49="",J49=""),0,TIME(H49,J49,0))</f>
        <v>0</v>
      </c>
      <c r="AI49" s="360">
        <f>TIME(M49,O49,0)</f>
        <v>0</v>
      </c>
      <c r="AJ49" s="365">
        <f>AH49-AG49-AI49</f>
        <v>0</v>
      </c>
      <c r="AK49" s="367" t="str">
        <f>IF(A49="",IF(OR(D49&lt;&gt;"",F49&lt;&gt;"",H49&lt;&gt;"",J49&lt;&gt;""),"ERR",""),IF(A49&lt;&gt;"",IF(AND(D49="",F49="",H49="",J49=""),"",IF(OR(AND(D49&lt;&gt;"",F49=""),AND(D49="",F49&lt;&gt;""),AND(H49&lt;&gt;"",J49=""),AND(H49="",J49&lt;&gt;""),AG49&gt;=AH49,AH49-AG49-AI49&lt;0),"ERR",""))))</f>
        <v/>
      </c>
      <c r="AO49" s="188"/>
    </row>
    <row r="50" spans="1:43" ht="14.25" customHeight="1" x14ac:dyDescent="0.15">
      <c r="A50" s="803"/>
      <c r="B50" s="804"/>
      <c r="C50" s="708"/>
      <c r="D50" s="373"/>
      <c r="E50" s="693"/>
      <c r="F50" s="373"/>
      <c r="G50" s="693"/>
      <c r="H50" s="373"/>
      <c r="I50" s="693"/>
      <c r="J50" s="373"/>
      <c r="K50" s="695"/>
      <c r="L50" s="691"/>
      <c r="M50" s="374"/>
      <c r="N50" s="689"/>
      <c r="O50" s="373"/>
      <c r="P50" s="689"/>
      <c r="Q50" s="691"/>
      <c r="R50" s="379" t="str">
        <f>IF(OR(D50="",A49=""),"",HOUR(AJ50))</f>
        <v/>
      </c>
      <c r="S50" s="689"/>
      <c r="T50" s="375" t="str">
        <f>IF(OR(D50="",A49=""),"",MINUTE(AJ50))</f>
        <v/>
      </c>
      <c r="U50" s="689"/>
      <c r="V50" s="702"/>
      <c r="W50" s="413"/>
      <c r="X50" s="704"/>
      <c r="Y50" s="697"/>
      <c r="Z50" s="683"/>
      <c r="AA50" s="684"/>
      <c r="AG50" s="360">
        <f>IF(OR(D50="",F50=""),0,TIME(D50,F50,0))</f>
        <v>0</v>
      </c>
      <c r="AH50" s="360">
        <f>IF(OR(H50="",J50=""),0,TIME(H50,J50,0))</f>
        <v>0</v>
      </c>
      <c r="AI50" s="360">
        <f>TIME(M50,O50,0)</f>
        <v>0</v>
      </c>
      <c r="AJ50" s="365">
        <f>AH50-AG50-AI50</f>
        <v>0</v>
      </c>
      <c r="AK50" s="367" t="str">
        <f>IF(A49="",IF(OR(D50&lt;&gt;"",F50&lt;&gt;"",H50&lt;&gt;"",J50&lt;&gt;""),"ERR",""),IF(A49&lt;&gt;"",IF(AND(D50="",F50="",H50="",J50=""),"",IF(OR(AND(D50&lt;&gt;"",F50=""),AND(D50="",F50&lt;&gt;""),AND(H50&lt;&gt;"",J50=""),AND(H50="",J50&lt;&gt;""),AG50&gt;=AH50,AH50-AG50-AI50&lt;0),"ERR",""))))</f>
        <v/>
      </c>
    </row>
    <row r="51" spans="1:43" ht="15" customHeight="1" x14ac:dyDescent="0.2">
      <c r="A51" s="803"/>
      <c r="B51" s="804"/>
      <c r="C51" s="700" t="s">
        <v>248</v>
      </c>
      <c r="D51" s="420"/>
      <c r="E51" s="421"/>
      <c r="F51" s="421"/>
      <c r="G51" s="421"/>
      <c r="H51" s="421"/>
      <c r="I51" s="421"/>
      <c r="J51" s="421"/>
      <c r="K51" s="421"/>
      <c r="L51" s="421"/>
      <c r="M51" s="421"/>
      <c r="N51" s="421"/>
      <c r="O51" s="421"/>
      <c r="P51" s="421"/>
      <c r="Q51" s="680" t="str">
        <f>IF(OR(AK49="ERR",AK50="ERR"),"研修時間を確認してください","")</f>
        <v/>
      </c>
      <c r="R51" s="680"/>
      <c r="S51" s="680"/>
      <c r="T51" s="680"/>
      <c r="U51" s="680"/>
      <c r="V51" s="680"/>
      <c r="W51" s="680"/>
      <c r="X51" s="681" t="str">
        <f>IF(ISERROR(OR(AG49,AJ49,AJ50)),"研修人数を入力してください",IF(AG49&lt;&gt;"",IF(OR(AND(AJ49&gt;0,W49=""),AND(AJ50&gt;0,W50="")),"研修人数を入力してください",""),""))</f>
        <v/>
      </c>
      <c r="Y51" s="681"/>
      <c r="Z51" s="681"/>
      <c r="AA51" s="682"/>
      <c r="AE51" s="164"/>
      <c r="AF51" s="170"/>
      <c r="AG51" s="172"/>
      <c r="AH51" s="172"/>
      <c r="AI51" s="172"/>
      <c r="AJ51" s="169"/>
      <c r="AK51" s="367"/>
      <c r="AM51" s="57"/>
      <c r="AO51" s="362"/>
      <c r="AP51" s="174"/>
      <c r="AQ51" s="173"/>
    </row>
    <row r="52" spans="1:43" ht="49.5" customHeight="1" x14ac:dyDescent="0.15">
      <c r="A52" s="805" t="str">
        <f>IF(AF49="","",CONCATENATE("(",TEXT(AF49,"aaa"),")"))</f>
        <v/>
      </c>
      <c r="B52" s="806"/>
      <c r="C52" s="701"/>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7"/>
      <c r="AE52" s="164"/>
      <c r="AF52" s="170"/>
      <c r="AG52" s="172"/>
      <c r="AH52" s="172"/>
      <c r="AI52" s="172"/>
      <c r="AJ52" s="169"/>
      <c r="AK52" s="367"/>
      <c r="AO52" s="173"/>
      <c r="AP52" s="174"/>
      <c r="AQ52" s="173"/>
    </row>
    <row r="53" spans="1:43" ht="15.75" customHeight="1" x14ac:dyDescent="0.15">
      <c r="A53" s="801">
        <f>IF($AG$3="",A49+1,AF53)</f>
        <v>12</v>
      </c>
      <c r="B53" s="802"/>
      <c r="C53" s="707" t="s">
        <v>247</v>
      </c>
      <c r="D53" s="368"/>
      <c r="E53" s="692" t="s">
        <v>201</v>
      </c>
      <c r="F53" s="368"/>
      <c r="G53" s="692" t="s">
        <v>250</v>
      </c>
      <c r="H53" s="368"/>
      <c r="I53" s="692" t="s">
        <v>201</v>
      </c>
      <c r="J53" s="368"/>
      <c r="K53" s="694" t="s">
        <v>251</v>
      </c>
      <c r="L53" s="690" t="s">
        <v>202</v>
      </c>
      <c r="M53" s="369"/>
      <c r="N53" s="688" t="s">
        <v>252</v>
      </c>
      <c r="O53" s="368"/>
      <c r="P53" s="688" t="s">
        <v>251</v>
      </c>
      <c r="Q53" s="690" t="s">
        <v>253</v>
      </c>
      <c r="R53" s="380" t="str">
        <f>IF(OR(D53="",A53=""),"",HOUR(AJ53))</f>
        <v/>
      </c>
      <c r="S53" s="688" t="s">
        <v>252</v>
      </c>
      <c r="T53" s="371" t="str">
        <f>IF(OR(D53="",A53=""),"",MINUTE(AJ53))</f>
        <v/>
      </c>
      <c r="U53" s="688" t="s">
        <v>251</v>
      </c>
      <c r="V53" s="690" t="s">
        <v>268</v>
      </c>
      <c r="W53" s="372"/>
      <c r="X53" s="703" t="s">
        <v>143</v>
      </c>
      <c r="Y53" s="696" t="s">
        <v>254</v>
      </c>
      <c r="Z53" s="705"/>
      <c r="AA53" s="706"/>
      <c r="AF53" s="168" t="str">
        <f>IF($AG$3="","",AF49+1)</f>
        <v/>
      </c>
      <c r="AG53" s="360">
        <f>IF(OR(D53="",F53=""),0,TIME(D53,F53,0))</f>
        <v>0</v>
      </c>
      <c r="AH53" s="360">
        <f>IF(OR(H53="",J53=""),0,TIME(H53,J53,0))</f>
        <v>0</v>
      </c>
      <c r="AI53" s="360">
        <f>TIME(M53,O53,0)</f>
        <v>0</v>
      </c>
      <c r="AJ53" s="365">
        <f>AH53-AG53-AI53</f>
        <v>0</v>
      </c>
      <c r="AK53" s="367" t="str">
        <f>IF(A53="",IF(OR(D53&lt;&gt;"",F53&lt;&gt;"",H53&lt;&gt;"",J53&lt;&gt;""),"ERR",""),IF(A53&lt;&gt;"",IF(AND(D53="",F53="",H53="",J53=""),"",IF(OR(AND(D53&lt;&gt;"",F53=""),AND(D53="",F53&lt;&gt;""),AND(H53&lt;&gt;"",J53=""),AND(H53="",J53&lt;&gt;""),AG53&gt;=AH53,AH53-AG53-AI53&lt;0),"ERR",""))))</f>
        <v/>
      </c>
    </row>
    <row r="54" spans="1:43" ht="14.25" customHeight="1" x14ac:dyDescent="0.15">
      <c r="A54" s="803"/>
      <c r="B54" s="804"/>
      <c r="C54" s="708"/>
      <c r="D54" s="373"/>
      <c r="E54" s="693"/>
      <c r="F54" s="373"/>
      <c r="G54" s="693"/>
      <c r="H54" s="373"/>
      <c r="I54" s="693"/>
      <c r="J54" s="373"/>
      <c r="K54" s="695"/>
      <c r="L54" s="691"/>
      <c r="M54" s="374"/>
      <c r="N54" s="689"/>
      <c r="O54" s="373"/>
      <c r="P54" s="689"/>
      <c r="Q54" s="691"/>
      <c r="R54" s="379" t="str">
        <f>IF(OR(D54="",A53=""),"",HOUR(AJ54))</f>
        <v/>
      </c>
      <c r="S54" s="689"/>
      <c r="T54" s="375" t="str">
        <f>IF(OR(D54="",A53=""),"",MINUTE(AJ54))</f>
        <v/>
      </c>
      <c r="U54" s="689"/>
      <c r="V54" s="702"/>
      <c r="W54" s="413"/>
      <c r="X54" s="704"/>
      <c r="Y54" s="697"/>
      <c r="Z54" s="683"/>
      <c r="AA54" s="684"/>
      <c r="AG54" s="360">
        <f>IF(OR(D54="",F54=""),0,TIME(D54,F54,0))</f>
        <v>0</v>
      </c>
      <c r="AH54" s="360">
        <f>IF(OR(H54="",J54=""),0,TIME(H54,J54,0))</f>
        <v>0</v>
      </c>
      <c r="AI54" s="360">
        <f>TIME(M54,O54,0)</f>
        <v>0</v>
      </c>
      <c r="AJ54" s="365">
        <f>AH54-AG54-AI54</f>
        <v>0</v>
      </c>
      <c r="AK54" s="367" t="str">
        <f>IF(A53="",IF(OR(D54&lt;&gt;"",F54&lt;&gt;"",H54&lt;&gt;"",J54&lt;&gt;""),"ERR",""),IF(A53&lt;&gt;"",IF(AND(D54="",F54="",H54="",J54=""),"",IF(OR(AND(D54&lt;&gt;"",F54=""),AND(D54="",F54&lt;&gt;""),AND(H54&lt;&gt;"",J54=""),AND(H54="",J54&lt;&gt;""),AG54&gt;=AH54,AH54-AG54-AI54&lt;0),"ERR",""))))</f>
        <v/>
      </c>
    </row>
    <row r="55" spans="1:43" ht="15" customHeight="1" x14ac:dyDescent="0.2">
      <c r="A55" s="803"/>
      <c r="B55" s="804"/>
      <c r="C55" s="700" t="s">
        <v>248</v>
      </c>
      <c r="D55" s="420"/>
      <c r="E55" s="421"/>
      <c r="F55" s="421"/>
      <c r="G55" s="421"/>
      <c r="H55" s="421"/>
      <c r="I55" s="421"/>
      <c r="J55" s="421"/>
      <c r="K55" s="421"/>
      <c r="L55" s="421"/>
      <c r="M55" s="421"/>
      <c r="N55" s="421"/>
      <c r="O55" s="421"/>
      <c r="P55" s="421"/>
      <c r="Q55" s="680" t="str">
        <f>IF(OR(AK53="ERR",AK54="ERR"),"研修時間を確認してください","")</f>
        <v/>
      </c>
      <c r="R55" s="680"/>
      <c r="S55" s="680"/>
      <c r="T55" s="680"/>
      <c r="U55" s="680"/>
      <c r="V55" s="680"/>
      <c r="W55" s="680"/>
      <c r="X55" s="681" t="str">
        <f>IF(ISERROR(OR(AG53,AJ53,AJ54)),"研修人数を入力してください",IF(AG53&lt;&gt;"",IF(OR(AND(AJ53&gt;0,W53=""),AND(AJ54&gt;0,W54="")),"研修人数を入力してください",""),""))</f>
        <v/>
      </c>
      <c r="Y55" s="681"/>
      <c r="Z55" s="681"/>
      <c r="AA55" s="682"/>
      <c r="AE55" s="164"/>
      <c r="AF55" s="170"/>
      <c r="AG55" s="172"/>
      <c r="AH55" s="172"/>
      <c r="AI55" s="172"/>
      <c r="AJ55" s="169"/>
      <c r="AK55" s="367"/>
      <c r="AM55" s="57"/>
      <c r="AO55" s="173"/>
      <c r="AP55" s="174"/>
      <c r="AQ55" s="173"/>
    </row>
    <row r="56" spans="1:43" ht="49.5" customHeight="1" x14ac:dyDescent="0.15">
      <c r="A56" s="805" t="str">
        <f>IF(AF53="","",CONCATENATE("(",TEXT(AF53,"aaa"),")"))</f>
        <v/>
      </c>
      <c r="B56" s="806"/>
      <c r="C56" s="701"/>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7"/>
      <c r="AE56" s="164"/>
      <c r="AF56" s="170"/>
      <c r="AG56" s="172"/>
      <c r="AH56" s="172"/>
      <c r="AI56" s="172"/>
      <c r="AJ56" s="169"/>
      <c r="AK56" s="367"/>
      <c r="AO56" s="173"/>
      <c r="AP56" s="174"/>
      <c r="AQ56" s="173"/>
    </row>
    <row r="57" spans="1:43" ht="15.75" customHeight="1" x14ac:dyDescent="0.15">
      <c r="A57" s="801">
        <f>IF($AG$3="",A53+1,AF57)</f>
        <v>13</v>
      </c>
      <c r="B57" s="802"/>
      <c r="C57" s="707" t="s">
        <v>247</v>
      </c>
      <c r="D57" s="368"/>
      <c r="E57" s="692" t="s">
        <v>201</v>
      </c>
      <c r="F57" s="368"/>
      <c r="G57" s="692" t="s">
        <v>250</v>
      </c>
      <c r="H57" s="368"/>
      <c r="I57" s="692" t="s">
        <v>201</v>
      </c>
      <c r="J57" s="368"/>
      <c r="K57" s="694" t="s">
        <v>251</v>
      </c>
      <c r="L57" s="690" t="s">
        <v>202</v>
      </c>
      <c r="M57" s="369"/>
      <c r="N57" s="688" t="s">
        <v>252</v>
      </c>
      <c r="O57" s="368"/>
      <c r="P57" s="688" t="s">
        <v>251</v>
      </c>
      <c r="Q57" s="690" t="s">
        <v>253</v>
      </c>
      <c r="R57" s="380" t="str">
        <f>IF(OR(D57="",A57=""),"",HOUR(AJ57))</f>
        <v/>
      </c>
      <c r="S57" s="688" t="s">
        <v>252</v>
      </c>
      <c r="T57" s="371" t="str">
        <f>IF(OR(D57="",A57=""),"",MINUTE(AJ57))</f>
        <v/>
      </c>
      <c r="U57" s="688" t="s">
        <v>251</v>
      </c>
      <c r="V57" s="690" t="s">
        <v>268</v>
      </c>
      <c r="W57" s="372"/>
      <c r="X57" s="703" t="s">
        <v>143</v>
      </c>
      <c r="Y57" s="696" t="s">
        <v>254</v>
      </c>
      <c r="Z57" s="705"/>
      <c r="AA57" s="706"/>
      <c r="AF57" s="168" t="str">
        <f>IF($AG$3="","",AF53+1)</f>
        <v/>
      </c>
      <c r="AG57" s="360">
        <f>IF(OR(D57="",F57=""),0,TIME(D57,F57,0))</f>
        <v>0</v>
      </c>
      <c r="AH57" s="360">
        <f>IF(OR(H57="",J57=""),0,TIME(H57,J57,0))</f>
        <v>0</v>
      </c>
      <c r="AI57" s="360">
        <f>TIME(M57,O57,0)</f>
        <v>0</v>
      </c>
      <c r="AJ57" s="365">
        <f>AH57-AG57-AI57</f>
        <v>0</v>
      </c>
      <c r="AK57" s="367" t="str">
        <f>IF(A57="",IF(OR(D57&lt;&gt;"",F57&lt;&gt;"",H57&lt;&gt;"",J57&lt;&gt;""),"ERR",""),IF(A57&lt;&gt;"",IF(AND(D57="",F57="",H57="",J57=""),"",IF(OR(AND(D57&lt;&gt;"",F57=""),AND(D57="",F57&lt;&gt;""),AND(H57&lt;&gt;"",J57=""),AND(H57="",J57&lt;&gt;""),AG57&gt;=AH57,AH57-AG57-AI57&lt;0),"ERR",""))))</f>
        <v/>
      </c>
    </row>
    <row r="58" spans="1:43" ht="14.25" customHeight="1" x14ac:dyDescent="0.15">
      <c r="A58" s="803"/>
      <c r="B58" s="804"/>
      <c r="C58" s="708"/>
      <c r="D58" s="373"/>
      <c r="E58" s="693"/>
      <c r="F58" s="373"/>
      <c r="G58" s="693"/>
      <c r="H58" s="373"/>
      <c r="I58" s="693"/>
      <c r="J58" s="373"/>
      <c r="K58" s="695"/>
      <c r="L58" s="691"/>
      <c r="M58" s="374"/>
      <c r="N58" s="689"/>
      <c r="O58" s="373"/>
      <c r="P58" s="689"/>
      <c r="Q58" s="691"/>
      <c r="R58" s="379" t="str">
        <f>IF(OR(D58="",A57=""),"",HOUR(AJ58))</f>
        <v/>
      </c>
      <c r="S58" s="689"/>
      <c r="T58" s="375" t="str">
        <f>IF(OR(D58="",A57=""),"",MINUTE(AJ58))</f>
        <v/>
      </c>
      <c r="U58" s="689"/>
      <c r="V58" s="702"/>
      <c r="W58" s="413"/>
      <c r="X58" s="704"/>
      <c r="Y58" s="697"/>
      <c r="Z58" s="683"/>
      <c r="AA58" s="684"/>
      <c r="AG58" s="360">
        <f>IF(OR(D58="",F58=""),0,TIME(D58,F58,0))</f>
        <v>0</v>
      </c>
      <c r="AH58" s="360">
        <f>IF(OR(H58="",J58=""),0,TIME(H58,J58,0))</f>
        <v>0</v>
      </c>
      <c r="AI58" s="360">
        <f>TIME(M58,O58,0)</f>
        <v>0</v>
      </c>
      <c r="AJ58" s="365">
        <f>AH58-AG58-AI58</f>
        <v>0</v>
      </c>
      <c r="AK58" s="367" t="str">
        <f>IF(A57="",IF(OR(D58&lt;&gt;"",F58&lt;&gt;"",H58&lt;&gt;"",J58&lt;&gt;""),"ERR",""),IF(A57&lt;&gt;"",IF(AND(D58="",F58="",H58="",J58=""),"",IF(OR(AND(D58&lt;&gt;"",F58=""),AND(D58="",F58&lt;&gt;""),AND(H58&lt;&gt;"",J58=""),AND(H58="",J58&lt;&gt;""),AG58&gt;=AH58,AH58-AG58-AI58&lt;0),"ERR",""))))</f>
        <v/>
      </c>
    </row>
    <row r="59" spans="1:43" ht="15" customHeight="1" x14ac:dyDescent="0.2">
      <c r="A59" s="803"/>
      <c r="B59" s="804"/>
      <c r="C59" s="700" t="s">
        <v>248</v>
      </c>
      <c r="D59" s="420"/>
      <c r="E59" s="421"/>
      <c r="F59" s="421"/>
      <c r="G59" s="421"/>
      <c r="H59" s="421"/>
      <c r="I59" s="421"/>
      <c r="J59" s="421"/>
      <c r="K59" s="421"/>
      <c r="L59" s="421"/>
      <c r="M59" s="421"/>
      <c r="N59" s="421"/>
      <c r="O59" s="421"/>
      <c r="P59" s="421"/>
      <c r="Q59" s="680" t="str">
        <f>IF(OR(AK57="ERR",AK58="ERR"),"研修時間を確認してください","")</f>
        <v/>
      </c>
      <c r="R59" s="680"/>
      <c r="S59" s="680"/>
      <c r="T59" s="680"/>
      <c r="U59" s="680"/>
      <c r="V59" s="680"/>
      <c r="W59" s="680"/>
      <c r="X59" s="681" t="str">
        <f>IF(ISERROR(OR(AG57,AJ57,AJ58)),"研修人数を入力してください",IF(AG57&lt;&gt;"",IF(OR(AND(AJ57&gt;0,W57=""),AND(AJ58&gt;0,W58="")),"研修人数を入力してください",""),""))</f>
        <v/>
      </c>
      <c r="Y59" s="681"/>
      <c r="Z59" s="681"/>
      <c r="AA59" s="682"/>
      <c r="AE59" s="164"/>
      <c r="AF59" s="170"/>
      <c r="AG59" s="172"/>
      <c r="AH59" s="172"/>
      <c r="AI59" s="172"/>
      <c r="AJ59" s="169"/>
      <c r="AK59" s="367"/>
      <c r="AM59" s="57"/>
      <c r="AO59" s="173"/>
      <c r="AP59" s="174"/>
      <c r="AQ59" s="173"/>
    </row>
    <row r="60" spans="1:43" ht="49.5" customHeight="1" x14ac:dyDescent="0.15">
      <c r="A60" s="805" t="str">
        <f>IF(AF57="","",CONCATENATE("(",TEXT(AF57,"aaa"),")"))</f>
        <v/>
      </c>
      <c r="B60" s="806"/>
      <c r="C60" s="701"/>
      <c r="D60" s="685"/>
      <c r="E60" s="686"/>
      <c r="F60" s="686"/>
      <c r="G60" s="686"/>
      <c r="H60" s="686"/>
      <c r="I60" s="686"/>
      <c r="J60" s="686"/>
      <c r="K60" s="686"/>
      <c r="L60" s="686"/>
      <c r="M60" s="686"/>
      <c r="N60" s="686"/>
      <c r="O60" s="686"/>
      <c r="P60" s="686"/>
      <c r="Q60" s="686"/>
      <c r="R60" s="686"/>
      <c r="S60" s="686"/>
      <c r="T60" s="686"/>
      <c r="U60" s="686"/>
      <c r="V60" s="686"/>
      <c r="W60" s="686"/>
      <c r="X60" s="686"/>
      <c r="Y60" s="686"/>
      <c r="Z60" s="686"/>
      <c r="AA60" s="687"/>
      <c r="AE60" s="164"/>
      <c r="AF60" s="170"/>
      <c r="AG60" s="172"/>
      <c r="AH60" s="172"/>
      <c r="AI60" s="172"/>
      <c r="AJ60" s="169"/>
      <c r="AK60" s="367"/>
      <c r="AO60" s="173"/>
      <c r="AP60" s="174"/>
      <c r="AQ60" s="173"/>
    </row>
    <row r="61" spans="1:43" ht="15.75" customHeight="1" x14ac:dyDescent="0.15">
      <c r="A61" s="801">
        <f>IF($AG$3="",A57+1,AF61)</f>
        <v>14</v>
      </c>
      <c r="B61" s="802"/>
      <c r="C61" s="707" t="s">
        <v>247</v>
      </c>
      <c r="D61" s="368"/>
      <c r="E61" s="692" t="s">
        <v>201</v>
      </c>
      <c r="F61" s="368"/>
      <c r="G61" s="692" t="s">
        <v>250</v>
      </c>
      <c r="H61" s="368"/>
      <c r="I61" s="692" t="s">
        <v>201</v>
      </c>
      <c r="J61" s="368"/>
      <c r="K61" s="694" t="s">
        <v>251</v>
      </c>
      <c r="L61" s="690" t="s">
        <v>202</v>
      </c>
      <c r="M61" s="369"/>
      <c r="N61" s="688" t="s">
        <v>252</v>
      </c>
      <c r="O61" s="368"/>
      <c r="P61" s="688" t="s">
        <v>251</v>
      </c>
      <c r="Q61" s="690" t="s">
        <v>253</v>
      </c>
      <c r="R61" s="380" t="str">
        <f>IF(OR(D61="",A61=""),"",HOUR(AJ61))</f>
        <v/>
      </c>
      <c r="S61" s="688" t="s">
        <v>252</v>
      </c>
      <c r="T61" s="371" t="str">
        <f>IF(OR(D61="",A61=""),"",MINUTE(AJ61))</f>
        <v/>
      </c>
      <c r="U61" s="688" t="s">
        <v>251</v>
      </c>
      <c r="V61" s="690" t="s">
        <v>268</v>
      </c>
      <c r="W61" s="372"/>
      <c r="X61" s="703" t="s">
        <v>143</v>
      </c>
      <c r="Y61" s="696" t="s">
        <v>254</v>
      </c>
      <c r="Z61" s="705"/>
      <c r="AA61" s="706"/>
      <c r="AF61" s="168" t="str">
        <f>IF($AG$3="","",AF57+1)</f>
        <v/>
      </c>
      <c r="AG61" s="360">
        <f>IF(OR(D61="",F61=""),0,TIME(D61,F61,0))</f>
        <v>0</v>
      </c>
      <c r="AH61" s="360">
        <f>IF(OR(H61="",J61=""),0,TIME(H61,J61,0))</f>
        <v>0</v>
      </c>
      <c r="AI61" s="360">
        <f>TIME(M61,O61,0)</f>
        <v>0</v>
      </c>
      <c r="AJ61" s="365">
        <f>AH61-AG61-AI61</f>
        <v>0</v>
      </c>
      <c r="AK61" s="367" t="str">
        <f>IF(A61="",IF(OR(D61&lt;&gt;"",F61&lt;&gt;"",H61&lt;&gt;"",J61&lt;&gt;""),"ERR",""),IF(A61&lt;&gt;"",IF(AND(D61="",F61="",H61="",J61=""),"",IF(OR(AND(D61&lt;&gt;"",F61=""),AND(D61="",F61&lt;&gt;""),AND(H61&lt;&gt;"",J61=""),AND(H61="",J61&lt;&gt;""),AG61&gt;=AH61,AH61-AG61-AI61&lt;0),"ERR",""))))</f>
        <v/>
      </c>
    </row>
    <row r="62" spans="1:43" ht="14.25" customHeight="1" x14ac:dyDescent="0.15">
      <c r="A62" s="803"/>
      <c r="B62" s="804"/>
      <c r="C62" s="708"/>
      <c r="D62" s="373"/>
      <c r="E62" s="693"/>
      <c r="F62" s="373"/>
      <c r="G62" s="693"/>
      <c r="H62" s="373"/>
      <c r="I62" s="693"/>
      <c r="J62" s="373"/>
      <c r="K62" s="695"/>
      <c r="L62" s="691"/>
      <c r="M62" s="374"/>
      <c r="N62" s="689"/>
      <c r="O62" s="373"/>
      <c r="P62" s="689"/>
      <c r="Q62" s="691"/>
      <c r="R62" s="379" t="str">
        <f>IF(OR(D62="",A61=""),"",HOUR(AJ62))</f>
        <v/>
      </c>
      <c r="S62" s="689"/>
      <c r="T62" s="375" t="str">
        <f>IF(OR(D62="",A61=""),"",MINUTE(AJ62))</f>
        <v/>
      </c>
      <c r="U62" s="689"/>
      <c r="V62" s="702"/>
      <c r="W62" s="413"/>
      <c r="X62" s="704"/>
      <c r="Y62" s="697"/>
      <c r="Z62" s="683"/>
      <c r="AA62" s="684"/>
      <c r="AG62" s="360">
        <f>IF(OR(D62="",F62=""),0,TIME(D62,F62,0))</f>
        <v>0</v>
      </c>
      <c r="AH62" s="360">
        <f>IF(OR(H62="",J62=""),0,TIME(H62,J62,0))</f>
        <v>0</v>
      </c>
      <c r="AI62" s="360">
        <f>TIME(M62,O62,0)</f>
        <v>0</v>
      </c>
      <c r="AJ62" s="365">
        <f>AH62-AG62-AI62</f>
        <v>0</v>
      </c>
      <c r="AK62" s="367" t="str">
        <f>IF(A61="",IF(OR(D62&lt;&gt;"",F62&lt;&gt;"",H62&lt;&gt;"",J62&lt;&gt;""),"ERR",""),IF(A61&lt;&gt;"",IF(AND(D62="",F62="",H62="",J62=""),"",IF(OR(AND(D62&lt;&gt;"",F62=""),AND(D62="",F62&lt;&gt;""),AND(H62&lt;&gt;"",J62=""),AND(H62="",J62&lt;&gt;""),AG62&gt;=AH62,AH62-AG62-AI62&lt;0),"ERR",""))))</f>
        <v/>
      </c>
    </row>
    <row r="63" spans="1:43" ht="15" customHeight="1" x14ac:dyDescent="0.2">
      <c r="A63" s="803"/>
      <c r="B63" s="804"/>
      <c r="C63" s="700" t="s">
        <v>248</v>
      </c>
      <c r="D63" s="420"/>
      <c r="E63" s="421"/>
      <c r="F63" s="421"/>
      <c r="G63" s="421"/>
      <c r="H63" s="421"/>
      <c r="I63" s="421"/>
      <c r="J63" s="421"/>
      <c r="K63" s="421"/>
      <c r="L63" s="421"/>
      <c r="M63" s="421"/>
      <c r="N63" s="421"/>
      <c r="O63" s="421"/>
      <c r="P63" s="421"/>
      <c r="Q63" s="680" t="str">
        <f>IF(OR(AK61="ERR",AK62="ERR"),"研修時間を確認してください","")</f>
        <v/>
      </c>
      <c r="R63" s="680"/>
      <c r="S63" s="680"/>
      <c r="T63" s="680"/>
      <c r="U63" s="680"/>
      <c r="V63" s="680"/>
      <c r="W63" s="680"/>
      <c r="X63" s="681" t="str">
        <f>IF(ISERROR(OR(AG61,AJ61,AJ62)),"研修人数を入力してください",IF(AG61&lt;&gt;"",IF(OR(AND(AJ61&gt;0,W61=""),AND(AJ62&gt;0,W62="")),"研修人数を入力してください",""),""))</f>
        <v/>
      </c>
      <c r="Y63" s="681"/>
      <c r="Z63" s="681"/>
      <c r="AA63" s="682"/>
      <c r="AE63" s="164"/>
      <c r="AF63" s="170"/>
      <c r="AG63" s="172"/>
      <c r="AH63" s="172"/>
      <c r="AI63" s="172"/>
      <c r="AJ63" s="169"/>
      <c r="AK63" s="367"/>
      <c r="AM63" s="57"/>
      <c r="AO63" s="173"/>
      <c r="AP63" s="174"/>
      <c r="AQ63" s="173"/>
    </row>
    <row r="64" spans="1:43" ht="49.5" customHeight="1" x14ac:dyDescent="0.15">
      <c r="A64" s="805" t="str">
        <f>IF(AF61="","",CONCATENATE("(",TEXT(AF61,"aaa"),")"))</f>
        <v/>
      </c>
      <c r="B64" s="806"/>
      <c r="C64" s="701"/>
      <c r="D64" s="685"/>
      <c r="E64" s="686"/>
      <c r="F64" s="686"/>
      <c r="G64" s="686"/>
      <c r="H64" s="686"/>
      <c r="I64" s="686"/>
      <c r="J64" s="686"/>
      <c r="K64" s="686"/>
      <c r="L64" s="686"/>
      <c r="M64" s="686"/>
      <c r="N64" s="686"/>
      <c r="O64" s="686"/>
      <c r="P64" s="686"/>
      <c r="Q64" s="686"/>
      <c r="R64" s="686"/>
      <c r="S64" s="686"/>
      <c r="T64" s="686"/>
      <c r="U64" s="686"/>
      <c r="V64" s="686"/>
      <c r="W64" s="686"/>
      <c r="X64" s="686"/>
      <c r="Y64" s="686"/>
      <c r="Z64" s="686"/>
      <c r="AA64" s="687"/>
      <c r="AE64" s="164"/>
      <c r="AF64" s="170"/>
      <c r="AG64" s="172"/>
      <c r="AH64" s="172"/>
      <c r="AI64" s="172"/>
      <c r="AJ64" s="169"/>
      <c r="AK64" s="367"/>
      <c r="AO64" s="173"/>
      <c r="AP64" s="174"/>
      <c r="AQ64" s="173"/>
    </row>
    <row r="65" spans="1:43" ht="15.75" customHeight="1" x14ac:dyDescent="0.15">
      <c r="A65" s="801">
        <f>IF($AG$3="",A61+1,AF65)</f>
        <v>15</v>
      </c>
      <c r="B65" s="802"/>
      <c r="C65" s="707" t="s">
        <v>247</v>
      </c>
      <c r="D65" s="368"/>
      <c r="E65" s="692" t="s">
        <v>201</v>
      </c>
      <c r="F65" s="368"/>
      <c r="G65" s="692" t="s">
        <v>250</v>
      </c>
      <c r="H65" s="368"/>
      <c r="I65" s="692" t="s">
        <v>201</v>
      </c>
      <c r="J65" s="368"/>
      <c r="K65" s="694" t="s">
        <v>251</v>
      </c>
      <c r="L65" s="690" t="s">
        <v>202</v>
      </c>
      <c r="M65" s="369"/>
      <c r="N65" s="688" t="s">
        <v>252</v>
      </c>
      <c r="O65" s="368"/>
      <c r="P65" s="688" t="s">
        <v>251</v>
      </c>
      <c r="Q65" s="690" t="s">
        <v>253</v>
      </c>
      <c r="R65" s="380" t="str">
        <f>IF(OR(D65="",A65=""),"",HOUR(AJ65))</f>
        <v/>
      </c>
      <c r="S65" s="688" t="s">
        <v>252</v>
      </c>
      <c r="T65" s="371" t="str">
        <f>IF(OR(D65="",A65=""),"",MINUTE(AJ65))</f>
        <v/>
      </c>
      <c r="U65" s="688" t="s">
        <v>251</v>
      </c>
      <c r="V65" s="690" t="s">
        <v>268</v>
      </c>
      <c r="W65" s="372"/>
      <c r="X65" s="703" t="s">
        <v>143</v>
      </c>
      <c r="Y65" s="696" t="s">
        <v>254</v>
      </c>
      <c r="Z65" s="705"/>
      <c r="AA65" s="706"/>
      <c r="AF65" s="168" t="str">
        <f>IF($AG$3="","",AF61+1)</f>
        <v/>
      </c>
      <c r="AG65" s="360">
        <f>IF(OR(D65="",F65=""),0,TIME(D65,F65,0))</f>
        <v>0</v>
      </c>
      <c r="AH65" s="360">
        <f>IF(OR(H65="",J65=""),0,TIME(H65,J65,0))</f>
        <v>0</v>
      </c>
      <c r="AI65" s="360">
        <f>TIME(M65,O65,0)</f>
        <v>0</v>
      </c>
      <c r="AJ65" s="365">
        <f>AH65-AG65-AI65</f>
        <v>0</v>
      </c>
      <c r="AK65" s="367" t="str">
        <f>IF(A65="",IF(OR(D65&lt;&gt;"",F65&lt;&gt;"",H65&lt;&gt;"",J65&lt;&gt;""),"ERR",""),IF(A65&lt;&gt;"",IF(AND(D65="",F65="",H65="",J65=""),"",IF(OR(AND(D65&lt;&gt;"",F65=""),AND(D65="",F65&lt;&gt;""),AND(H65&lt;&gt;"",J65=""),AND(H65="",J65&lt;&gt;""),AG65&gt;=AH65,AH65-AG65-AI65&lt;0),"ERR",""))))</f>
        <v/>
      </c>
    </row>
    <row r="66" spans="1:43" ht="14.25" customHeight="1" x14ac:dyDescent="0.15">
      <c r="A66" s="803"/>
      <c r="B66" s="804"/>
      <c r="C66" s="708"/>
      <c r="D66" s="373"/>
      <c r="E66" s="693"/>
      <c r="F66" s="373"/>
      <c r="G66" s="693"/>
      <c r="H66" s="373"/>
      <c r="I66" s="693"/>
      <c r="J66" s="373"/>
      <c r="K66" s="695"/>
      <c r="L66" s="691"/>
      <c r="M66" s="374"/>
      <c r="N66" s="689"/>
      <c r="O66" s="373"/>
      <c r="P66" s="689"/>
      <c r="Q66" s="691"/>
      <c r="R66" s="379" t="str">
        <f>IF(OR(D66="",A65=""),"",HOUR(AJ66))</f>
        <v/>
      </c>
      <c r="S66" s="689"/>
      <c r="T66" s="375" t="str">
        <f>IF(OR(D66="",A65=""),"",MINUTE(AJ66))</f>
        <v/>
      </c>
      <c r="U66" s="689"/>
      <c r="V66" s="702"/>
      <c r="W66" s="413"/>
      <c r="X66" s="704"/>
      <c r="Y66" s="697"/>
      <c r="Z66" s="683"/>
      <c r="AA66" s="684"/>
      <c r="AG66" s="360">
        <f>IF(OR(D66="",F66=""),0,TIME(D66,F66,0))</f>
        <v>0</v>
      </c>
      <c r="AH66" s="360">
        <f>IF(OR(H66="",J66=""),0,TIME(H66,J66,0))</f>
        <v>0</v>
      </c>
      <c r="AI66" s="360">
        <f>TIME(M66,O66,0)</f>
        <v>0</v>
      </c>
      <c r="AJ66" s="365">
        <f>AH66-AG66-AI66</f>
        <v>0</v>
      </c>
      <c r="AK66" s="367" t="str">
        <f>IF(A65="",IF(OR(D66&lt;&gt;"",F66&lt;&gt;"",H66&lt;&gt;"",J66&lt;&gt;""),"ERR",""),IF(A65&lt;&gt;"",IF(AND(D66="",F66="",H66="",J66=""),"",IF(OR(AND(D66&lt;&gt;"",F66=""),AND(D66="",F66&lt;&gt;""),AND(H66&lt;&gt;"",J66=""),AND(H66="",J66&lt;&gt;""),AG66&gt;=AH66,AH66-AG66-AI66&lt;0),"ERR",""))))</f>
        <v/>
      </c>
    </row>
    <row r="67" spans="1:43" ht="15" customHeight="1" x14ac:dyDescent="0.2">
      <c r="A67" s="803"/>
      <c r="B67" s="804"/>
      <c r="C67" s="700" t="s">
        <v>248</v>
      </c>
      <c r="D67" s="420"/>
      <c r="E67" s="421"/>
      <c r="F67" s="421"/>
      <c r="G67" s="421"/>
      <c r="H67" s="421"/>
      <c r="I67" s="421"/>
      <c r="J67" s="421"/>
      <c r="K67" s="421"/>
      <c r="L67" s="421"/>
      <c r="M67" s="421"/>
      <c r="N67" s="421"/>
      <c r="O67" s="421"/>
      <c r="P67" s="421"/>
      <c r="Q67" s="680" t="str">
        <f>IF(OR(AK65="ERR",AK66="ERR"),"研修時間を確認してください","")</f>
        <v/>
      </c>
      <c r="R67" s="680"/>
      <c r="S67" s="680"/>
      <c r="T67" s="680"/>
      <c r="U67" s="680"/>
      <c r="V67" s="680"/>
      <c r="W67" s="680"/>
      <c r="X67" s="681" t="str">
        <f>IF(ISERROR(OR(AG65,AJ65,AJ66)),"研修人数を入力してください",IF(AG65&lt;&gt;"",IF(OR(AND(AJ65&gt;0,W65=""),AND(AJ66&gt;0,W66="")),"研修人数を入力してください",""),""))</f>
        <v/>
      </c>
      <c r="Y67" s="681"/>
      <c r="Z67" s="681"/>
      <c r="AA67" s="682"/>
      <c r="AE67" s="164"/>
      <c r="AF67" s="170"/>
      <c r="AG67" s="172"/>
      <c r="AH67" s="172"/>
      <c r="AI67" s="172"/>
      <c r="AJ67" s="169"/>
      <c r="AK67" s="367"/>
      <c r="AM67" s="57"/>
      <c r="AO67" s="173"/>
      <c r="AP67" s="174"/>
      <c r="AQ67" s="173"/>
    </row>
    <row r="68" spans="1:43" ht="49.5" customHeight="1" x14ac:dyDescent="0.15">
      <c r="A68" s="805" t="str">
        <f>IF(AF65="","",CONCATENATE("(",TEXT(AF65,"aaa"),")"))</f>
        <v/>
      </c>
      <c r="B68" s="806"/>
      <c r="C68" s="701"/>
      <c r="D68" s="685"/>
      <c r="E68" s="686"/>
      <c r="F68" s="686"/>
      <c r="G68" s="686"/>
      <c r="H68" s="686"/>
      <c r="I68" s="686"/>
      <c r="J68" s="686"/>
      <c r="K68" s="686"/>
      <c r="L68" s="686"/>
      <c r="M68" s="686"/>
      <c r="N68" s="686"/>
      <c r="O68" s="686"/>
      <c r="P68" s="686"/>
      <c r="Q68" s="686"/>
      <c r="R68" s="686"/>
      <c r="S68" s="686"/>
      <c r="T68" s="686"/>
      <c r="U68" s="686"/>
      <c r="V68" s="686"/>
      <c r="W68" s="686"/>
      <c r="X68" s="686"/>
      <c r="Y68" s="686"/>
      <c r="Z68" s="686"/>
      <c r="AA68" s="687"/>
      <c r="AE68" s="164"/>
      <c r="AF68" s="170"/>
      <c r="AG68" s="172"/>
      <c r="AH68" s="172"/>
      <c r="AI68" s="172"/>
      <c r="AJ68" s="169"/>
      <c r="AK68" s="367"/>
      <c r="AO68" s="173"/>
      <c r="AP68" s="174"/>
      <c r="AQ68" s="173"/>
    </row>
    <row r="69" spans="1:43" ht="15.75" customHeight="1" x14ac:dyDescent="0.15">
      <c r="A69" s="801">
        <f>IF($AG$3="",A65+1,AF69)</f>
        <v>16</v>
      </c>
      <c r="B69" s="802"/>
      <c r="C69" s="707" t="s">
        <v>247</v>
      </c>
      <c r="D69" s="368"/>
      <c r="E69" s="692" t="s">
        <v>201</v>
      </c>
      <c r="F69" s="368"/>
      <c r="G69" s="692" t="s">
        <v>250</v>
      </c>
      <c r="H69" s="368"/>
      <c r="I69" s="692" t="s">
        <v>201</v>
      </c>
      <c r="J69" s="368"/>
      <c r="K69" s="694" t="s">
        <v>251</v>
      </c>
      <c r="L69" s="690" t="s">
        <v>202</v>
      </c>
      <c r="M69" s="369"/>
      <c r="N69" s="688" t="s">
        <v>252</v>
      </c>
      <c r="O69" s="368"/>
      <c r="P69" s="688" t="s">
        <v>251</v>
      </c>
      <c r="Q69" s="690" t="s">
        <v>253</v>
      </c>
      <c r="R69" s="380" t="str">
        <f>IF(OR(D69="",A69=""),"",HOUR(AJ69))</f>
        <v/>
      </c>
      <c r="S69" s="688" t="s">
        <v>252</v>
      </c>
      <c r="T69" s="371" t="str">
        <f>IF(OR(D69="",A69=""),"",MINUTE(AJ69))</f>
        <v/>
      </c>
      <c r="U69" s="688" t="s">
        <v>251</v>
      </c>
      <c r="V69" s="690" t="s">
        <v>268</v>
      </c>
      <c r="W69" s="372"/>
      <c r="X69" s="703" t="s">
        <v>143</v>
      </c>
      <c r="Y69" s="696" t="s">
        <v>254</v>
      </c>
      <c r="Z69" s="705"/>
      <c r="AA69" s="706"/>
      <c r="AF69" s="168" t="str">
        <f>IF($AG$3="","",AF65+1)</f>
        <v/>
      </c>
      <c r="AG69" s="360">
        <f>IF(OR(D69="",F69=""),0,TIME(D69,F69,0))</f>
        <v>0</v>
      </c>
      <c r="AH69" s="360">
        <f>IF(OR(H69="",J69=""),0,TIME(H69,J69,0))</f>
        <v>0</v>
      </c>
      <c r="AI69" s="360">
        <f>TIME(M69,O69,0)</f>
        <v>0</v>
      </c>
      <c r="AJ69" s="365">
        <f>AH69-AG69-AI69</f>
        <v>0</v>
      </c>
      <c r="AK69" s="367" t="str">
        <f>IF(A69="",IF(OR(D69&lt;&gt;"",F69&lt;&gt;"",H69&lt;&gt;"",J69&lt;&gt;""),"ERR",""),IF(A69&lt;&gt;"",IF(AND(D69="",F69="",H69="",J69=""),"",IF(OR(AND(D69&lt;&gt;"",F69=""),AND(D69="",F69&lt;&gt;""),AND(H69&lt;&gt;"",J69=""),AND(H69="",J69&lt;&gt;""),AG69&gt;=AH69,AH69-AG69-AI69&lt;0),"ERR",""))))</f>
        <v/>
      </c>
    </row>
    <row r="70" spans="1:43" ht="14.25" customHeight="1" x14ac:dyDescent="0.15">
      <c r="A70" s="803"/>
      <c r="B70" s="804"/>
      <c r="C70" s="708"/>
      <c r="D70" s="373"/>
      <c r="E70" s="693"/>
      <c r="F70" s="373"/>
      <c r="G70" s="693"/>
      <c r="H70" s="373"/>
      <c r="I70" s="693"/>
      <c r="J70" s="373"/>
      <c r="K70" s="695"/>
      <c r="L70" s="691"/>
      <c r="M70" s="374"/>
      <c r="N70" s="689"/>
      <c r="O70" s="373"/>
      <c r="P70" s="689"/>
      <c r="Q70" s="691"/>
      <c r="R70" s="379" t="str">
        <f>IF(OR(D70="",A69=""),"",HOUR(AJ70))</f>
        <v/>
      </c>
      <c r="S70" s="689"/>
      <c r="T70" s="375" t="str">
        <f>IF(OR(D70="",A69=""),"",MINUTE(AJ70))</f>
        <v/>
      </c>
      <c r="U70" s="689"/>
      <c r="V70" s="702"/>
      <c r="W70" s="413"/>
      <c r="X70" s="704"/>
      <c r="Y70" s="697"/>
      <c r="Z70" s="683"/>
      <c r="AA70" s="684"/>
      <c r="AG70" s="360">
        <f>IF(OR(D70="",F70=""),0,TIME(D70,F70,0))</f>
        <v>0</v>
      </c>
      <c r="AH70" s="360">
        <f>IF(OR(H70="",J70=""),0,TIME(H70,J70,0))</f>
        <v>0</v>
      </c>
      <c r="AI70" s="360">
        <f>TIME(M70,O70,0)</f>
        <v>0</v>
      </c>
      <c r="AJ70" s="365">
        <f>AH70-AG70-AI70</f>
        <v>0</v>
      </c>
      <c r="AK70" s="367" t="str">
        <f>IF(A69="",IF(OR(D70&lt;&gt;"",F70&lt;&gt;"",H70&lt;&gt;"",J70&lt;&gt;""),"ERR",""),IF(A69&lt;&gt;"",IF(AND(D70="",F70="",H70="",J70=""),"",IF(OR(AND(D70&lt;&gt;"",F70=""),AND(D70="",F70&lt;&gt;""),AND(H70&lt;&gt;"",J70=""),AND(H70="",J70&lt;&gt;""),AG70&gt;=AH70,AH70-AG70-AI70&lt;0),"ERR",""))))</f>
        <v/>
      </c>
    </row>
    <row r="71" spans="1:43" ht="14.25" customHeight="1" x14ac:dyDescent="0.2">
      <c r="A71" s="803"/>
      <c r="B71" s="804"/>
      <c r="C71" s="700" t="s">
        <v>248</v>
      </c>
      <c r="D71" s="420"/>
      <c r="E71" s="421"/>
      <c r="F71" s="421"/>
      <c r="G71" s="421"/>
      <c r="H71" s="421"/>
      <c r="I71" s="421"/>
      <c r="J71" s="421"/>
      <c r="K71" s="421"/>
      <c r="L71" s="421"/>
      <c r="M71" s="421"/>
      <c r="N71" s="421"/>
      <c r="O71" s="421"/>
      <c r="P71" s="421"/>
      <c r="Q71" s="680" t="str">
        <f>IF(OR(AK69="ERR",AK70="ERR"),"研修時間を確認してください","")</f>
        <v/>
      </c>
      <c r="R71" s="680"/>
      <c r="S71" s="680"/>
      <c r="T71" s="680"/>
      <c r="U71" s="680"/>
      <c r="V71" s="680"/>
      <c r="W71" s="680"/>
      <c r="X71" s="681" t="str">
        <f>IF(ISERROR(OR(AG69,AJ69,AJ70)),"研修人数を入力してください",IF(AG69&lt;&gt;"",IF(OR(AND(AJ69&gt;0,W69=""),AND(AJ70&gt;0,W70="")),"研修人数を入力してください",""),""))</f>
        <v/>
      </c>
      <c r="Y71" s="681"/>
      <c r="Z71" s="681"/>
      <c r="AA71" s="682"/>
      <c r="AE71" s="164"/>
      <c r="AF71" s="170"/>
      <c r="AG71" s="172"/>
      <c r="AH71" s="172"/>
      <c r="AI71" s="172"/>
      <c r="AJ71" s="169"/>
      <c r="AK71" s="367"/>
      <c r="AM71" s="57"/>
      <c r="AO71" s="173"/>
      <c r="AP71" s="174"/>
      <c r="AQ71" s="173"/>
    </row>
    <row r="72" spans="1:43" ht="49.5" customHeight="1" x14ac:dyDescent="0.15">
      <c r="A72" s="805" t="str">
        <f>IF(AF69="","",CONCATENATE("(",TEXT(AF69,"aaa"),")"))</f>
        <v/>
      </c>
      <c r="B72" s="806"/>
      <c r="C72" s="701"/>
      <c r="D72" s="685"/>
      <c r="E72" s="686"/>
      <c r="F72" s="686"/>
      <c r="G72" s="686"/>
      <c r="H72" s="686"/>
      <c r="I72" s="686"/>
      <c r="J72" s="686"/>
      <c r="K72" s="686"/>
      <c r="L72" s="686"/>
      <c r="M72" s="686"/>
      <c r="N72" s="686"/>
      <c r="O72" s="686"/>
      <c r="P72" s="686"/>
      <c r="Q72" s="686"/>
      <c r="R72" s="686"/>
      <c r="S72" s="686"/>
      <c r="T72" s="686"/>
      <c r="U72" s="686"/>
      <c r="V72" s="686"/>
      <c r="W72" s="686"/>
      <c r="X72" s="686"/>
      <c r="Y72" s="686"/>
      <c r="Z72" s="686"/>
      <c r="AA72" s="687"/>
      <c r="AE72" s="164"/>
      <c r="AF72" s="170"/>
      <c r="AG72" s="172"/>
      <c r="AH72" s="172"/>
      <c r="AI72" s="172"/>
      <c r="AJ72" s="169"/>
      <c r="AK72" s="367"/>
      <c r="AO72" s="173"/>
      <c r="AP72" s="174"/>
      <c r="AQ72" s="173"/>
    </row>
    <row r="73" spans="1:43" ht="15.75" customHeight="1" x14ac:dyDescent="0.15">
      <c r="A73" s="801">
        <f>IF($AG$3="",A69+1,AF73)</f>
        <v>17</v>
      </c>
      <c r="B73" s="802"/>
      <c r="C73" s="707" t="s">
        <v>247</v>
      </c>
      <c r="D73" s="368"/>
      <c r="E73" s="692" t="s">
        <v>201</v>
      </c>
      <c r="F73" s="368"/>
      <c r="G73" s="692" t="s">
        <v>250</v>
      </c>
      <c r="H73" s="368"/>
      <c r="I73" s="692" t="s">
        <v>201</v>
      </c>
      <c r="J73" s="368"/>
      <c r="K73" s="694" t="s">
        <v>251</v>
      </c>
      <c r="L73" s="690" t="s">
        <v>202</v>
      </c>
      <c r="M73" s="369"/>
      <c r="N73" s="688" t="s">
        <v>252</v>
      </c>
      <c r="O73" s="368"/>
      <c r="P73" s="688" t="s">
        <v>251</v>
      </c>
      <c r="Q73" s="690" t="s">
        <v>253</v>
      </c>
      <c r="R73" s="380" t="str">
        <f>IF(OR(D73="",A73=""),"",HOUR(AJ73))</f>
        <v/>
      </c>
      <c r="S73" s="688" t="s">
        <v>252</v>
      </c>
      <c r="T73" s="371" t="str">
        <f>IF(OR(D73="",A73=""),"",MINUTE(AJ73))</f>
        <v/>
      </c>
      <c r="U73" s="688" t="s">
        <v>251</v>
      </c>
      <c r="V73" s="690" t="s">
        <v>268</v>
      </c>
      <c r="W73" s="372"/>
      <c r="X73" s="703" t="s">
        <v>143</v>
      </c>
      <c r="Y73" s="696" t="s">
        <v>254</v>
      </c>
      <c r="Z73" s="705"/>
      <c r="AA73" s="706"/>
      <c r="AF73" s="168" t="str">
        <f>IF($AG$3="","",AF69+1)</f>
        <v/>
      </c>
      <c r="AG73" s="360">
        <f>IF(OR(D73="",F73=""),0,TIME(D73,F73,0))</f>
        <v>0</v>
      </c>
      <c r="AH73" s="360">
        <f>IF(OR(H73="",J73=""),0,TIME(H73,J73,0))</f>
        <v>0</v>
      </c>
      <c r="AI73" s="360">
        <f>TIME(M73,O73,0)</f>
        <v>0</v>
      </c>
      <c r="AJ73" s="365">
        <f>AH73-AG73-AI73</f>
        <v>0</v>
      </c>
      <c r="AK73" s="367" t="str">
        <f>IF(A73="",IF(OR(D73&lt;&gt;"",F73&lt;&gt;"",H73&lt;&gt;"",J73&lt;&gt;""),"ERR",""),IF(A73&lt;&gt;"",IF(AND(D73="",F73="",H73="",J73=""),"",IF(OR(AND(D73&lt;&gt;"",F73=""),AND(D73="",F73&lt;&gt;""),AND(H73&lt;&gt;"",J73=""),AND(H73="",J73&lt;&gt;""),AG73&gt;=AH73,AH73-AG73-AI73&lt;0),"ERR",""))))</f>
        <v/>
      </c>
    </row>
    <row r="74" spans="1:43" ht="14.25" customHeight="1" x14ac:dyDescent="0.15">
      <c r="A74" s="803"/>
      <c r="B74" s="804"/>
      <c r="C74" s="708"/>
      <c r="D74" s="373"/>
      <c r="E74" s="693"/>
      <c r="F74" s="373"/>
      <c r="G74" s="693"/>
      <c r="H74" s="373"/>
      <c r="I74" s="693"/>
      <c r="J74" s="373"/>
      <c r="K74" s="695"/>
      <c r="L74" s="691"/>
      <c r="M74" s="374"/>
      <c r="N74" s="689"/>
      <c r="O74" s="373"/>
      <c r="P74" s="689"/>
      <c r="Q74" s="691"/>
      <c r="R74" s="379" t="str">
        <f>IF(OR(D74="",A73=""),"",HOUR(AJ74))</f>
        <v/>
      </c>
      <c r="S74" s="689"/>
      <c r="T74" s="375" t="str">
        <f>IF(OR(D74="",A73=""),"",MINUTE(AJ74))</f>
        <v/>
      </c>
      <c r="U74" s="689"/>
      <c r="V74" s="702"/>
      <c r="W74" s="413"/>
      <c r="X74" s="704"/>
      <c r="Y74" s="697"/>
      <c r="Z74" s="683"/>
      <c r="AA74" s="684"/>
      <c r="AG74" s="360">
        <f>IF(OR(D74="",F74=""),0,TIME(D74,F74,0))</f>
        <v>0</v>
      </c>
      <c r="AH74" s="360">
        <f>IF(OR(H74="",J74=""),0,TIME(H74,J74,0))</f>
        <v>0</v>
      </c>
      <c r="AI74" s="360">
        <f>TIME(M74,O74,0)</f>
        <v>0</v>
      </c>
      <c r="AJ74" s="365">
        <f>AH74-AG74-AI74</f>
        <v>0</v>
      </c>
      <c r="AK74" s="367" t="str">
        <f>IF(A73="",IF(OR(D74&lt;&gt;"",F74&lt;&gt;"",H74&lt;&gt;"",J74&lt;&gt;""),"ERR",""),IF(A73&lt;&gt;"",IF(AND(D74="",F74="",H74="",J74=""),"",IF(OR(AND(D74&lt;&gt;"",F74=""),AND(D74="",F74&lt;&gt;""),AND(H74&lt;&gt;"",J74=""),AND(H74="",J74&lt;&gt;""),AG74&gt;=AH74,AH74-AG74-AI74&lt;0),"ERR",""))))</f>
        <v/>
      </c>
    </row>
    <row r="75" spans="1:43" ht="14.25" customHeight="1" x14ac:dyDescent="0.2">
      <c r="A75" s="803"/>
      <c r="B75" s="804"/>
      <c r="C75" s="700" t="s">
        <v>248</v>
      </c>
      <c r="D75" s="420"/>
      <c r="E75" s="421"/>
      <c r="F75" s="421"/>
      <c r="G75" s="421"/>
      <c r="H75" s="421"/>
      <c r="I75" s="421"/>
      <c r="J75" s="421"/>
      <c r="K75" s="421"/>
      <c r="L75" s="421"/>
      <c r="M75" s="421"/>
      <c r="N75" s="421"/>
      <c r="O75" s="421"/>
      <c r="P75" s="421"/>
      <c r="Q75" s="680" t="str">
        <f>IF(OR(AK73="ERR",AK74="ERR"),"研修時間を確認してください","")</f>
        <v/>
      </c>
      <c r="R75" s="680"/>
      <c r="S75" s="680"/>
      <c r="T75" s="680"/>
      <c r="U75" s="680"/>
      <c r="V75" s="680"/>
      <c r="W75" s="680"/>
      <c r="X75" s="681" t="str">
        <f>IF(ISERROR(OR(AG73,AJ73,AJ74)),"研修人数を入力してください",IF(AG73&lt;&gt;"",IF(OR(AND(AJ73&gt;0,W73=""),AND(AJ74&gt;0,W74="")),"研修人数を入力してください",""),""))</f>
        <v/>
      </c>
      <c r="Y75" s="681"/>
      <c r="Z75" s="681"/>
      <c r="AA75" s="682"/>
      <c r="AE75" s="164"/>
      <c r="AF75" s="170"/>
      <c r="AG75" s="172"/>
      <c r="AH75" s="172"/>
      <c r="AI75" s="172"/>
      <c r="AJ75" s="169"/>
      <c r="AK75" s="367"/>
      <c r="AM75" s="57"/>
      <c r="AO75" s="173"/>
      <c r="AP75" s="174"/>
      <c r="AQ75" s="173"/>
    </row>
    <row r="76" spans="1:43" ht="49.5" customHeight="1" x14ac:dyDescent="0.15">
      <c r="A76" s="805" t="str">
        <f>IF(AF73="","",CONCATENATE("(",TEXT(AF73,"aaa"),")"))</f>
        <v/>
      </c>
      <c r="B76" s="806"/>
      <c r="C76" s="701"/>
      <c r="D76" s="685"/>
      <c r="E76" s="686"/>
      <c r="F76" s="686"/>
      <c r="G76" s="686"/>
      <c r="H76" s="686"/>
      <c r="I76" s="686"/>
      <c r="J76" s="686"/>
      <c r="K76" s="686"/>
      <c r="L76" s="686"/>
      <c r="M76" s="686"/>
      <c r="N76" s="686"/>
      <c r="O76" s="686"/>
      <c r="P76" s="686"/>
      <c r="Q76" s="686"/>
      <c r="R76" s="686"/>
      <c r="S76" s="686"/>
      <c r="T76" s="686"/>
      <c r="U76" s="686"/>
      <c r="V76" s="686"/>
      <c r="W76" s="686"/>
      <c r="X76" s="686"/>
      <c r="Y76" s="686"/>
      <c r="Z76" s="686"/>
      <c r="AA76" s="687"/>
      <c r="AE76" s="164"/>
      <c r="AF76" s="170"/>
      <c r="AG76" s="172"/>
      <c r="AH76" s="172"/>
      <c r="AI76" s="172"/>
      <c r="AJ76" s="169"/>
      <c r="AK76" s="367"/>
      <c r="AO76" s="173"/>
      <c r="AP76" s="174"/>
      <c r="AQ76" s="173"/>
    </row>
    <row r="77" spans="1:43" ht="15.75" customHeight="1" x14ac:dyDescent="0.15">
      <c r="A77" s="801">
        <f>IF($AG$3="",A73+1,AF77)</f>
        <v>18</v>
      </c>
      <c r="B77" s="802"/>
      <c r="C77" s="707" t="s">
        <v>247</v>
      </c>
      <c r="D77" s="368"/>
      <c r="E77" s="692" t="s">
        <v>201</v>
      </c>
      <c r="F77" s="368"/>
      <c r="G77" s="692" t="s">
        <v>250</v>
      </c>
      <c r="H77" s="368"/>
      <c r="I77" s="692" t="s">
        <v>201</v>
      </c>
      <c r="J77" s="368"/>
      <c r="K77" s="694" t="s">
        <v>251</v>
      </c>
      <c r="L77" s="690" t="s">
        <v>202</v>
      </c>
      <c r="M77" s="369"/>
      <c r="N77" s="688" t="s">
        <v>252</v>
      </c>
      <c r="O77" s="368"/>
      <c r="P77" s="688" t="s">
        <v>251</v>
      </c>
      <c r="Q77" s="690" t="s">
        <v>253</v>
      </c>
      <c r="R77" s="380" t="str">
        <f>IF(OR(D77="",A77=""),"",HOUR(AJ77))</f>
        <v/>
      </c>
      <c r="S77" s="688" t="s">
        <v>252</v>
      </c>
      <c r="T77" s="371" t="str">
        <f>IF(OR(D77="",A77=""),"",MINUTE(AJ77))</f>
        <v/>
      </c>
      <c r="U77" s="688" t="s">
        <v>251</v>
      </c>
      <c r="V77" s="690" t="s">
        <v>268</v>
      </c>
      <c r="W77" s="372"/>
      <c r="X77" s="703" t="s">
        <v>143</v>
      </c>
      <c r="Y77" s="696" t="s">
        <v>254</v>
      </c>
      <c r="Z77" s="705"/>
      <c r="AA77" s="706"/>
      <c r="AF77" s="168" t="str">
        <f>IF($AG$3="","",AF73+1)</f>
        <v/>
      </c>
      <c r="AG77" s="360">
        <f>IF(OR(D77="",F77=""),0,TIME(D77,F77,0))</f>
        <v>0</v>
      </c>
      <c r="AH77" s="360">
        <f>IF(OR(H77="",J77=""),0,TIME(H77,J77,0))</f>
        <v>0</v>
      </c>
      <c r="AI77" s="360">
        <f>TIME(M77,O77,0)</f>
        <v>0</v>
      </c>
      <c r="AJ77" s="365">
        <f>AH77-AG77-AI77</f>
        <v>0</v>
      </c>
      <c r="AK77" s="367" t="str">
        <f>IF(A77="",IF(OR(D77&lt;&gt;"",F77&lt;&gt;"",H77&lt;&gt;"",J77&lt;&gt;""),"ERR",""),IF(A77&lt;&gt;"",IF(AND(D77="",F77="",H77="",J77=""),"",IF(OR(AND(D77&lt;&gt;"",F77=""),AND(D77="",F77&lt;&gt;""),AND(H77&lt;&gt;"",J77=""),AND(H77="",J77&lt;&gt;""),AG77&gt;=AH77,AH77-AG77-AI77&lt;0),"ERR",""))))</f>
        <v/>
      </c>
    </row>
    <row r="78" spans="1:43" ht="14.25" customHeight="1" x14ac:dyDescent="0.15">
      <c r="A78" s="803"/>
      <c r="B78" s="804"/>
      <c r="C78" s="708"/>
      <c r="D78" s="373"/>
      <c r="E78" s="693"/>
      <c r="F78" s="373"/>
      <c r="G78" s="693"/>
      <c r="H78" s="373"/>
      <c r="I78" s="693"/>
      <c r="J78" s="373"/>
      <c r="K78" s="695"/>
      <c r="L78" s="691"/>
      <c r="M78" s="374"/>
      <c r="N78" s="689"/>
      <c r="O78" s="373"/>
      <c r="P78" s="689"/>
      <c r="Q78" s="691"/>
      <c r="R78" s="379" t="str">
        <f>IF(OR(D78="",A77=""),"",HOUR(AJ78))</f>
        <v/>
      </c>
      <c r="S78" s="689"/>
      <c r="T78" s="375" t="str">
        <f>IF(OR(D78="",A77=""),"",MINUTE(AJ78))</f>
        <v/>
      </c>
      <c r="U78" s="689"/>
      <c r="V78" s="702"/>
      <c r="W78" s="413"/>
      <c r="X78" s="704"/>
      <c r="Y78" s="697"/>
      <c r="Z78" s="683"/>
      <c r="AA78" s="684"/>
      <c r="AG78" s="360">
        <f>IF(OR(D78="",F78=""),0,TIME(D78,F78,0))</f>
        <v>0</v>
      </c>
      <c r="AH78" s="360">
        <f>IF(OR(H78="",J78=""),0,TIME(H78,J78,0))</f>
        <v>0</v>
      </c>
      <c r="AI78" s="360">
        <f>TIME(M78,O78,0)</f>
        <v>0</v>
      </c>
      <c r="AJ78" s="365">
        <f>AH78-AG78-AI78</f>
        <v>0</v>
      </c>
      <c r="AK78" s="367" t="str">
        <f>IF(A77="",IF(OR(D78&lt;&gt;"",F78&lt;&gt;"",H78&lt;&gt;"",J78&lt;&gt;""),"ERR",""),IF(A77&lt;&gt;"",IF(AND(D78="",F78="",H78="",J78=""),"",IF(OR(AND(D78&lt;&gt;"",F78=""),AND(D78="",F78&lt;&gt;""),AND(H78&lt;&gt;"",J78=""),AND(H78="",J78&lt;&gt;""),AG78&gt;=AH78,AH78-AG78-AI78&lt;0),"ERR",""))))</f>
        <v/>
      </c>
    </row>
    <row r="79" spans="1:43" ht="14.25" customHeight="1" x14ac:dyDescent="0.2">
      <c r="A79" s="803"/>
      <c r="B79" s="804"/>
      <c r="C79" s="700" t="s">
        <v>248</v>
      </c>
      <c r="D79" s="420"/>
      <c r="E79" s="421"/>
      <c r="F79" s="421"/>
      <c r="G79" s="421"/>
      <c r="H79" s="421"/>
      <c r="I79" s="421"/>
      <c r="J79" s="421"/>
      <c r="K79" s="421"/>
      <c r="L79" s="421"/>
      <c r="M79" s="421"/>
      <c r="N79" s="421"/>
      <c r="O79" s="421"/>
      <c r="P79" s="421"/>
      <c r="Q79" s="680" t="str">
        <f>IF(OR(AK77="ERR",AK78="ERR"),"研修時間を確認してください","")</f>
        <v/>
      </c>
      <c r="R79" s="680"/>
      <c r="S79" s="680"/>
      <c r="T79" s="680"/>
      <c r="U79" s="680"/>
      <c r="V79" s="680"/>
      <c r="W79" s="680"/>
      <c r="X79" s="681" t="str">
        <f>IF(ISERROR(OR(AG77,AJ77,AJ78)),"研修人数を入力してください",IF(AG77&lt;&gt;"",IF(OR(AND(AJ77&gt;0,W77=""),AND(AJ78&gt;0,W78="")),"研修人数を入力してください",""),""))</f>
        <v/>
      </c>
      <c r="Y79" s="681"/>
      <c r="Z79" s="681"/>
      <c r="AA79" s="682"/>
      <c r="AE79" s="164"/>
      <c r="AF79" s="170"/>
      <c r="AG79" s="172"/>
      <c r="AH79" s="172"/>
      <c r="AI79" s="172"/>
      <c r="AJ79" s="169"/>
      <c r="AK79" s="367"/>
      <c r="AM79" s="57"/>
      <c r="AO79" s="173"/>
      <c r="AP79" s="174"/>
      <c r="AQ79" s="173"/>
    </row>
    <row r="80" spans="1:43" ht="49.5" customHeight="1" x14ac:dyDescent="0.15">
      <c r="A80" s="805" t="str">
        <f>IF(AF77="","",CONCATENATE("(",TEXT(AF77,"aaa"),")"))</f>
        <v/>
      </c>
      <c r="B80" s="806"/>
      <c r="C80" s="701"/>
      <c r="D80" s="685"/>
      <c r="E80" s="686"/>
      <c r="F80" s="686"/>
      <c r="G80" s="686"/>
      <c r="H80" s="686"/>
      <c r="I80" s="686"/>
      <c r="J80" s="686"/>
      <c r="K80" s="686"/>
      <c r="L80" s="686"/>
      <c r="M80" s="686"/>
      <c r="N80" s="686"/>
      <c r="O80" s="686"/>
      <c r="P80" s="686"/>
      <c r="Q80" s="686"/>
      <c r="R80" s="686"/>
      <c r="S80" s="686"/>
      <c r="T80" s="686"/>
      <c r="U80" s="686"/>
      <c r="V80" s="686"/>
      <c r="W80" s="686"/>
      <c r="X80" s="686"/>
      <c r="Y80" s="686"/>
      <c r="Z80" s="686"/>
      <c r="AA80" s="687"/>
      <c r="AE80" s="164"/>
      <c r="AF80" s="170"/>
      <c r="AG80" s="172"/>
      <c r="AH80" s="172"/>
      <c r="AI80" s="172"/>
      <c r="AJ80" s="169"/>
      <c r="AK80" s="367"/>
      <c r="AO80" s="173"/>
      <c r="AP80" s="174"/>
      <c r="AQ80" s="173"/>
    </row>
    <row r="81" spans="1:43" ht="15.75" customHeight="1" x14ac:dyDescent="0.15">
      <c r="A81" s="801">
        <f>IF($AG$3="",A77+1,AF81)</f>
        <v>19</v>
      </c>
      <c r="B81" s="802"/>
      <c r="C81" s="707" t="s">
        <v>247</v>
      </c>
      <c r="D81" s="368"/>
      <c r="E81" s="692" t="s">
        <v>201</v>
      </c>
      <c r="F81" s="368"/>
      <c r="G81" s="692" t="s">
        <v>250</v>
      </c>
      <c r="H81" s="368"/>
      <c r="I81" s="692" t="s">
        <v>201</v>
      </c>
      <c r="J81" s="368"/>
      <c r="K81" s="694" t="s">
        <v>251</v>
      </c>
      <c r="L81" s="690" t="s">
        <v>202</v>
      </c>
      <c r="M81" s="369"/>
      <c r="N81" s="688" t="s">
        <v>252</v>
      </c>
      <c r="O81" s="368"/>
      <c r="P81" s="688" t="s">
        <v>251</v>
      </c>
      <c r="Q81" s="690" t="s">
        <v>253</v>
      </c>
      <c r="R81" s="380" t="str">
        <f>IF(OR(D81="",A81=""),"",HOUR(AJ81))</f>
        <v/>
      </c>
      <c r="S81" s="688" t="s">
        <v>252</v>
      </c>
      <c r="T81" s="371" t="str">
        <f>IF(OR(D81="",A81=""),"",MINUTE(AJ81))</f>
        <v/>
      </c>
      <c r="U81" s="688" t="s">
        <v>251</v>
      </c>
      <c r="V81" s="690" t="s">
        <v>268</v>
      </c>
      <c r="W81" s="372"/>
      <c r="X81" s="703" t="s">
        <v>143</v>
      </c>
      <c r="Y81" s="696" t="s">
        <v>254</v>
      </c>
      <c r="Z81" s="705"/>
      <c r="AA81" s="706"/>
      <c r="AF81" s="168" t="str">
        <f>IF($AG$3="","",AF77+1)</f>
        <v/>
      </c>
      <c r="AG81" s="360">
        <f>IF(OR(D81="",F81=""),0,TIME(D81,F81,0))</f>
        <v>0</v>
      </c>
      <c r="AH81" s="360">
        <f>IF(OR(H81="",J81=""),0,TIME(H81,J81,0))</f>
        <v>0</v>
      </c>
      <c r="AI81" s="360">
        <f>TIME(M81,O81,0)</f>
        <v>0</v>
      </c>
      <c r="AJ81" s="365">
        <f>AH81-AG81-AI81</f>
        <v>0</v>
      </c>
      <c r="AK81" s="367" t="str">
        <f>IF(A81="",IF(OR(D81&lt;&gt;"",F81&lt;&gt;"",H81&lt;&gt;"",J81&lt;&gt;""),"ERR",""),IF(A81&lt;&gt;"",IF(AND(D81="",F81="",H81="",J81=""),"",IF(OR(AND(D81&lt;&gt;"",F81=""),AND(D81="",F81&lt;&gt;""),AND(H81&lt;&gt;"",J81=""),AND(H81="",J81&lt;&gt;""),AG81&gt;=AH81,AH81-AG81-AI81&lt;0),"ERR",""))))</f>
        <v/>
      </c>
    </row>
    <row r="82" spans="1:43" ht="14.25" customHeight="1" x14ac:dyDescent="0.15">
      <c r="A82" s="803"/>
      <c r="B82" s="804"/>
      <c r="C82" s="708"/>
      <c r="D82" s="373"/>
      <c r="E82" s="693"/>
      <c r="F82" s="373"/>
      <c r="G82" s="693"/>
      <c r="H82" s="373"/>
      <c r="I82" s="693"/>
      <c r="J82" s="373"/>
      <c r="K82" s="695"/>
      <c r="L82" s="691"/>
      <c r="M82" s="374"/>
      <c r="N82" s="689"/>
      <c r="O82" s="373"/>
      <c r="P82" s="689"/>
      <c r="Q82" s="691"/>
      <c r="R82" s="379" t="str">
        <f>IF(OR(D82="",A81=""),"",HOUR(AJ82))</f>
        <v/>
      </c>
      <c r="S82" s="689"/>
      <c r="T82" s="375" t="str">
        <f>IF(OR(D82="",A81=""),"",MINUTE(AJ82))</f>
        <v/>
      </c>
      <c r="U82" s="689"/>
      <c r="V82" s="702"/>
      <c r="W82" s="413"/>
      <c r="X82" s="704"/>
      <c r="Y82" s="697"/>
      <c r="Z82" s="683"/>
      <c r="AA82" s="684"/>
      <c r="AG82" s="360">
        <f>IF(OR(D82="",F82=""),0,TIME(D82,F82,0))</f>
        <v>0</v>
      </c>
      <c r="AH82" s="360">
        <f>IF(OR(H82="",J82=""),0,TIME(H82,J82,0))</f>
        <v>0</v>
      </c>
      <c r="AI82" s="360">
        <f>TIME(M82,O82,0)</f>
        <v>0</v>
      </c>
      <c r="AJ82" s="365">
        <f>AH82-AG82-AI82</f>
        <v>0</v>
      </c>
      <c r="AK82" s="367" t="str">
        <f>IF(A81="",IF(OR(D82&lt;&gt;"",F82&lt;&gt;"",H82&lt;&gt;"",J82&lt;&gt;""),"ERR",""),IF(A81&lt;&gt;"",IF(AND(D82="",F82="",H82="",J82=""),"",IF(OR(AND(D82&lt;&gt;"",F82=""),AND(D82="",F82&lt;&gt;""),AND(H82&lt;&gt;"",J82=""),AND(H82="",J82&lt;&gt;""),AG82&gt;=AH82,AH82-AG82-AI82&lt;0),"ERR",""))))</f>
        <v/>
      </c>
    </row>
    <row r="83" spans="1:43" ht="14.25" customHeight="1" x14ac:dyDescent="0.2">
      <c r="A83" s="803"/>
      <c r="B83" s="804"/>
      <c r="C83" s="700" t="s">
        <v>248</v>
      </c>
      <c r="D83" s="420"/>
      <c r="E83" s="421"/>
      <c r="F83" s="421"/>
      <c r="G83" s="421"/>
      <c r="H83" s="421"/>
      <c r="I83" s="421"/>
      <c r="J83" s="421"/>
      <c r="K83" s="421"/>
      <c r="L83" s="421"/>
      <c r="M83" s="421"/>
      <c r="N83" s="421"/>
      <c r="O83" s="421"/>
      <c r="P83" s="421"/>
      <c r="Q83" s="680" t="str">
        <f>IF(OR(AK81="ERR",AK82="ERR"),"研修時間を確認してください","")</f>
        <v/>
      </c>
      <c r="R83" s="680"/>
      <c r="S83" s="680"/>
      <c r="T83" s="680"/>
      <c r="U83" s="680"/>
      <c r="V83" s="680"/>
      <c r="W83" s="680"/>
      <c r="X83" s="681" t="str">
        <f>IF(ISERROR(OR(AG81,AJ81,AJ82)),"研修人数を入力してください",IF(AG81&lt;&gt;"",IF(OR(AND(AJ81&gt;0,W81=""),AND(AJ82&gt;0,W82="")),"研修人数を入力してください",""),""))</f>
        <v/>
      </c>
      <c r="Y83" s="681"/>
      <c r="Z83" s="681"/>
      <c r="AA83" s="682"/>
      <c r="AE83" s="164"/>
      <c r="AF83" s="170"/>
      <c r="AG83" s="172"/>
      <c r="AH83" s="172"/>
      <c r="AI83" s="172"/>
      <c r="AJ83" s="169"/>
      <c r="AK83" s="367"/>
      <c r="AM83" s="57"/>
      <c r="AO83" s="173"/>
      <c r="AP83" s="174"/>
      <c r="AQ83" s="173"/>
    </row>
    <row r="84" spans="1:43" ht="49.5" customHeight="1" x14ac:dyDescent="0.15">
      <c r="A84" s="805" t="str">
        <f>IF(AF81="","",CONCATENATE("(",TEXT(AF81,"aaa"),")"))</f>
        <v/>
      </c>
      <c r="B84" s="806"/>
      <c r="C84" s="701"/>
      <c r="D84" s="685"/>
      <c r="E84" s="686"/>
      <c r="F84" s="686"/>
      <c r="G84" s="686"/>
      <c r="H84" s="686"/>
      <c r="I84" s="686"/>
      <c r="J84" s="686"/>
      <c r="K84" s="686"/>
      <c r="L84" s="686"/>
      <c r="M84" s="686"/>
      <c r="N84" s="686"/>
      <c r="O84" s="686"/>
      <c r="P84" s="686"/>
      <c r="Q84" s="686"/>
      <c r="R84" s="686"/>
      <c r="S84" s="686"/>
      <c r="T84" s="686"/>
      <c r="U84" s="686"/>
      <c r="V84" s="686"/>
      <c r="W84" s="686"/>
      <c r="X84" s="686"/>
      <c r="Y84" s="686"/>
      <c r="Z84" s="686"/>
      <c r="AA84" s="687"/>
      <c r="AE84" s="164"/>
      <c r="AF84" s="170"/>
      <c r="AG84" s="172"/>
      <c r="AH84" s="172"/>
      <c r="AI84" s="172"/>
      <c r="AJ84" s="169"/>
      <c r="AK84" s="367"/>
      <c r="AO84" s="173"/>
      <c r="AP84" s="174"/>
      <c r="AQ84" s="173"/>
    </row>
    <row r="85" spans="1:43" ht="15.75" customHeight="1" x14ac:dyDescent="0.15">
      <c r="A85" s="801">
        <f>IF($AG$3="",A81+1,AF85)</f>
        <v>20</v>
      </c>
      <c r="B85" s="802"/>
      <c r="C85" s="707" t="s">
        <v>247</v>
      </c>
      <c r="D85" s="368"/>
      <c r="E85" s="692" t="s">
        <v>201</v>
      </c>
      <c r="F85" s="368"/>
      <c r="G85" s="692" t="s">
        <v>250</v>
      </c>
      <c r="H85" s="368"/>
      <c r="I85" s="692" t="s">
        <v>201</v>
      </c>
      <c r="J85" s="368"/>
      <c r="K85" s="694" t="s">
        <v>251</v>
      </c>
      <c r="L85" s="690" t="s">
        <v>202</v>
      </c>
      <c r="M85" s="369"/>
      <c r="N85" s="688" t="s">
        <v>252</v>
      </c>
      <c r="O85" s="368"/>
      <c r="P85" s="688" t="s">
        <v>251</v>
      </c>
      <c r="Q85" s="690" t="s">
        <v>253</v>
      </c>
      <c r="R85" s="380" t="str">
        <f>IF(OR(D85="",A85=""),"",HOUR(AJ85))</f>
        <v/>
      </c>
      <c r="S85" s="688" t="s">
        <v>252</v>
      </c>
      <c r="T85" s="371" t="str">
        <f>IF(OR(D85="",A85=""),"",MINUTE(AJ85))</f>
        <v/>
      </c>
      <c r="U85" s="688" t="s">
        <v>251</v>
      </c>
      <c r="V85" s="690" t="s">
        <v>268</v>
      </c>
      <c r="W85" s="372"/>
      <c r="X85" s="703" t="s">
        <v>143</v>
      </c>
      <c r="Y85" s="696" t="s">
        <v>254</v>
      </c>
      <c r="Z85" s="705"/>
      <c r="AA85" s="706"/>
      <c r="AF85" s="168" t="str">
        <f>IF($AG$3="","",AF81+1)</f>
        <v/>
      </c>
      <c r="AG85" s="360">
        <f>IF(OR(D85="",F85=""),0,TIME(D85,F85,0))</f>
        <v>0</v>
      </c>
      <c r="AH85" s="360">
        <f>IF(OR(H85="",J85=""),0,TIME(H85,J85,0))</f>
        <v>0</v>
      </c>
      <c r="AI85" s="360">
        <f>TIME(M85,O85,0)</f>
        <v>0</v>
      </c>
      <c r="AJ85" s="365">
        <f>AH85-AG85-AI85</f>
        <v>0</v>
      </c>
      <c r="AK85" s="367" t="str">
        <f>IF(A85="",IF(OR(D85&lt;&gt;"",F85&lt;&gt;"",H85&lt;&gt;"",J85&lt;&gt;""),"ERR",""),IF(A85&lt;&gt;"",IF(AND(D85="",F85="",H85="",J85=""),"",IF(OR(AND(D85&lt;&gt;"",F85=""),AND(D85="",F85&lt;&gt;""),AND(H85&lt;&gt;"",J85=""),AND(H85="",J85&lt;&gt;""),AG85&gt;=AH85,AH85-AG85-AI85&lt;0),"ERR",""))))</f>
        <v/>
      </c>
    </row>
    <row r="86" spans="1:43" ht="14.25" customHeight="1" x14ac:dyDescent="0.15">
      <c r="A86" s="803"/>
      <c r="B86" s="804"/>
      <c r="C86" s="708"/>
      <c r="D86" s="373"/>
      <c r="E86" s="693"/>
      <c r="F86" s="373"/>
      <c r="G86" s="693"/>
      <c r="H86" s="373"/>
      <c r="I86" s="693"/>
      <c r="J86" s="373"/>
      <c r="K86" s="695"/>
      <c r="L86" s="691"/>
      <c r="M86" s="374"/>
      <c r="N86" s="689"/>
      <c r="O86" s="373"/>
      <c r="P86" s="689"/>
      <c r="Q86" s="691"/>
      <c r="R86" s="379" t="str">
        <f>IF(OR(D86="",A85=""),"",HOUR(AJ86))</f>
        <v/>
      </c>
      <c r="S86" s="689"/>
      <c r="T86" s="375" t="str">
        <f>IF(OR(D86="",A85=""),"",MINUTE(AJ86))</f>
        <v/>
      </c>
      <c r="U86" s="689"/>
      <c r="V86" s="702"/>
      <c r="W86" s="413"/>
      <c r="X86" s="704"/>
      <c r="Y86" s="697"/>
      <c r="Z86" s="683"/>
      <c r="AA86" s="684"/>
      <c r="AG86" s="360">
        <f>IF(OR(D86="",F86=""),0,TIME(D86,F86,0))</f>
        <v>0</v>
      </c>
      <c r="AH86" s="360">
        <f>IF(OR(H86="",J86=""),0,TIME(H86,J86,0))</f>
        <v>0</v>
      </c>
      <c r="AI86" s="360">
        <f>TIME(M86,O86,0)</f>
        <v>0</v>
      </c>
      <c r="AJ86" s="365">
        <f>AH86-AG86-AI86</f>
        <v>0</v>
      </c>
      <c r="AK86" s="367" t="str">
        <f>IF(A85="",IF(OR(D86&lt;&gt;"",F86&lt;&gt;"",H86&lt;&gt;"",J86&lt;&gt;""),"ERR",""),IF(A85&lt;&gt;"",IF(AND(D86="",F86="",H86="",J86=""),"",IF(OR(AND(D86&lt;&gt;"",F86=""),AND(D86="",F86&lt;&gt;""),AND(H86&lt;&gt;"",J86=""),AND(H86="",J86&lt;&gt;""),AG86&gt;=AH86,AH86-AG86-AI86&lt;0),"ERR",""))))</f>
        <v/>
      </c>
    </row>
    <row r="87" spans="1:43" ht="14.25" customHeight="1" x14ac:dyDescent="0.2">
      <c r="A87" s="803"/>
      <c r="B87" s="804"/>
      <c r="C87" s="700" t="s">
        <v>248</v>
      </c>
      <c r="D87" s="420"/>
      <c r="E87" s="421"/>
      <c r="F87" s="421"/>
      <c r="G87" s="421"/>
      <c r="H87" s="421"/>
      <c r="I87" s="421"/>
      <c r="J87" s="421"/>
      <c r="K87" s="421"/>
      <c r="L87" s="421"/>
      <c r="M87" s="421"/>
      <c r="N87" s="421"/>
      <c r="O87" s="421"/>
      <c r="P87" s="421"/>
      <c r="Q87" s="680" t="str">
        <f>IF(OR(AK85="ERR",AK86="ERR"),"研修時間を確認してください","")</f>
        <v/>
      </c>
      <c r="R87" s="680"/>
      <c r="S87" s="680"/>
      <c r="T87" s="680"/>
      <c r="U87" s="680"/>
      <c r="V87" s="680"/>
      <c r="W87" s="680"/>
      <c r="X87" s="681" t="str">
        <f>IF(ISERROR(OR(AG85,AJ85,AJ86)),"研修人数を入力してください",IF(AG85&lt;&gt;"",IF(OR(AND(AJ85&gt;0,W85=""),AND(AJ86&gt;0,W86="")),"研修人数を入力してください",""),""))</f>
        <v/>
      </c>
      <c r="Y87" s="681"/>
      <c r="Z87" s="681"/>
      <c r="AA87" s="682"/>
      <c r="AE87" s="164"/>
      <c r="AF87" s="170"/>
      <c r="AG87" s="172"/>
      <c r="AH87" s="172"/>
      <c r="AI87" s="172"/>
      <c r="AJ87" s="169"/>
      <c r="AK87" s="367"/>
      <c r="AM87" s="57"/>
      <c r="AO87" s="173"/>
      <c r="AP87" s="174"/>
      <c r="AQ87" s="173"/>
    </row>
    <row r="88" spans="1:43" ht="49.5" customHeight="1" x14ac:dyDescent="0.15">
      <c r="A88" s="805" t="str">
        <f>IF(AF85="","",CONCATENATE("(",TEXT(AF85,"aaa"),")"))</f>
        <v/>
      </c>
      <c r="B88" s="806"/>
      <c r="C88" s="701"/>
      <c r="D88" s="685"/>
      <c r="E88" s="686"/>
      <c r="F88" s="686"/>
      <c r="G88" s="686"/>
      <c r="H88" s="686"/>
      <c r="I88" s="686"/>
      <c r="J88" s="686"/>
      <c r="K88" s="686"/>
      <c r="L88" s="686"/>
      <c r="M88" s="686"/>
      <c r="N88" s="686"/>
      <c r="O88" s="686"/>
      <c r="P88" s="686"/>
      <c r="Q88" s="686"/>
      <c r="R88" s="686"/>
      <c r="S88" s="686"/>
      <c r="T88" s="686"/>
      <c r="U88" s="686"/>
      <c r="V88" s="686"/>
      <c r="W88" s="686"/>
      <c r="X88" s="686"/>
      <c r="Y88" s="686"/>
      <c r="Z88" s="686"/>
      <c r="AA88" s="687"/>
      <c r="AE88" s="164"/>
      <c r="AF88" s="170"/>
      <c r="AG88" s="172"/>
      <c r="AH88" s="172"/>
      <c r="AI88" s="172"/>
      <c r="AJ88" s="169"/>
      <c r="AK88" s="367"/>
      <c r="AO88" s="173"/>
      <c r="AP88" s="174"/>
      <c r="AQ88" s="173"/>
    </row>
    <row r="89" spans="1:43" ht="14.25" customHeight="1" x14ac:dyDescent="0.15">
      <c r="A89" s="699" t="s">
        <v>273</v>
      </c>
      <c r="B89" s="699"/>
      <c r="C89" s="698">
        <f>IF(SUMIF($W$49:$W$86,1,$AJ$49:$AJ$86)=0,0,SUMIF($W$49:$W$86,1,$AJ$49:$AJ$86))</f>
        <v>0</v>
      </c>
      <c r="D89" s="698"/>
      <c r="E89" s="699" t="s">
        <v>259</v>
      </c>
      <c r="F89" s="699"/>
      <c r="G89" s="698">
        <f>IF(SUMIF($W$49:$W$86,2,$AJ$49:$AJ$86)=0,0,SUMIF($W$49:$W$86,2,$AJ$49:$AJ$86))</f>
        <v>0</v>
      </c>
      <c r="H89" s="698"/>
      <c r="I89" s="699" t="s">
        <v>260</v>
      </c>
      <c r="J89" s="699"/>
      <c r="K89" s="698">
        <f>IF(SUMIF($W$49:$W$86,3,$AJ$49:$AJ$86)=0,0,SUMIF($W$49:$W$86,3,$AJ$49:$AJ$86))</f>
        <v>0</v>
      </c>
      <c r="L89" s="698"/>
      <c r="M89" s="391" t="s">
        <v>31</v>
      </c>
      <c r="N89" s="698">
        <f>SUM($C$89,$G$89,$K$89)</f>
        <v>0</v>
      </c>
      <c r="O89" s="698"/>
      <c r="P89" s="381"/>
      <c r="Q89" s="381"/>
      <c r="R89" s="381"/>
      <c r="S89" s="381"/>
      <c r="T89" s="381"/>
      <c r="U89" s="381"/>
      <c r="V89" s="381"/>
      <c r="W89" s="381"/>
      <c r="X89" s="381"/>
      <c r="Y89" s="381"/>
      <c r="Z89" s="381"/>
      <c r="AA89" s="381"/>
      <c r="AE89" s="164"/>
      <c r="AF89" s="170"/>
      <c r="AG89" s="172"/>
      <c r="AH89" s="172"/>
      <c r="AI89" s="172"/>
      <c r="AJ89" s="169"/>
      <c r="AK89" s="367"/>
      <c r="AO89" s="173"/>
      <c r="AP89" s="174"/>
      <c r="AQ89" s="173"/>
    </row>
    <row r="90" spans="1:43" ht="13.5" customHeight="1" x14ac:dyDescent="0.15">
      <c r="A90" s="350"/>
      <c r="B90" s="350"/>
      <c r="C90" s="376"/>
      <c r="D90" s="376"/>
      <c r="E90" s="376"/>
      <c r="F90" s="376"/>
      <c r="G90" s="376"/>
      <c r="H90" s="376"/>
      <c r="I90" s="377"/>
      <c r="J90" s="377"/>
      <c r="K90" s="377"/>
      <c r="L90" s="807" t="str">
        <f>$L$5</f>
        <v>（   　　年　　月 ）</v>
      </c>
      <c r="M90" s="807"/>
      <c r="N90" s="807"/>
      <c r="O90" s="807"/>
      <c r="P90" s="807"/>
      <c r="Q90" s="807"/>
      <c r="R90" s="385" t="s">
        <v>264</v>
      </c>
      <c r="S90" s="383"/>
      <c r="T90" s="383"/>
      <c r="U90" s="383"/>
      <c r="V90" s="808" t="str">
        <f>$V$5</f>
        <v/>
      </c>
      <c r="W90" s="808"/>
      <c r="X90" s="808"/>
      <c r="Y90" s="808"/>
      <c r="Z90" s="808"/>
      <c r="AA90" s="808"/>
      <c r="AE90" s="164"/>
      <c r="AF90" s="170"/>
      <c r="AG90" s="172"/>
      <c r="AH90" s="172"/>
      <c r="AI90" s="172"/>
      <c r="AJ90" s="365"/>
      <c r="AK90" s="367"/>
      <c r="AO90" s="173"/>
      <c r="AP90" s="174"/>
      <c r="AQ90" s="173"/>
    </row>
    <row r="91" spans="1:43" ht="15.75" customHeight="1" x14ac:dyDescent="0.15">
      <c r="A91" s="801">
        <f>IF($AG$3="",A85+1,AF91)</f>
        <v>21</v>
      </c>
      <c r="B91" s="802"/>
      <c r="C91" s="707" t="s">
        <v>247</v>
      </c>
      <c r="D91" s="368"/>
      <c r="E91" s="692" t="s">
        <v>201</v>
      </c>
      <c r="F91" s="368"/>
      <c r="G91" s="692" t="s">
        <v>250</v>
      </c>
      <c r="H91" s="368"/>
      <c r="I91" s="692" t="s">
        <v>201</v>
      </c>
      <c r="J91" s="368"/>
      <c r="K91" s="694" t="s">
        <v>251</v>
      </c>
      <c r="L91" s="690" t="s">
        <v>202</v>
      </c>
      <c r="M91" s="369"/>
      <c r="N91" s="688" t="s">
        <v>252</v>
      </c>
      <c r="O91" s="368"/>
      <c r="P91" s="688" t="s">
        <v>251</v>
      </c>
      <c r="Q91" s="690" t="s">
        <v>253</v>
      </c>
      <c r="R91" s="380" t="str">
        <f>IF(OR(D91="",A91=""),"",HOUR(AJ91))</f>
        <v/>
      </c>
      <c r="S91" s="688" t="s">
        <v>252</v>
      </c>
      <c r="T91" s="371" t="str">
        <f>IF(OR(D91="",A91=""),"",MINUTE(AJ91))</f>
        <v/>
      </c>
      <c r="U91" s="688" t="s">
        <v>251</v>
      </c>
      <c r="V91" s="690" t="s">
        <v>268</v>
      </c>
      <c r="W91" s="372"/>
      <c r="X91" s="703" t="s">
        <v>143</v>
      </c>
      <c r="Y91" s="696" t="s">
        <v>254</v>
      </c>
      <c r="Z91" s="705"/>
      <c r="AA91" s="706"/>
      <c r="AF91" s="168" t="str">
        <f>IF($AG$3="","",AF85+1)</f>
        <v/>
      </c>
      <c r="AG91" s="360">
        <f>IF(OR(D91="",F91=""),0,TIME(D91,F91,0))</f>
        <v>0</v>
      </c>
      <c r="AH91" s="360">
        <f>IF(OR(H91="",J91=""),0,TIME(H91,J91,0))</f>
        <v>0</v>
      </c>
      <c r="AI91" s="360">
        <f>TIME(M91,O91,0)</f>
        <v>0</v>
      </c>
      <c r="AJ91" s="365">
        <f>AH91-AG91-AI91</f>
        <v>0</v>
      </c>
      <c r="AK91" s="367" t="str">
        <f>IF(A91="",IF(OR(D91&lt;&gt;"",F91&lt;&gt;"",H91&lt;&gt;"",J91&lt;&gt;""),"ERR",""),IF(A91&lt;&gt;"",IF(AND(D91="",F91="",H91="",J91=""),"",IF(OR(AND(D91&lt;&gt;"",F91=""),AND(D91="",F91&lt;&gt;""),AND(H91&lt;&gt;"",J91=""),AND(H91="",J91&lt;&gt;""),AG91&gt;=AH91,AH91-AG91-AI91&lt;0),"ERR",""))))</f>
        <v/>
      </c>
    </row>
    <row r="92" spans="1:43" ht="14.25" customHeight="1" x14ac:dyDescent="0.15">
      <c r="A92" s="803"/>
      <c r="B92" s="804"/>
      <c r="C92" s="708"/>
      <c r="D92" s="373"/>
      <c r="E92" s="693"/>
      <c r="F92" s="373"/>
      <c r="G92" s="693"/>
      <c r="H92" s="373"/>
      <c r="I92" s="693"/>
      <c r="J92" s="373"/>
      <c r="K92" s="695"/>
      <c r="L92" s="691"/>
      <c r="M92" s="374"/>
      <c r="N92" s="689"/>
      <c r="O92" s="373"/>
      <c r="P92" s="689"/>
      <c r="Q92" s="691"/>
      <c r="R92" s="379" t="str">
        <f>IF(OR(D92="",A91=""),"",HOUR(AJ92))</f>
        <v/>
      </c>
      <c r="S92" s="689"/>
      <c r="T92" s="375" t="str">
        <f>IF(OR(D92="",A91=""),"",MINUTE(AJ92))</f>
        <v/>
      </c>
      <c r="U92" s="689"/>
      <c r="V92" s="702"/>
      <c r="W92" s="413"/>
      <c r="X92" s="704"/>
      <c r="Y92" s="697"/>
      <c r="Z92" s="683"/>
      <c r="AA92" s="684"/>
      <c r="AG92" s="360">
        <f>IF(OR(D92="",F92=""),0,TIME(D92,F92,0))</f>
        <v>0</v>
      </c>
      <c r="AH92" s="360">
        <f>IF(OR(H92="",J92=""),0,TIME(H92,J92,0))</f>
        <v>0</v>
      </c>
      <c r="AI92" s="360">
        <f>TIME(M92,O92,0)</f>
        <v>0</v>
      </c>
      <c r="AJ92" s="365">
        <f>AH92-AG92-AI92</f>
        <v>0</v>
      </c>
      <c r="AK92" s="367" t="str">
        <f>IF(A91="",IF(OR(D92&lt;&gt;"",F92&lt;&gt;"",H92&lt;&gt;"",J92&lt;&gt;""),"ERR",""),IF(A91&lt;&gt;"",IF(AND(D92="",F92="",H92="",J92=""),"",IF(OR(AND(D92&lt;&gt;"",F92=""),AND(D92="",F92&lt;&gt;""),AND(H92&lt;&gt;"",J92=""),AND(H92="",J92&lt;&gt;""),AG92&gt;=AH92,AH92-AG92-AI92&lt;0),"ERR",""))))</f>
        <v/>
      </c>
    </row>
    <row r="93" spans="1:43" ht="14.25" customHeight="1" x14ac:dyDescent="0.2">
      <c r="A93" s="803"/>
      <c r="B93" s="804"/>
      <c r="C93" s="700" t="s">
        <v>248</v>
      </c>
      <c r="D93" s="420"/>
      <c r="E93" s="421"/>
      <c r="F93" s="421"/>
      <c r="G93" s="421"/>
      <c r="H93" s="421"/>
      <c r="I93" s="421"/>
      <c r="J93" s="421"/>
      <c r="K93" s="421"/>
      <c r="L93" s="421"/>
      <c r="M93" s="421"/>
      <c r="N93" s="421"/>
      <c r="O93" s="421"/>
      <c r="P93" s="421"/>
      <c r="Q93" s="680" t="str">
        <f>IF(OR(AK91="ERR",AK92="ERR"),"研修時間を確認してください","")</f>
        <v/>
      </c>
      <c r="R93" s="680"/>
      <c r="S93" s="680"/>
      <c r="T93" s="680"/>
      <c r="U93" s="680"/>
      <c r="V93" s="680"/>
      <c r="W93" s="680"/>
      <c r="X93" s="681" t="str">
        <f>IF(ISERROR(OR(AG91,AJ91,AJ92)),"研修人数を入力してください",IF(AG91&lt;&gt;"",IF(OR(AND(AJ91&gt;0,W91=""),AND(AJ92&gt;0,W92="")),"研修人数を入力してください",""),""))</f>
        <v/>
      </c>
      <c r="Y93" s="681"/>
      <c r="Z93" s="681"/>
      <c r="AA93" s="682"/>
      <c r="AE93" s="164"/>
      <c r="AF93" s="170"/>
      <c r="AG93" s="172"/>
      <c r="AH93" s="172"/>
      <c r="AI93" s="172"/>
      <c r="AJ93" s="169"/>
      <c r="AK93" s="367"/>
      <c r="AM93" s="57"/>
      <c r="AO93" s="173"/>
      <c r="AP93" s="174"/>
      <c r="AQ93" s="173"/>
    </row>
    <row r="94" spans="1:43" ht="48.75" customHeight="1" x14ac:dyDescent="0.15">
      <c r="A94" s="805" t="str">
        <f>IF(AF91="","",CONCATENATE("(",TEXT(AF91,"aaa"),")"))</f>
        <v/>
      </c>
      <c r="B94" s="806"/>
      <c r="C94" s="701"/>
      <c r="D94" s="685"/>
      <c r="E94" s="686"/>
      <c r="F94" s="686"/>
      <c r="G94" s="686"/>
      <c r="H94" s="686"/>
      <c r="I94" s="686"/>
      <c r="J94" s="686"/>
      <c r="K94" s="686"/>
      <c r="L94" s="686"/>
      <c r="M94" s="686"/>
      <c r="N94" s="686"/>
      <c r="O94" s="686"/>
      <c r="P94" s="686"/>
      <c r="Q94" s="686"/>
      <c r="R94" s="686"/>
      <c r="S94" s="686"/>
      <c r="T94" s="686"/>
      <c r="U94" s="686"/>
      <c r="V94" s="686"/>
      <c r="W94" s="686"/>
      <c r="X94" s="686"/>
      <c r="Y94" s="686"/>
      <c r="Z94" s="686"/>
      <c r="AA94" s="687"/>
      <c r="AE94" s="164"/>
      <c r="AF94" s="170"/>
      <c r="AG94" s="172"/>
      <c r="AH94" s="172"/>
      <c r="AI94" s="172"/>
      <c r="AJ94" s="169"/>
      <c r="AK94" s="367"/>
      <c r="AO94" s="173"/>
      <c r="AP94" s="174"/>
      <c r="AQ94" s="173"/>
    </row>
    <row r="95" spans="1:43" ht="15.75" customHeight="1" x14ac:dyDescent="0.15">
      <c r="A95" s="801">
        <f>IF($AG$3="",A91+1,AF95)</f>
        <v>22</v>
      </c>
      <c r="B95" s="802"/>
      <c r="C95" s="707" t="s">
        <v>247</v>
      </c>
      <c r="D95" s="368"/>
      <c r="E95" s="692" t="s">
        <v>201</v>
      </c>
      <c r="F95" s="368"/>
      <c r="G95" s="692" t="s">
        <v>250</v>
      </c>
      <c r="H95" s="368"/>
      <c r="I95" s="692" t="s">
        <v>201</v>
      </c>
      <c r="J95" s="368"/>
      <c r="K95" s="694" t="s">
        <v>251</v>
      </c>
      <c r="L95" s="690" t="s">
        <v>202</v>
      </c>
      <c r="M95" s="369"/>
      <c r="N95" s="688" t="s">
        <v>252</v>
      </c>
      <c r="O95" s="368"/>
      <c r="P95" s="688" t="s">
        <v>251</v>
      </c>
      <c r="Q95" s="690" t="s">
        <v>253</v>
      </c>
      <c r="R95" s="380" t="str">
        <f>IF(OR(D95="",A95=""),"",HOUR(AJ95))</f>
        <v/>
      </c>
      <c r="S95" s="688" t="s">
        <v>252</v>
      </c>
      <c r="T95" s="371" t="str">
        <f>IF(OR(D95="",A95=""),"",MINUTE(AJ95))</f>
        <v/>
      </c>
      <c r="U95" s="688" t="s">
        <v>251</v>
      </c>
      <c r="V95" s="690" t="s">
        <v>268</v>
      </c>
      <c r="W95" s="372"/>
      <c r="X95" s="703" t="s">
        <v>143</v>
      </c>
      <c r="Y95" s="696" t="s">
        <v>254</v>
      </c>
      <c r="Z95" s="705"/>
      <c r="AA95" s="706"/>
      <c r="AF95" s="168" t="str">
        <f>IF($AG$3="","",AF91+1)</f>
        <v/>
      </c>
      <c r="AG95" s="360">
        <f>IF(OR(D95="",F95=""),0,TIME(D95,F95,0))</f>
        <v>0</v>
      </c>
      <c r="AH95" s="360">
        <f>IF(OR(H95="",J95=""),0,TIME(H95,J95,0))</f>
        <v>0</v>
      </c>
      <c r="AI95" s="360">
        <f>TIME(M95,O95,0)</f>
        <v>0</v>
      </c>
      <c r="AJ95" s="365">
        <f>AH95-AG95-AI95</f>
        <v>0</v>
      </c>
      <c r="AK95" s="367" t="str">
        <f>IF(A95="",IF(OR(D95&lt;&gt;"",F95&lt;&gt;"",H95&lt;&gt;"",J95&lt;&gt;""),"ERR",""),IF(A95&lt;&gt;"",IF(AND(D95="",F95="",H95="",J95=""),"",IF(OR(AND(D95&lt;&gt;"",F95=""),AND(D95="",F95&lt;&gt;""),AND(H95&lt;&gt;"",J95=""),AND(H95="",J95&lt;&gt;""),AG95&gt;=AH95,AH95-AG95-AI95&lt;0),"ERR",""))))</f>
        <v/>
      </c>
    </row>
    <row r="96" spans="1:43" ht="14.25" customHeight="1" x14ac:dyDescent="0.15">
      <c r="A96" s="803"/>
      <c r="B96" s="804"/>
      <c r="C96" s="708"/>
      <c r="D96" s="373"/>
      <c r="E96" s="693"/>
      <c r="F96" s="373"/>
      <c r="G96" s="693"/>
      <c r="H96" s="373"/>
      <c r="I96" s="693"/>
      <c r="J96" s="373"/>
      <c r="K96" s="695"/>
      <c r="L96" s="691"/>
      <c r="M96" s="374"/>
      <c r="N96" s="689"/>
      <c r="O96" s="373"/>
      <c r="P96" s="689"/>
      <c r="Q96" s="691"/>
      <c r="R96" s="379" t="str">
        <f>IF(OR(D96="",A95=""),"",HOUR(AJ96))</f>
        <v/>
      </c>
      <c r="S96" s="689"/>
      <c r="T96" s="375" t="str">
        <f>IF(OR(D96="",A95=""),"",MINUTE(AJ96))</f>
        <v/>
      </c>
      <c r="U96" s="689"/>
      <c r="V96" s="702"/>
      <c r="W96" s="413"/>
      <c r="X96" s="704"/>
      <c r="Y96" s="697"/>
      <c r="Z96" s="683"/>
      <c r="AA96" s="684"/>
      <c r="AG96" s="360">
        <f>IF(OR(D96="",F96=""),0,TIME(D96,F96,0))</f>
        <v>0</v>
      </c>
      <c r="AH96" s="360">
        <f>IF(OR(H96="",J96=""),0,TIME(H96,J96,0))</f>
        <v>0</v>
      </c>
      <c r="AI96" s="360">
        <f>TIME(M96,O96,0)</f>
        <v>0</v>
      </c>
      <c r="AJ96" s="365">
        <f>AH96-AG96-AI96</f>
        <v>0</v>
      </c>
      <c r="AK96" s="367" t="str">
        <f>IF(A95="",IF(OR(D96&lt;&gt;"",F96&lt;&gt;"",H96&lt;&gt;"",J96&lt;&gt;""),"ERR",""),IF(A95&lt;&gt;"",IF(AND(D96="",F96="",H96="",J96=""),"",IF(OR(AND(D96&lt;&gt;"",F96=""),AND(D96="",F96&lt;&gt;""),AND(H96&lt;&gt;"",J96=""),AND(H96="",J96&lt;&gt;""),AG96&gt;=AH96,AH96-AG96-AI96&lt;0),"ERR",""))))</f>
        <v/>
      </c>
    </row>
    <row r="97" spans="1:43" ht="14.25" customHeight="1" x14ac:dyDescent="0.2">
      <c r="A97" s="803"/>
      <c r="B97" s="804"/>
      <c r="C97" s="700" t="s">
        <v>248</v>
      </c>
      <c r="D97" s="420"/>
      <c r="E97" s="421"/>
      <c r="F97" s="421"/>
      <c r="G97" s="421"/>
      <c r="H97" s="421"/>
      <c r="I97" s="421"/>
      <c r="J97" s="421"/>
      <c r="K97" s="421"/>
      <c r="L97" s="421"/>
      <c r="M97" s="421"/>
      <c r="N97" s="421"/>
      <c r="O97" s="421"/>
      <c r="P97" s="421"/>
      <c r="Q97" s="680" t="str">
        <f>IF(OR(AK95="ERR",AK96="ERR"),"研修時間を確認してください","")</f>
        <v/>
      </c>
      <c r="R97" s="680"/>
      <c r="S97" s="680"/>
      <c r="T97" s="680"/>
      <c r="U97" s="680"/>
      <c r="V97" s="680"/>
      <c r="W97" s="680"/>
      <c r="X97" s="681" t="str">
        <f>IF(ISERROR(OR(AG95,AJ95,AJ96)),"研修人数を入力してください",IF(AG95&lt;&gt;"",IF(OR(AND(AJ95&gt;0,W95=""),AND(AJ96&gt;0,W96="")),"研修人数を入力してください",""),""))</f>
        <v/>
      </c>
      <c r="Y97" s="681"/>
      <c r="Z97" s="681"/>
      <c r="AA97" s="682"/>
      <c r="AE97" s="164"/>
      <c r="AF97" s="170"/>
      <c r="AG97" s="172"/>
      <c r="AH97" s="172"/>
      <c r="AI97" s="172"/>
      <c r="AJ97" s="169"/>
      <c r="AK97" s="367"/>
      <c r="AM97" s="57"/>
      <c r="AO97" s="173"/>
      <c r="AP97" s="174"/>
      <c r="AQ97" s="173"/>
    </row>
    <row r="98" spans="1:43" ht="48.75" customHeight="1" x14ac:dyDescent="0.15">
      <c r="A98" s="805" t="str">
        <f>IF(AF95="","",CONCATENATE("(",TEXT(AF95,"aaa"),")"))</f>
        <v/>
      </c>
      <c r="B98" s="806"/>
      <c r="C98" s="701"/>
      <c r="D98" s="685"/>
      <c r="E98" s="686"/>
      <c r="F98" s="686"/>
      <c r="G98" s="686"/>
      <c r="H98" s="686"/>
      <c r="I98" s="686"/>
      <c r="J98" s="686"/>
      <c r="K98" s="686"/>
      <c r="L98" s="686"/>
      <c r="M98" s="686"/>
      <c r="N98" s="686"/>
      <c r="O98" s="686"/>
      <c r="P98" s="686"/>
      <c r="Q98" s="686"/>
      <c r="R98" s="686"/>
      <c r="S98" s="686"/>
      <c r="T98" s="686"/>
      <c r="U98" s="686"/>
      <c r="V98" s="686"/>
      <c r="W98" s="686"/>
      <c r="X98" s="686"/>
      <c r="Y98" s="686"/>
      <c r="Z98" s="686"/>
      <c r="AA98" s="687"/>
      <c r="AE98" s="164"/>
      <c r="AF98" s="170"/>
      <c r="AG98" s="172"/>
      <c r="AH98" s="172"/>
      <c r="AI98" s="172"/>
      <c r="AJ98" s="169"/>
      <c r="AK98" s="367"/>
      <c r="AO98" s="173"/>
      <c r="AP98" s="174"/>
      <c r="AQ98" s="173"/>
    </row>
    <row r="99" spans="1:43" ht="15.75" customHeight="1" x14ac:dyDescent="0.15">
      <c r="A99" s="801">
        <f>IF($AG$3="",A95+1,AF99)</f>
        <v>23</v>
      </c>
      <c r="B99" s="802"/>
      <c r="C99" s="707" t="s">
        <v>247</v>
      </c>
      <c r="D99" s="368"/>
      <c r="E99" s="692" t="s">
        <v>201</v>
      </c>
      <c r="F99" s="368"/>
      <c r="G99" s="692" t="s">
        <v>250</v>
      </c>
      <c r="H99" s="368"/>
      <c r="I99" s="692" t="s">
        <v>201</v>
      </c>
      <c r="J99" s="368"/>
      <c r="K99" s="694" t="s">
        <v>251</v>
      </c>
      <c r="L99" s="690" t="s">
        <v>202</v>
      </c>
      <c r="M99" s="369"/>
      <c r="N99" s="688" t="s">
        <v>252</v>
      </c>
      <c r="O99" s="368"/>
      <c r="P99" s="688" t="s">
        <v>251</v>
      </c>
      <c r="Q99" s="690" t="s">
        <v>253</v>
      </c>
      <c r="R99" s="380" t="str">
        <f>IF(OR(D99="",A99=""),"",HOUR(AJ99))</f>
        <v/>
      </c>
      <c r="S99" s="688" t="s">
        <v>252</v>
      </c>
      <c r="T99" s="371" t="str">
        <f>IF(OR(D99="",A99=""),"",MINUTE(AJ99))</f>
        <v/>
      </c>
      <c r="U99" s="688" t="s">
        <v>251</v>
      </c>
      <c r="V99" s="690" t="s">
        <v>268</v>
      </c>
      <c r="W99" s="372"/>
      <c r="X99" s="703" t="s">
        <v>143</v>
      </c>
      <c r="Y99" s="696" t="s">
        <v>254</v>
      </c>
      <c r="Z99" s="705"/>
      <c r="AA99" s="706"/>
      <c r="AF99" s="168" t="str">
        <f>IF($AG$3="","",AF95+1)</f>
        <v/>
      </c>
      <c r="AG99" s="360">
        <f>IF(OR(D99="",F99=""),0,TIME(D99,F99,0))</f>
        <v>0</v>
      </c>
      <c r="AH99" s="360">
        <f>IF(OR(H99="",J99=""),0,TIME(H99,J99,0))</f>
        <v>0</v>
      </c>
      <c r="AI99" s="360">
        <f>TIME(M99,O99,0)</f>
        <v>0</v>
      </c>
      <c r="AJ99" s="365">
        <f>AH99-AG99-AI99</f>
        <v>0</v>
      </c>
      <c r="AK99" s="367" t="str">
        <f>IF(A99="",IF(OR(D99&lt;&gt;"",F99&lt;&gt;"",H99&lt;&gt;"",J99&lt;&gt;""),"ERR",""),IF(A99&lt;&gt;"",IF(AND(D99="",F99="",H99="",J99=""),"",IF(OR(AND(D99&lt;&gt;"",F99=""),AND(D99="",F99&lt;&gt;""),AND(H99&lt;&gt;"",J99=""),AND(H99="",J99&lt;&gt;""),AG99&gt;=AH99,AH99-AG99-AI99&lt;0),"ERR",""))))</f>
        <v/>
      </c>
    </row>
    <row r="100" spans="1:43" ht="14.25" customHeight="1" x14ac:dyDescent="0.15">
      <c r="A100" s="803"/>
      <c r="B100" s="804"/>
      <c r="C100" s="708"/>
      <c r="D100" s="373"/>
      <c r="E100" s="693"/>
      <c r="F100" s="373"/>
      <c r="G100" s="693"/>
      <c r="H100" s="373"/>
      <c r="I100" s="693"/>
      <c r="J100" s="373"/>
      <c r="K100" s="695"/>
      <c r="L100" s="691"/>
      <c r="M100" s="374"/>
      <c r="N100" s="689"/>
      <c r="O100" s="373"/>
      <c r="P100" s="689"/>
      <c r="Q100" s="691"/>
      <c r="R100" s="379" t="str">
        <f>IF(OR(D100="",A99=""),"",HOUR(AJ100))</f>
        <v/>
      </c>
      <c r="S100" s="689"/>
      <c r="T100" s="375" t="str">
        <f>IF(OR(D100="",A99=""),"",MINUTE(AJ100))</f>
        <v/>
      </c>
      <c r="U100" s="689"/>
      <c r="V100" s="702"/>
      <c r="W100" s="413"/>
      <c r="X100" s="704"/>
      <c r="Y100" s="697"/>
      <c r="Z100" s="683"/>
      <c r="AA100" s="684"/>
      <c r="AG100" s="360">
        <f>IF(OR(D100="",F100=""),0,TIME(D100,F100,0))</f>
        <v>0</v>
      </c>
      <c r="AH100" s="360">
        <f>IF(OR(H100="",J100=""),0,TIME(H100,J100,0))</f>
        <v>0</v>
      </c>
      <c r="AI100" s="360">
        <f>TIME(M100,O100,0)</f>
        <v>0</v>
      </c>
      <c r="AJ100" s="365">
        <f>AH100-AG100-AI100</f>
        <v>0</v>
      </c>
      <c r="AK100" s="367" t="str">
        <f>IF(A99="",IF(OR(D100&lt;&gt;"",F100&lt;&gt;"",H100&lt;&gt;"",J100&lt;&gt;""),"ERR",""),IF(A99&lt;&gt;"",IF(AND(D100="",F100="",H100="",J100=""),"",IF(OR(AND(D100&lt;&gt;"",F100=""),AND(D100="",F100&lt;&gt;""),AND(H100&lt;&gt;"",J100=""),AND(H100="",J100&lt;&gt;""),AG100&gt;=AH100,AH100-AG100-AI100&lt;0),"ERR",""))))</f>
        <v/>
      </c>
    </row>
    <row r="101" spans="1:43" ht="14.25" customHeight="1" x14ac:dyDescent="0.2">
      <c r="A101" s="803"/>
      <c r="B101" s="804"/>
      <c r="C101" s="700" t="s">
        <v>248</v>
      </c>
      <c r="D101" s="420"/>
      <c r="E101" s="421"/>
      <c r="F101" s="421"/>
      <c r="G101" s="421"/>
      <c r="H101" s="421"/>
      <c r="I101" s="421"/>
      <c r="J101" s="421"/>
      <c r="K101" s="421"/>
      <c r="L101" s="421"/>
      <c r="M101" s="421"/>
      <c r="N101" s="421"/>
      <c r="O101" s="421"/>
      <c r="P101" s="421"/>
      <c r="Q101" s="680" t="str">
        <f>IF(OR(AK99="ERR",AK100="ERR"),"研修時間を確認してください","")</f>
        <v/>
      </c>
      <c r="R101" s="680"/>
      <c r="S101" s="680"/>
      <c r="T101" s="680"/>
      <c r="U101" s="680"/>
      <c r="V101" s="680"/>
      <c r="W101" s="680"/>
      <c r="X101" s="681" t="str">
        <f>IF(ISERROR(OR(AG99,AJ99,AJ100)),"研修人数を入力してください",IF(AG99&lt;&gt;"",IF(OR(AND(AJ99&gt;0,W99=""),AND(AJ100&gt;0,W100="")),"研修人数を入力してください",""),""))</f>
        <v/>
      </c>
      <c r="Y101" s="681"/>
      <c r="Z101" s="681"/>
      <c r="AA101" s="682"/>
      <c r="AE101" s="164"/>
      <c r="AF101" s="170"/>
      <c r="AG101" s="172"/>
      <c r="AH101" s="172"/>
      <c r="AI101" s="172"/>
      <c r="AJ101" s="169"/>
      <c r="AK101" s="367"/>
      <c r="AM101" s="57"/>
      <c r="AO101" s="173"/>
      <c r="AP101" s="174"/>
      <c r="AQ101" s="173"/>
    </row>
    <row r="102" spans="1:43" ht="48.75" customHeight="1" x14ac:dyDescent="0.15">
      <c r="A102" s="805" t="str">
        <f>IF(AF99="","",CONCATENATE("(",TEXT(AF99,"aaa"),")"))</f>
        <v/>
      </c>
      <c r="B102" s="806"/>
      <c r="C102" s="701"/>
      <c r="D102" s="685"/>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7"/>
      <c r="AE102" s="164"/>
      <c r="AF102" s="170"/>
      <c r="AG102" s="172"/>
      <c r="AH102" s="172"/>
      <c r="AI102" s="172"/>
      <c r="AJ102" s="169"/>
      <c r="AK102" s="367"/>
      <c r="AO102" s="173"/>
      <c r="AP102" s="174"/>
      <c r="AQ102" s="173"/>
    </row>
    <row r="103" spans="1:43" ht="15.75" customHeight="1" x14ac:dyDescent="0.15">
      <c r="A103" s="801">
        <f>IF($AG$3="",A99+1,AF103)</f>
        <v>24</v>
      </c>
      <c r="B103" s="802"/>
      <c r="C103" s="707" t="s">
        <v>247</v>
      </c>
      <c r="D103" s="368"/>
      <c r="E103" s="692" t="s">
        <v>201</v>
      </c>
      <c r="F103" s="368"/>
      <c r="G103" s="692" t="s">
        <v>250</v>
      </c>
      <c r="H103" s="368"/>
      <c r="I103" s="692" t="s">
        <v>201</v>
      </c>
      <c r="J103" s="368"/>
      <c r="K103" s="694" t="s">
        <v>251</v>
      </c>
      <c r="L103" s="690" t="s">
        <v>202</v>
      </c>
      <c r="M103" s="369"/>
      <c r="N103" s="688" t="s">
        <v>252</v>
      </c>
      <c r="O103" s="368"/>
      <c r="P103" s="688" t="s">
        <v>251</v>
      </c>
      <c r="Q103" s="690" t="s">
        <v>253</v>
      </c>
      <c r="R103" s="380" t="str">
        <f>IF(OR(D103="",A103=""),"",HOUR(AJ103))</f>
        <v/>
      </c>
      <c r="S103" s="688" t="s">
        <v>252</v>
      </c>
      <c r="T103" s="371" t="str">
        <f>IF(OR(D103="",A103=""),"",MINUTE(AJ103))</f>
        <v/>
      </c>
      <c r="U103" s="688" t="s">
        <v>251</v>
      </c>
      <c r="V103" s="690" t="s">
        <v>268</v>
      </c>
      <c r="W103" s="372"/>
      <c r="X103" s="703" t="s">
        <v>143</v>
      </c>
      <c r="Y103" s="696" t="s">
        <v>254</v>
      </c>
      <c r="Z103" s="705"/>
      <c r="AA103" s="706"/>
      <c r="AF103" s="168" t="str">
        <f>IF($AG$3="","",AF99+1)</f>
        <v/>
      </c>
      <c r="AG103" s="360">
        <f>IF(OR(D103="",F103=""),0,TIME(D103,F103,0))</f>
        <v>0</v>
      </c>
      <c r="AH103" s="360">
        <f>IF(OR(H103="",J103=""),0,TIME(H103,J103,0))</f>
        <v>0</v>
      </c>
      <c r="AI103" s="360">
        <f>TIME(M103,O103,0)</f>
        <v>0</v>
      </c>
      <c r="AJ103" s="365">
        <f>AH103-AG103-AI103</f>
        <v>0</v>
      </c>
      <c r="AK103" s="367" t="str">
        <f>IF(A103="",IF(OR(D103&lt;&gt;"",F103&lt;&gt;"",H103&lt;&gt;"",J103&lt;&gt;""),"ERR",""),IF(A103&lt;&gt;"",IF(AND(D103="",F103="",H103="",J103=""),"",IF(OR(AND(D103&lt;&gt;"",F103=""),AND(D103="",F103&lt;&gt;""),AND(H103&lt;&gt;"",J103=""),AND(H103="",J103&lt;&gt;""),AG103&gt;=AH103,AH103-AG103-AI103&lt;0),"ERR",""))))</f>
        <v/>
      </c>
    </row>
    <row r="104" spans="1:43" ht="14.25" customHeight="1" x14ac:dyDescent="0.15">
      <c r="A104" s="803"/>
      <c r="B104" s="804"/>
      <c r="C104" s="708"/>
      <c r="D104" s="373"/>
      <c r="E104" s="693"/>
      <c r="F104" s="373"/>
      <c r="G104" s="693"/>
      <c r="H104" s="373"/>
      <c r="I104" s="693"/>
      <c r="J104" s="373"/>
      <c r="K104" s="695"/>
      <c r="L104" s="691"/>
      <c r="M104" s="374"/>
      <c r="N104" s="689"/>
      <c r="O104" s="373"/>
      <c r="P104" s="689"/>
      <c r="Q104" s="691"/>
      <c r="R104" s="379" t="str">
        <f>IF(OR(D104="",A103=""),"",HOUR(AJ104))</f>
        <v/>
      </c>
      <c r="S104" s="689"/>
      <c r="T104" s="375" t="str">
        <f>IF(OR(D104="",A103=""),"",MINUTE(AJ104))</f>
        <v/>
      </c>
      <c r="U104" s="689"/>
      <c r="V104" s="702"/>
      <c r="W104" s="413"/>
      <c r="X104" s="704"/>
      <c r="Y104" s="697"/>
      <c r="Z104" s="683"/>
      <c r="AA104" s="684"/>
      <c r="AG104" s="360">
        <f>IF(OR(D104="",F104=""),0,TIME(D104,F104,0))</f>
        <v>0</v>
      </c>
      <c r="AH104" s="360">
        <f>IF(OR(H104="",J104=""),0,TIME(H104,J104,0))</f>
        <v>0</v>
      </c>
      <c r="AI104" s="360">
        <f>TIME(M104,O104,0)</f>
        <v>0</v>
      </c>
      <c r="AJ104" s="365">
        <f>AH104-AG104-AI104</f>
        <v>0</v>
      </c>
      <c r="AK104" s="367" t="str">
        <f>IF(A103="",IF(OR(D104&lt;&gt;"",F104&lt;&gt;"",H104&lt;&gt;"",J104&lt;&gt;""),"ERR",""),IF(A103&lt;&gt;"",IF(AND(D104="",F104="",H104="",J104=""),"",IF(OR(AND(D104&lt;&gt;"",F104=""),AND(D104="",F104&lt;&gt;""),AND(H104&lt;&gt;"",J104=""),AND(H104="",J104&lt;&gt;""),AG104&gt;=AH104,AH104-AG104-AI104&lt;0),"ERR",""))))</f>
        <v/>
      </c>
    </row>
    <row r="105" spans="1:43" ht="14.25" customHeight="1" x14ac:dyDescent="0.2">
      <c r="A105" s="803"/>
      <c r="B105" s="804"/>
      <c r="C105" s="700" t="s">
        <v>248</v>
      </c>
      <c r="D105" s="420"/>
      <c r="E105" s="421"/>
      <c r="F105" s="421"/>
      <c r="G105" s="421"/>
      <c r="H105" s="421"/>
      <c r="I105" s="421"/>
      <c r="J105" s="421"/>
      <c r="K105" s="421"/>
      <c r="L105" s="421"/>
      <c r="M105" s="421"/>
      <c r="N105" s="421"/>
      <c r="O105" s="421"/>
      <c r="P105" s="421"/>
      <c r="Q105" s="680" t="str">
        <f>IF(OR(AK103="ERR",AK104="ERR"),"研修時間を確認してください","")</f>
        <v/>
      </c>
      <c r="R105" s="680"/>
      <c r="S105" s="680"/>
      <c r="T105" s="680"/>
      <c r="U105" s="680"/>
      <c r="V105" s="680"/>
      <c r="W105" s="680"/>
      <c r="X105" s="681" t="str">
        <f>IF(ISERROR(OR(AG103,AJ103,AJ104)),"研修人数を入力してください",IF(AG103&lt;&gt;"",IF(OR(AND(AJ103&gt;0,W103=""),AND(AJ104&gt;0,W104="")),"研修人数を入力してください",""),""))</f>
        <v/>
      </c>
      <c r="Y105" s="681"/>
      <c r="Z105" s="681"/>
      <c r="AA105" s="682"/>
      <c r="AE105" s="164"/>
      <c r="AF105" s="170"/>
      <c r="AG105" s="172"/>
      <c r="AH105" s="172"/>
      <c r="AI105" s="172"/>
      <c r="AJ105" s="169"/>
      <c r="AK105" s="367"/>
      <c r="AM105" s="57"/>
      <c r="AO105" s="173"/>
      <c r="AP105" s="174"/>
      <c r="AQ105" s="173"/>
    </row>
    <row r="106" spans="1:43" ht="48.75" customHeight="1" x14ac:dyDescent="0.15">
      <c r="A106" s="805" t="str">
        <f>IF(AF103="","",CONCATENATE("(",TEXT(AF103,"aaa"),")"))</f>
        <v/>
      </c>
      <c r="B106" s="806"/>
      <c r="C106" s="701"/>
      <c r="D106" s="685"/>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7"/>
      <c r="AE106" s="164"/>
      <c r="AF106" s="170"/>
      <c r="AG106" s="172"/>
      <c r="AH106" s="172"/>
      <c r="AI106" s="172"/>
      <c r="AJ106" s="169"/>
      <c r="AK106" s="367"/>
      <c r="AO106" s="173"/>
      <c r="AP106" s="174"/>
      <c r="AQ106" s="173"/>
    </row>
    <row r="107" spans="1:43" ht="15.75" customHeight="1" x14ac:dyDescent="0.15">
      <c r="A107" s="801">
        <f>IF($AG$3="",A103+1,AF107)</f>
        <v>25</v>
      </c>
      <c r="B107" s="802"/>
      <c r="C107" s="707" t="s">
        <v>247</v>
      </c>
      <c r="D107" s="368"/>
      <c r="E107" s="692" t="s">
        <v>201</v>
      </c>
      <c r="F107" s="368"/>
      <c r="G107" s="692" t="s">
        <v>250</v>
      </c>
      <c r="H107" s="368"/>
      <c r="I107" s="692" t="s">
        <v>201</v>
      </c>
      <c r="J107" s="368"/>
      <c r="K107" s="694" t="s">
        <v>251</v>
      </c>
      <c r="L107" s="690" t="s">
        <v>202</v>
      </c>
      <c r="M107" s="369"/>
      <c r="N107" s="688" t="s">
        <v>252</v>
      </c>
      <c r="O107" s="368"/>
      <c r="P107" s="688" t="s">
        <v>251</v>
      </c>
      <c r="Q107" s="690" t="s">
        <v>253</v>
      </c>
      <c r="R107" s="380" t="str">
        <f>IF(OR(D107="",A107=""),"",HOUR(AJ107))</f>
        <v/>
      </c>
      <c r="S107" s="688" t="s">
        <v>252</v>
      </c>
      <c r="T107" s="371" t="str">
        <f>IF(OR(D107="",A107=""),"",MINUTE(AJ107))</f>
        <v/>
      </c>
      <c r="U107" s="688" t="s">
        <v>251</v>
      </c>
      <c r="V107" s="690" t="s">
        <v>268</v>
      </c>
      <c r="W107" s="372"/>
      <c r="X107" s="703" t="s">
        <v>143</v>
      </c>
      <c r="Y107" s="696" t="s">
        <v>254</v>
      </c>
      <c r="Z107" s="705"/>
      <c r="AA107" s="706"/>
      <c r="AF107" s="168" t="str">
        <f>IF($AG$3="","",AF103+1)</f>
        <v/>
      </c>
      <c r="AG107" s="360">
        <f>IF(OR(D107="",F107=""),0,TIME(D107,F107,0))</f>
        <v>0</v>
      </c>
      <c r="AH107" s="360">
        <f>IF(OR(H107="",J107=""),0,TIME(H107,J107,0))</f>
        <v>0</v>
      </c>
      <c r="AI107" s="360">
        <f>TIME(M107,O107,0)</f>
        <v>0</v>
      </c>
      <c r="AJ107" s="365">
        <f>AH107-AG107-AI107</f>
        <v>0</v>
      </c>
      <c r="AK107" s="367" t="str">
        <f>IF(A107="",IF(OR(D107&lt;&gt;"",F107&lt;&gt;"",H107&lt;&gt;"",J107&lt;&gt;""),"ERR",""),IF(A107&lt;&gt;"",IF(AND(D107="",F107="",H107="",J107=""),"",IF(OR(AND(D107&lt;&gt;"",F107=""),AND(D107="",F107&lt;&gt;""),AND(H107&lt;&gt;"",J107=""),AND(H107="",J107&lt;&gt;""),AG107&gt;=AH107,AH107-AG107-AI107&lt;0),"ERR",""))))</f>
        <v/>
      </c>
    </row>
    <row r="108" spans="1:43" ht="14.25" customHeight="1" x14ac:dyDescent="0.15">
      <c r="A108" s="803"/>
      <c r="B108" s="804"/>
      <c r="C108" s="708"/>
      <c r="D108" s="373"/>
      <c r="E108" s="693"/>
      <c r="F108" s="373"/>
      <c r="G108" s="693"/>
      <c r="H108" s="373"/>
      <c r="I108" s="693"/>
      <c r="J108" s="373"/>
      <c r="K108" s="695"/>
      <c r="L108" s="691"/>
      <c r="M108" s="374"/>
      <c r="N108" s="689"/>
      <c r="O108" s="373"/>
      <c r="P108" s="689"/>
      <c r="Q108" s="691"/>
      <c r="R108" s="379" t="str">
        <f>IF(OR(D108="",A107=""),"",HOUR(AJ108))</f>
        <v/>
      </c>
      <c r="S108" s="689"/>
      <c r="T108" s="375" t="str">
        <f>IF(OR(D108="",A107=""),"",MINUTE(AJ108))</f>
        <v/>
      </c>
      <c r="U108" s="689"/>
      <c r="V108" s="702"/>
      <c r="W108" s="413"/>
      <c r="X108" s="704"/>
      <c r="Y108" s="697"/>
      <c r="Z108" s="683"/>
      <c r="AA108" s="684"/>
      <c r="AG108" s="360">
        <f>IF(OR(D108="",F108=""),0,TIME(D108,F108,0))</f>
        <v>0</v>
      </c>
      <c r="AH108" s="360">
        <f>IF(OR(H108="",J108=""),0,TIME(H108,J108,0))</f>
        <v>0</v>
      </c>
      <c r="AI108" s="360">
        <f>TIME(M108,O108,0)</f>
        <v>0</v>
      </c>
      <c r="AJ108" s="365">
        <f>AH108-AG108-AI108</f>
        <v>0</v>
      </c>
      <c r="AK108" s="367" t="str">
        <f>IF(A107="",IF(OR(D108&lt;&gt;"",F108&lt;&gt;"",H108&lt;&gt;"",J108&lt;&gt;""),"ERR",""),IF(A107&lt;&gt;"",IF(AND(D108="",F108="",H108="",J108=""),"",IF(OR(AND(D108&lt;&gt;"",F108=""),AND(D108="",F108&lt;&gt;""),AND(H108&lt;&gt;"",J108=""),AND(H108="",J108&lt;&gt;""),AG108&gt;=AH108,AH108-AG108-AI108&lt;0),"ERR",""))))</f>
        <v/>
      </c>
    </row>
    <row r="109" spans="1:43" ht="14.25" customHeight="1" x14ac:dyDescent="0.2">
      <c r="A109" s="803"/>
      <c r="B109" s="804"/>
      <c r="C109" s="700" t="s">
        <v>248</v>
      </c>
      <c r="D109" s="420"/>
      <c r="E109" s="421"/>
      <c r="F109" s="421"/>
      <c r="G109" s="421"/>
      <c r="H109" s="421"/>
      <c r="I109" s="421"/>
      <c r="J109" s="421"/>
      <c r="K109" s="421"/>
      <c r="L109" s="421"/>
      <c r="M109" s="421"/>
      <c r="N109" s="421"/>
      <c r="O109" s="421"/>
      <c r="P109" s="421"/>
      <c r="Q109" s="680" t="str">
        <f>IF(OR(AK107="ERR",AK108="ERR"),"研修時間を確認してください","")</f>
        <v/>
      </c>
      <c r="R109" s="680"/>
      <c r="S109" s="680"/>
      <c r="T109" s="680"/>
      <c r="U109" s="680"/>
      <c r="V109" s="680"/>
      <c r="W109" s="680"/>
      <c r="X109" s="681" t="str">
        <f>IF(ISERROR(OR(AG107,AJ107,AJ108)),"研修人数を入力してください",IF(AG107&lt;&gt;"",IF(OR(AND(AJ107&gt;0,W107=""),AND(AJ108&gt;0,W108="")),"研修人数を入力してください",""),""))</f>
        <v/>
      </c>
      <c r="Y109" s="681"/>
      <c r="Z109" s="681"/>
      <c r="AA109" s="682"/>
      <c r="AE109" s="164"/>
      <c r="AF109" s="170"/>
      <c r="AG109" s="172"/>
      <c r="AH109" s="172"/>
      <c r="AI109" s="172"/>
      <c r="AJ109" s="169"/>
      <c r="AK109" s="367"/>
      <c r="AM109" s="57"/>
      <c r="AO109" s="173"/>
      <c r="AP109" s="174"/>
      <c r="AQ109" s="173"/>
    </row>
    <row r="110" spans="1:43" ht="48.75" customHeight="1" x14ac:dyDescent="0.15">
      <c r="A110" s="805" t="str">
        <f>IF(AF107="","",CONCATENATE("(",TEXT(AF107,"aaa"),")"))</f>
        <v/>
      </c>
      <c r="B110" s="806"/>
      <c r="C110" s="701"/>
      <c r="D110" s="685"/>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7"/>
      <c r="AE110" s="164"/>
      <c r="AF110" s="170"/>
      <c r="AG110" s="172"/>
      <c r="AH110" s="172"/>
      <c r="AI110" s="172"/>
      <c r="AJ110" s="169"/>
      <c r="AK110" s="367"/>
      <c r="AO110" s="173"/>
      <c r="AP110" s="174"/>
      <c r="AQ110" s="173"/>
    </row>
    <row r="111" spans="1:43" ht="15.75" customHeight="1" x14ac:dyDescent="0.15">
      <c r="A111" s="801">
        <f>IF($AG$3="",A107+1,AF111)</f>
        <v>26</v>
      </c>
      <c r="B111" s="802"/>
      <c r="C111" s="707" t="s">
        <v>247</v>
      </c>
      <c r="D111" s="368"/>
      <c r="E111" s="692" t="s">
        <v>201</v>
      </c>
      <c r="F111" s="368"/>
      <c r="G111" s="692" t="s">
        <v>250</v>
      </c>
      <c r="H111" s="368"/>
      <c r="I111" s="692" t="s">
        <v>201</v>
      </c>
      <c r="J111" s="368"/>
      <c r="K111" s="694" t="s">
        <v>251</v>
      </c>
      <c r="L111" s="690" t="s">
        <v>202</v>
      </c>
      <c r="M111" s="369"/>
      <c r="N111" s="688" t="s">
        <v>252</v>
      </c>
      <c r="O111" s="368"/>
      <c r="P111" s="688" t="s">
        <v>251</v>
      </c>
      <c r="Q111" s="690" t="s">
        <v>253</v>
      </c>
      <c r="R111" s="380" t="str">
        <f>IF(OR(D111="",A111=""),"",HOUR(AJ111))</f>
        <v/>
      </c>
      <c r="S111" s="688" t="s">
        <v>252</v>
      </c>
      <c r="T111" s="371" t="str">
        <f>IF(OR(D111="",A111=""),"",MINUTE(AJ111))</f>
        <v/>
      </c>
      <c r="U111" s="688" t="s">
        <v>251</v>
      </c>
      <c r="V111" s="690" t="s">
        <v>268</v>
      </c>
      <c r="W111" s="372"/>
      <c r="X111" s="703" t="s">
        <v>143</v>
      </c>
      <c r="Y111" s="696" t="s">
        <v>254</v>
      </c>
      <c r="Z111" s="705"/>
      <c r="AA111" s="706"/>
      <c r="AF111" s="168" t="str">
        <f>IF($AG$3="","",AF107+1)</f>
        <v/>
      </c>
      <c r="AG111" s="360">
        <f>IF(OR(D111="",F111=""),0,TIME(D111,F111,0))</f>
        <v>0</v>
      </c>
      <c r="AH111" s="360">
        <f>IF(OR(H111="",J111=""),0,TIME(H111,J111,0))</f>
        <v>0</v>
      </c>
      <c r="AI111" s="360">
        <f>TIME(M111,O111,0)</f>
        <v>0</v>
      </c>
      <c r="AJ111" s="365">
        <f>AH111-AG111-AI111</f>
        <v>0</v>
      </c>
      <c r="AK111" s="367" t="str">
        <f>IF(A111="",IF(OR(D111&lt;&gt;"",F111&lt;&gt;"",H111&lt;&gt;"",J111&lt;&gt;""),"ERR",""),IF(A111&lt;&gt;"",IF(AND(D111="",F111="",H111="",J111=""),"",IF(OR(AND(D111&lt;&gt;"",F111=""),AND(D111="",F111&lt;&gt;""),AND(H111&lt;&gt;"",J111=""),AND(H111="",J111&lt;&gt;""),AG111&gt;=AH111,AH111-AG111-AI111&lt;0),"ERR",""))))</f>
        <v/>
      </c>
    </row>
    <row r="112" spans="1:43" ht="14.25" customHeight="1" x14ac:dyDescent="0.15">
      <c r="A112" s="803"/>
      <c r="B112" s="804"/>
      <c r="C112" s="708"/>
      <c r="D112" s="373"/>
      <c r="E112" s="693"/>
      <c r="F112" s="373"/>
      <c r="G112" s="693"/>
      <c r="H112" s="373"/>
      <c r="I112" s="693"/>
      <c r="J112" s="373"/>
      <c r="K112" s="695"/>
      <c r="L112" s="691"/>
      <c r="M112" s="374"/>
      <c r="N112" s="689"/>
      <c r="O112" s="373"/>
      <c r="P112" s="689"/>
      <c r="Q112" s="691"/>
      <c r="R112" s="379" t="str">
        <f>IF(OR(D112="",A111=""),"",HOUR(AJ112))</f>
        <v/>
      </c>
      <c r="S112" s="689"/>
      <c r="T112" s="375" t="str">
        <f>IF(OR(D112="",A111=""),"",MINUTE(AJ112))</f>
        <v/>
      </c>
      <c r="U112" s="689"/>
      <c r="V112" s="702"/>
      <c r="W112" s="413"/>
      <c r="X112" s="704"/>
      <c r="Y112" s="697"/>
      <c r="Z112" s="683"/>
      <c r="AA112" s="684"/>
      <c r="AG112" s="360">
        <f>IF(OR(D112="",F112=""),0,TIME(D112,F112,0))</f>
        <v>0</v>
      </c>
      <c r="AH112" s="360">
        <f>IF(OR(H112="",J112=""),0,TIME(H112,J112,0))</f>
        <v>0</v>
      </c>
      <c r="AI112" s="360">
        <f>TIME(M112,O112,0)</f>
        <v>0</v>
      </c>
      <c r="AJ112" s="365">
        <f>AH112-AG112-AI112</f>
        <v>0</v>
      </c>
      <c r="AK112" s="367" t="str">
        <f>IF(A111="",IF(OR(D112&lt;&gt;"",F112&lt;&gt;"",H112&lt;&gt;"",J112&lt;&gt;""),"ERR",""),IF(A111&lt;&gt;"",IF(AND(D112="",F112="",H112="",J112=""),"",IF(OR(AND(D112&lt;&gt;"",F112=""),AND(D112="",F112&lt;&gt;""),AND(H112&lt;&gt;"",J112=""),AND(H112="",J112&lt;&gt;""),AG112&gt;=AH112,AH112-AG112-AI112&lt;0),"ERR",""))))</f>
        <v/>
      </c>
    </row>
    <row r="113" spans="1:43" ht="14.25" customHeight="1" x14ac:dyDescent="0.2">
      <c r="A113" s="803"/>
      <c r="B113" s="804"/>
      <c r="C113" s="700" t="s">
        <v>248</v>
      </c>
      <c r="D113" s="420"/>
      <c r="E113" s="421"/>
      <c r="F113" s="421"/>
      <c r="G113" s="421"/>
      <c r="H113" s="421"/>
      <c r="I113" s="421"/>
      <c r="J113" s="421"/>
      <c r="K113" s="421"/>
      <c r="L113" s="421"/>
      <c r="M113" s="421"/>
      <c r="N113" s="421"/>
      <c r="O113" s="421"/>
      <c r="P113" s="421"/>
      <c r="Q113" s="680" t="str">
        <f>IF(OR(AK111="ERR",AK112="ERR"),"研修時間を確認してください","")</f>
        <v/>
      </c>
      <c r="R113" s="680"/>
      <c r="S113" s="680"/>
      <c r="T113" s="680"/>
      <c r="U113" s="680"/>
      <c r="V113" s="680"/>
      <c r="W113" s="680"/>
      <c r="X113" s="681" t="str">
        <f>IF(ISERROR(OR(AG111,AJ111,AJ112)),"研修人数を入力してください",IF(AG111&lt;&gt;"",IF(OR(AND(AJ111&gt;0,W111=""),AND(AJ112&gt;0,W112="")),"研修人数を入力してください",""),""))</f>
        <v/>
      </c>
      <c r="Y113" s="681"/>
      <c r="Z113" s="681"/>
      <c r="AA113" s="682"/>
      <c r="AE113" s="164"/>
      <c r="AF113" s="170"/>
      <c r="AG113" s="172"/>
      <c r="AH113" s="172"/>
      <c r="AI113" s="172"/>
      <c r="AJ113" s="169"/>
      <c r="AK113" s="367"/>
      <c r="AM113" s="57"/>
      <c r="AO113" s="173"/>
      <c r="AP113" s="174"/>
      <c r="AQ113" s="173"/>
    </row>
    <row r="114" spans="1:43" ht="48.75" customHeight="1" x14ac:dyDescent="0.15">
      <c r="A114" s="805" t="str">
        <f>IF(AF111="","",CONCATENATE("(",TEXT(AF111,"aaa"),")"))</f>
        <v/>
      </c>
      <c r="B114" s="806"/>
      <c r="C114" s="701"/>
      <c r="D114" s="685"/>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7"/>
      <c r="AE114" s="164"/>
      <c r="AF114" s="170"/>
      <c r="AG114" s="172"/>
      <c r="AH114" s="172"/>
      <c r="AI114" s="172"/>
      <c r="AJ114" s="169"/>
      <c r="AK114" s="367"/>
      <c r="AO114" s="173"/>
      <c r="AP114" s="174"/>
      <c r="AQ114" s="173"/>
    </row>
    <row r="115" spans="1:43" ht="15.75" customHeight="1" x14ac:dyDescent="0.15">
      <c r="A115" s="801">
        <f>IF($AG$3="",A111+1,AF115)</f>
        <v>27</v>
      </c>
      <c r="B115" s="802"/>
      <c r="C115" s="707" t="s">
        <v>247</v>
      </c>
      <c r="D115" s="368"/>
      <c r="E115" s="692" t="s">
        <v>201</v>
      </c>
      <c r="F115" s="368"/>
      <c r="G115" s="692" t="s">
        <v>250</v>
      </c>
      <c r="H115" s="368"/>
      <c r="I115" s="692" t="s">
        <v>201</v>
      </c>
      <c r="J115" s="368"/>
      <c r="K115" s="694" t="s">
        <v>251</v>
      </c>
      <c r="L115" s="690" t="s">
        <v>202</v>
      </c>
      <c r="M115" s="369"/>
      <c r="N115" s="688" t="s">
        <v>252</v>
      </c>
      <c r="O115" s="368"/>
      <c r="P115" s="688" t="s">
        <v>251</v>
      </c>
      <c r="Q115" s="690" t="s">
        <v>253</v>
      </c>
      <c r="R115" s="380" t="str">
        <f>IF(OR(D115="",A115=""),"",HOUR(AJ115))</f>
        <v/>
      </c>
      <c r="S115" s="688" t="s">
        <v>252</v>
      </c>
      <c r="T115" s="371" t="str">
        <f>IF(OR(D115="",A115=""),"",MINUTE(AJ115))</f>
        <v/>
      </c>
      <c r="U115" s="688" t="s">
        <v>251</v>
      </c>
      <c r="V115" s="690" t="s">
        <v>268</v>
      </c>
      <c r="W115" s="372"/>
      <c r="X115" s="703" t="s">
        <v>143</v>
      </c>
      <c r="Y115" s="696" t="s">
        <v>254</v>
      </c>
      <c r="Z115" s="705"/>
      <c r="AA115" s="706"/>
      <c r="AF115" s="168" t="str">
        <f>IF($AG$3="","",AF111+1)</f>
        <v/>
      </c>
      <c r="AG115" s="360">
        <f>IF(OR(D115="",F115=""),0,TIME(D115,F115,0))</f>
        <v>0</v>
      </c>
      <c r="AH115" s="360">
        <f>IF(OR(H115="",J115=""),0,TIME(H115,J115,0))</f>
        <v>0</v>
      </c>
      <c r="AI115" s="360">
        <f>TIME(M115,O115,0)</f>
        <v>0</v>
      </c>
      <c r="AJ115" s="365">
        <f>AH115-AG115-AI115</f>
        <v>0</v>
      </c>
      <c r="AK115" s="367" t="str">
        <f>IF(A115="",IF(OR(D115&lt;&gt;"",F115&lt;&gt;"",H115&lt;&gt;"",J115&lt;&gt;""),"ERR",""),IF(A115&lt;&gt;"",IF(AND(D115="",F115="",H115="",J115=""),"",IF(OR(AND(D115&lt;&gt;"",F115=""),AND(D115="",F115&lt;&gt;""),AND(H115&lt;&gt;"",J115=""),AND(H115="",J115&lt;&gt;""),AG115&gt;=AH115,AH115-AG115-AI115&lt;0),"ERR",""))))</f>
        <v/>
      </c>
    </row>
    <row r="116" spans="1:43" ht="14.25" customHeight="1" x14ac:dyDescent="0.15">
      <c r="A116" s="803"/>
      <c r="B116" s="804"/>
      <c r="C116" s="708"/>
      <c r="D116" s="373"/>
      <c r="E116" s="693"/>
      <c r="F116" s="373"/>
      <c r="G116" s="693"/>
      <c r="H116" s="373"/>
      <c r="I116" s="693"/>
      <c r="J116" s="373"/>
      <c r="K116" s="695"/>
      <c r="L116" s="691"/>
      <c r="M116" s="374"/>
      <c r="N116" s="689"/>
      <c r="O116" s="373"/>
      <c r="P116" s="689"/>
      <c r="Q116" s="691"/>
      <c r="R116" s="379" t="str">
        <f>IF(OR(D116="",A115=""),"",HOUR(AJ116))</f>
        <v/>
      </c>
      <c r="S116" s="689"/>
      <c r="T116" s="375" t="str">
        <f>IF(OR(D116="",A115=""),"",MINUTE(AJ116))</f>
        <v/>
      </c>
      <c r="U116" s="689"/>
      <c r="V116" s="702"/>
      <c r="W116" s="413"/>
      <c r="X116" s="704"/>
      <c r="Y116" s="697"/>
      <c r="Z116" s="683"/>
      <c r="AA116" s="684"/>
      <c r="AG116" s="360">
        <f>IF(OR(D116="",F116=""),0,TIME(D116,F116,0))</f>
        <v>0</v>
      </c>
      <c r="AH116" s="360">
        <f>IF(OR(H116="",J116=""),0,TIME(H116,J116,0))</f>
        <v>0</v>
      </c>
      <c r="AI116" s="360">
        <f>TIME(M116,O116,0)</f>
        <v>0</v>
      </c>
      <c r="AJ116" s="365">
        <f>AH116-AG116-AI116</f>
        <v>0</v>
      </c>
      <c r="AK116" s="367" t="str">
        <f>IF(A115="",IF(OR(D116&lt;&gt;"",F116&lt;&gt;"",H116&lt;&gt;"",J116&lt;&gt;""),"ERR",""),IF(A115&lt;&gt;"",IF(AND(D116="",F116="",H116="",J116=""),"",IF(OR(AND(D116&lt;&gt;"",F116=""),AND(D116="",F116&lt;&gt;""),AND(H116&lt;&gt;"",J116=""),AND(H116="",J116&lt;&gt;""),AG116&gt;=AH116,AH116-AG116-AI116&lt;0),"ERR",""))))</f>
        <v/>
      </c>
    </row>
    <row r="117" spans="1:43" ht="14.25" customHeight="1" x14ac:dyDescent="0.2">
      <c r="A117" s="803"/>
      <c r="B117" s="804"/>
      <c r="C117" s="700" t="s">
        <v>248</v>
      </c>
      <c r="D117" s="420"/>
      <c r="E117" s="421"/>
      <c r="F117" s="421"/>
      <c r="G117" s="421"/>
      <c r="H117" s="421"/>
      <c r="I117" s="421"/>
      <c r="J117" s="421"/>
      <c r="K117" s="421"/>
      <c r="L117" s="421"/>
      <c r="M117" s="421"/>
      <c r="N117" s="421"/>
      <c r="O117" s="421"/>
      <c r="P117" s="421"/>
      <c r="Q117" s="680" t="str">
        <f>IF(OR(AK115="ERR",AK116="ERR"),"研修時間を確認してください","")</f>
        <v/>
      </c>
      <c r="R117" s="680"/>
      <c r="S117" s="680"/>
      <c r="T117" s="680"/>
      <c r="U117" s="680"/>
      <c r="V117" s="680"/>
      <c r="W117" s="680"/>
      <c r="X117" s="681" t="str">
        <f>IF(ISERROR(OR(AG115,AJ115,AJ116)),"研修人数を入力してください",IF(AG115&lt;&gt;"",IF(OR(AND(AJ115&gt;0,W115=""),AND(AJ116&gt;0,W116="")),"研修人数を入力してください",""),""))</f>
        <v/>
      </c>
      <c r="Y117" s="681"/>
      <c r="Z117" s="681"/>
      <c r="AA117" s="682"/>
      <c r="AE117" s="164"/>
      <c r="AF117" s="170"/>
      <c r="AG117" s="172"/>
      <c r="AH117" s="172"/>
      <c r="AI117" s="172"/>
      <c r="AJ117" s="169"/>
      <c r="AK117" s="367"/>
      <c r="AM117" s="57"/>
      <c r="AO117" s="173"/>
      <c r="AP117" s="174"/>
      <c r="AQ117" s="173"/>
    </row>
    <row r="118" spans="1:43" ht="48.75" customHeight="1" x14ac:dyDescent="0.15">
      <c r="A118" s="805" t="str">
        <f>IF(AF115="","",CONCATENATE("(",TEXT(AF115,"aaa"),")"))</f>
        <v/>
      </c>
      <c r="B118" s="806"/>
      <c r="C118" s="701"/>
      <c r="D118" s="685"/>
      <c r="E118" s="686"/>
      <c r="F118" s="686"/>
      <c r="G118" s="686"/>
      <c r="H118" s="686"/>
      <c r="I118" s="686"/>
      <c r="J118" s="686"/>
      <c r="K118" s="686"/>
      <c r="L118" s="686"/>
      <c r="M118" s="686"/>
      <c r="N118" s="686"/>
      <c r="O118" s="686"/>
      <c r="P118" s="686"/>
      <c r="Q118" s="686"/>
      <c r="R118" s="686"/>
      <c r="S118" s="686"/>
      <c r="T118" s="686"/>
      <c r="U118" s="686"/>
      <c r="V118" s="686"/>
      <c r="W118" s="686"/>
      <c r="X118" s="686"/>
      <c r="Y118" s="686"/>
      <c r="Z118" s="686"/>
      <c r="AA118" s="687"/>
      <c r="AC118" s="389"/>
      <c r="AE118" s="164"/>
      <c r="AF118" s="170"/>
      <c r="AG118" s="172"/>
      <c r="AH118" s="172"/>
      <c r="AI118" s="172"/>
      <c r="AJ118" s="169"/>
      <c r="AK118" s="367"/>
      <c r="AO118" s="173"/>
      <c r="AP118" s="174"/>
      <c r="AQ118" s="173"/>
    </row>
    <row r="119" spans="1:43" ht="15.75" customHeight="1" x14ac:dyDescent="0.15">
      <c r="A119" s="801">
        <f>IF($AG$3="",A115+1,AF119)</f>
        <v>28</v>
      </c>
      <c r="B119" s="802"/>
      <c r="C119" s="707" t="s">
        <v>247</v>
      </c>
      <c r="D119" s="368"/>
      <c r="E119" s="692" t="s">
        <v>201</v>
      </c>
      <c r="F119" s="368"/>
      <c r="G119" s="692" t="s">
        <v>250</v>
      </c>
      <c r="H119" s="368"/>
      <c r="I119" s="692" t="s">
        <v>201</v>
      </c>
      <c r="J119" s="368"/>
      <c r="K119" s="694" t="s">
        <v>251</v>
      </c>
      <c r="L119" s="690" t="s">
        <v>202</v>
      </c>
      <c r="M119" s="369"/>
      <c r="N119" s="688" t="s">
        <v>252</v>
      </c>
      <c r="O119" s="368"/>
      <c r="P119" s="688" t="s">
        <v>251</v>
      </c>
      <c r="Q119" s="690" t="s">
        <v>253</v>
      </c>
      <c r="R119" s="380" t="str">
        <f>IF(OR(D119="",A119=""),"",HOUR(AJ119))</f>
        <v/>
      </c>
      <c r="S119" s="688" t="s">
        <v>252</v>
      </c>
      <c r="T119" s="371" t="str">
        <f>IF(OR(D119="",A119=""),"",MINUTE(AJ119))</f>
        <v/>
      </c>
      <c r="U119" s="688" t="s">
        <v>251</v>
      </c>
      <c r="V119" s="690" t="s">
        <v>268</v>
      </c>
      <c r="W119" s="372"/>
      <c r="X119" s="703" t="s">
        <v>143</v>
      </c>
      <c r="Y119" s="696" t="s">
        <v>254</v>
      </c>
      <c r="Z119" s="705"/>
      <c r="AA119" s="706"/>
      <c r="AF119" s="168" t="str">
        <f>IF($AG$3="","",AF115+1)</f>
        <v/>
      </c>
      <c r="AG119" s="360">
        <f>IF(OR(D119="",F119=""),0,TIME(D119,F119,0))</f>
        <v>0</v>
      </c>
      <c r="AH119" s="360">
        <f>IF(OR(H119="",J119=""),0,TIME(H119,J119,0))</f>
        <v>0</v>
      </c>
      <c r="AI119" s="360">
        <f>TIME(M119,O119,0)</f>
        <v>0</v>
      </c>
      <c r="AJ119" s="365">
        <f>AH119-AG119-AI119</f>
        <v>0</v>
      </c>
      <c r="AK119" s="367" t="str">
        <f>IF(A119="",IF(OR(D119&lt;&gt;"",F119&lt;&gt;"",H119&lt;&gt;"",J119&lt;&gt;""),"ERR",""),IF(A119&lt;&gt;"",IF(AND(D119="",F119="",H119="",J119=""),"",IF(OR(AND(D119&lt;&gt;"",F119=""),AND(D119="",F119&lt;&gt;""),AND(H119&lt;&gt;"",J119=""),AND(H119="",J119&lt;&gt;""),AG119&gt;=AH119,AH119-AG119-AI119&lt;0),"ERR",""))))</f>
        <v/>
      </c>
    </row>
    <row r="120" spans="1:43" ht="14.25" customHeight="1" x14ac:dyDescent="0.15">
      <c r="A120" s="803"/>
      <c r="B120" s="804"/>
      <c r="C120" s="708"/>
      <c r="D120" s="373"/>
      <c r="E120" s="693"/>
      <c r="F120" s="373"/>
      <c r="G120" s="693"/>
      <c r="H120" s="373"/>
      <c r="I120" s="693"/>
      <c r="J120" s="373"/>
      <c r="K120" s="695"/>
      <c r="L120" s="691"/>
      <c r="M120" s="374"/>
      <c r="N120" s="689"/>
      <c r="O120" s="373"/>
      <c r="P120" s="689"/>
      <c r="Q120" s="691"/>
      <c r="R120" s="379" t="str">
        <f>IF(OR(D120="",A119=""),"",HOUR(AJ120))</f>
        <v/>
      </c>
      <c r="S120" s="689"/>
      <c r="T120" s="375" t="str">
        <f>IF(OR(D120="",A119=""),"",MINUTE(AJ120))</f>
        <v/>
      </c>
      <c r="U120" s="689"/>
      <c r="V120" s="702"/>
      <c r="W120" s="413"/>
      <c r="X120" s="704"/>
      <c r="Y120" s="697"/>
      <c r="Z120" s="683"/>
      <c r="AA120" s="684"/>
      <c r="AG120" s="360">
        <f>IF(OR(D120="",F120=""),0,TIME(D120,F120,0))</f>
        <v>0</v>
      </c>
      <c r="AH120" s="360">
        <f>IF(OR(H120="",J120=""),0,TIME(H120,J120,0))</f>
        <v>0</v>
      </c>
      <c r="AI120" s="360">
        <f>TIME(M120,O120,0)</f>
        <v>0</v>
      </c>
      <c r="AJ120" s="365">
        <f>AH120-AG120-AI120</f>
        <v>0</v>
      </c>
      <c r="AK120" s="367" t="str">
        <f>IF(A119="",IF(OR(D120&lt;&gt;"",F120&lt;&gt;"",H120&lt;&gt;"",J120&lt;&gt;""),"ERR",""),IF(A119&lt;&gt;"",IF(AND(D120="",F120="",H120="",J120=""),"",IF(OR(AND(D120&lt;&gt;"",F120=""),AND(D120="",F120&lt;&gt;""),AND(H120&lt;&gt;"",J120=""),AND(H120="",J120&lt;&gt;""),AG120&gt;=AH120,AH120-AG120-AI120&lt;0),"ERR",""))))</f>
        <v/>
      </c>
    </row>
    <row r="121" spans="1:43" ht="14.25" customHeight="1" x14ac:dyDescent="0.2">
      <c r="A121" s="803"/>
      <c r="B121" s="804"/>
      <c r="C121" s="700" t="s">
        <v>248</v>
      </c>
      <c r="D121" s="420"/>
      <c r="E121" s="421"/>
      <c r="F121" s="421"/>
      <c r="G121" s="421"/>
      <c r="H121" s="421"/>
      <c r="I121" s="421"/>
      <c r="J121" s="421"/>
      <c r="K121" s="421"/>
      <c r="L121" s="421"/>
      <c r="M121" s="421"/>
      <c r="N121" s="421"/>
      <c r="O121" s="421"/>
      <c r="P121" s="421"/>
      <c r="Q121" s="680" t="str">
        <f>IF(OR(AK119="ERR",AK120="ERR"),"研修時間を確認してください","")</f>
        <v/>
      </c>
      <c r="R121" s="680"/>
      <c r="S121" s="680"/>
      <c r="T121" s="680"/>
      <c r="U121" s="680"/>
      <c r="V121" s="680"/>
      <c r="W121" s="680"/>
      <c r="X121" s="681" t="str">
        <f>IF(ISERROR(OR(AG119,AJ119,AJ120)),"研修人数を入力してください",IF(AG119&lt;&gt;"",IF(OR(AND(AJ119&gt;0,W119=""),AND(AJ120&gt;0,W120="")),"研修人数を入力してください",""),""))</f>
        <v/>
      </c>
      <c r="Y121" s="681"/>
      <c r="Z121" s="681"/>
      <c r="AA121" s="682"/>
      <c r="AE121" s="164"/>
      <c r="AF121" s="170"/>
      <c r="AG121" s="172"/>
      <c r="AH121" s="172"/>
      <c r="AI121" s="172"/>
      <c r="AJ121" s="169"/>
      <c r="AK121" s="367"/>
      <c r="AM121" s="57"/>
      <c r="AO121" s="173"/>
      <c r="AP121" s="174"/>
      <c r="AQ121" s="173"/>
    </row>
    <row r="122" spans="1:43" ht="48.75" customHeight="1" x14ac:dyDescent="0.15">
      <c r="A122" s="805" t="str">
        <f>IF(AF119="","",CONCATENATE("(",TEXT(AF119,"aaa"),")"))</f>
        <v/>
      </c>
      <c r="B122" s="806"/>
      <c r="C122" s="701"/>
      <c r="D122" s="685"/>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7"/>
      <c r="AC122" s="389"/>
      <c r="AE122" s="164"/>
      <c r="AF122" s="170"/>
      <c r="AG122" s="172"/>
      <c r="AH122" s="172"/>
      <c r="AI122" s="172"/>
      <c r="AJ122" s="169"/>
      <c r="AK122" s="367"/>
      <c r="AO122" s="173"/>
      <c r="AP122" s="174"/>
      <c r="AQ122" s="173"/>
    </row>
    <row r="123" spans="1:43" ht="15.75" customHeight="1" x14ac:dyDescent="0.15">
      <c r="A123" s="801">
        <f>IF(AG3="",29,IF(DAY(DATE(AH$3,AJ$3,29))=29,29,""))</f>
        <v>29</v>
      </c>
      <c r="B123" s="802"/>
      <c r="C123" s="707" t="s">
        <v>247</v>
      </c>
      <c r="D123" s="368"/>
      <c r="E123" s="692" t="s">
        <v>201</v>
      </c>
      <c r="F123" s="368"/>
      <c r="G123" s="692" t="s">
        <v>250</v>
      </c>
      <c r="H123" s="368"/>
      <c r="I123" s="692" t="s">
        <v>201</v>
      </c>
      <c r="J123" s="368"/>
      <c r="K123" s="694" t="s">
        <v>251</v>
      </c>
      <c r="L123" s="690" t="s">
        <v>202</v>
      </c>
      <c r="M123" s="369"/>
      <c r="N123" s="688" t="s">
        <v>252</v>
      </c>
      <c r="O123" s="368"/>
      <c r="P123" s="688" t="s">
        <v>251</v>
      </c>
      <c r="Q123" s="690" t="s">
        <v>253</v>
      </c>
      <c r="R123" s="370" t="str">
        <f>IF(OR(D123="",A123=""),"",HOUR(AJ123))</f>
        <v/>
      </c>
      <c r="S123" s="688" t="s">
        <v>252</v>
      </c>
      <c r="T123" s="371" t="str">
        <f>IF(OR(D123="",A123=""),"",MINUTE(AJ123))</f>
        <v/>
      </c>
      <c r="U123" s="688" t="s">
        <v>251</v>
      </c>
      <c r="V123" s="690" t="s">
        <v>268</v>
      </c>
      <c r="W123" s="372"/>
      <c r="X123" s="703" t="s">
        <v>143</v>
      </c>
      <c r="Y123" s="696" t="s">
        <v>254</v>
      </c>
      <c r="Z123" s="705"/>
      <c r="AA123" s="706"/>
      <c r="AC123" s="175"/>
      <c r="AF123" s="168" t="str">
        <f>IF($AG$3="","",AF119+1)</f>
        <v/>
      </c>
      <c r="AG123" s="360">
        <f>IF(OR(D123="",F123=""),0,TIME(D123,F123,0))</f>
        <v>0</v>
      </c>
      <c r="AH123" s="360">
        <f>IF(OR(H123="",J123=""),0,TIME(H123,J123,0))</f>
        <v>0</v>
      </c>
      <c r="AI123" s="360">
        <f>TIME(M123,O123,0)</f>
        <v>0</v>
      </c>
      <c r="AJ123" s="365">
        <f>AH123-AG123-AI123</f>
        <v>0</v>
      </c>
      <c r="AK123" s="367" t="str">
        <f>IF(A123="",IF(OR(D123&lt;&gt;"",F123&lt;&gt;"",H123&lt;&gt;"",J123&lt;&gt;""),"ERR",""),IF(A123&lt;&gt;"",IF(AND(D123="",F123="",H123="",J123=""),"",IF(OR(AND(D123&lt;&gt;"",F123=""),AND(D123="",F123&lt;&gt;""),AND(H123&lt;&gt;"",J123=""),AND(H123="",J123&lt;&gt;""),AG123&gt;=AH123,AH123-AG123-AI123&lt;0),"ERR",""))))</f>
        <v/>
      </c>
    </row>
    <row r="124" spans="1:43" ht="14.25" customHeight="1" x14ac:dyDescent="0.15">
      <c r="A124" s="803"/>
      <c r="B124" s="804"/>
      <c r="C124" s="708"/>
      <c r="D124" s="373"/>
      <c r="E124" s="693"/>
      <c r="F124" s="373"/>
      <c r="G124" s="693"/>
      <c r="H124" s="373"/>
      <c r="I124" s="693"/>
      <c r="J124" s="373"/>
      <c r="K124" s="695"/>
      <c r="L124" s="691"/>
      <c r="M124" s="374"/>
      <c r="N124" s="689"/>
      <c r="O124" s="373"/>
      <c r="P124" s="689"/>
      <c r="Q124" s="691"/>
      <c r="R124" s="414" t="str">
        <f>IF(OR(D124="",A123=""),"",HOUR(AJ124))</f>
        <v/>
      </c>
      <c r="S124" s="689"/>
      <c r="T124" s="375" t="str">
        <f>IF(OR(D124="",A123=""),"",MINUTE(AJ124))</f>
        <v/>
      </c>
      <c r="U124" s="689"/>
      <c r="V124" s="702"/>
      <c r="W124" s="413"/>
      <c r="X124" s="704"/>
      <c r="Y124" s="697"/>
      <c r="Z124" s="683"/>
      <c r="AA124" s="684"/>
      <c r="AC124" s="175"/>
      <c r="AG124" s="360">
        <f>IF(OR(D124="",F124=""),0,TIME(D124,F124,0))</f>
        <v>0</v>
      </c>
      <c r="AH124" s="360">
        <f>IF(OR(H124="",J124=""),0,TIME(H124,J124,0))</f>
        <v>0</v>
      </c>
      <c r="AI124" s="360">
        <f>TIME(M124,O124,0)</f>
        <v>0</v>
      </c>
      <c r="AJ124" s="365">
        <f>AH124-AG124-AI124</f>
        <v>0</v>
      </c>
      <c r="AK124" s="367" t="str">
        <f>IF(A123="",IF(OR(D124&lt;&gt;"",F124&lt;&gt;"",H124&lt;&gt;"",J124&lt;&gt;""),"ERR",""),IF(A123&lt;&gt;"",IF(AND(D124="",F124="",H124="",J124=""),"",IF(OR(AND(D124&lt;&gt;"",F124=""),AND(D124="",F124&lt;&gt;""),AND(H124&lt;&gt;"",J124=""),AND(H124="",J124&lt;&gt;""),AG124&gt;=AH124,AH124-AG124-AI124&lt;0),"ERR",""))))</f>
        <v/>
      </c>
    </row>
    <row r="125" spans="1:43" ht="14.25" customHeight="1" x14ac:dyDescent="0.2">
      <c r="A125" s="803"/>
      <c r="B125" s="804"/>
      <c r="C125" s="700" t="s">
        <v>248</v>
      </c>
      <c r="D125" s="420"/>
      <c r="E125" s="421"/>
      <c r="F125" s="421"/>
      <c r="G125" s="421"/>
      <c r="H125" s="421"/>
      <c r="I125" s="421"/>
      <c r="J125" s="421"/>
      <c r="K125" s="421"/>
      <c r="L125" s="421"/>
      <c r="M125" s="421"/>
      <c r="N125" s="421"/>
      <c r="O125" s="421"/>
      <c r="P125" s="421"/>
      <c r="Q125" s="680" t="str">
        <f>IF(OR(AK123="ERR",AK124="ERR"),"研修時間を確認してください","")</f>
        <v/>
      </c>
      <c r="R125" s="680"/>
      <c r="S125" s="680"/>
      <c r="T125" s="680"/>
      <c r="U125" s="680"/>
      <c r="V125" s="680"/>
      <c r="W125" s="680"/>
      <c r="X125" s="681" t="str">
        <f>IF(ISERROR(OR(AG123,AJ123,AJ124)),"研修人数を入力してください",IF(AG123&lt;&gt;"",IF(OR(AND(AJ123&gt;0,W123=""),AND(AJ124&gt;0,W124="")),"研修人数を入力してください",""),""))</f>
        <v/>
      </c>
      <c r="Y125" s="681"/>
      <c r="Z125" s="681"/>
      <c r="AA125" s="682"/>
      <c r="AC125" s="175"/>
      <c r="AF125" s="170"/>
      <c r="AG125" s="172"/>
      <c r="AH125" s="172"/>
      <c r="AI125" s="172"/>
      <c r="AJ125" s="169"/>
      <c r="AK125" s="367"/>
      <c r="AM125" s="57"/>
      <c r="AO125" s="173"/>
      <c r="AP125" s="174"/>
      <c r="AQ125" s="173"/>
    </row>
    <row r="126" spans="1:43" ht="48.75" customHeight="1" x14ac:dyDescent="0.15">
      <c r="A126" s="805" t="str">
        <f>IF(A123="","",CONCATENATE("(",TEXT(AF123,"aaa"),")"))</f>
        <v>()</v>
      </c>
      <c r="B126" s="806"/>
      <c r="C126" s="701"/>
      <c r="D126" s="685"/>
      <c r="E126" s="686"/>
      <c r="F126" s="686"/>
      <c r="G126" s="686"/>
      <c r="H126" s="686"/>
      <c r="I126" s="686"/>
      <c r="J126" s="686"/>
      <c r="K126" s="686"/>
      <c r="L126" s="686"/>
      <c r="M126" s="686"/>
      <c r="N126" s="686"/>
      <c r="O126" s="686"/>
      <c r="P126" s="686"/>
      <c r="Q126" s="686"/>
      <c r="R126" s="686"/>
      <c r="S126" s="686"/>
      <c r="T126" s="686"/>
      <c r="U126" s="686"/>
      <c r="V126" s="686"/>
      <c r="W126" s="686"/>
      <c r="X126" s="686"/>
      <c r="Y126" s="686"/>
      <c r="Z126" s="686"/>
      <c r="AA126" s="687"/>
      <c r="AC126" s="389"/>
      <c r="AF126" s="170"/>
      <c r="AG126" s="172"/>
      <c r="AH126" s="172"/>
      <c r="AI126" s="172"/>
      <c r="AJ126" s="169"/>
      <c r="AK126" s="367"/>
      <c r="AO126" s="173"/>
      <c r="AP126" s="174"/>
      <c r="AQ126" s="173"/>
    </row>
    <row r="127" spans="1:43" ht="15.75" customHeight="1" x14ac:dyDescent="0.15">
      <c r="A127" s="801">
        <f>IF(AG3="",30,IF(DAY(DATE(AH$3,AJ$3,30))=30,30,""))</f>
        <v>30</v>
      </c>
      <c r="B127" s="802"/>
      <c r="C127" s="707" t="s">
        <v>247</v>
      </c>
      <c r="D127" s="368"/>
      <c r="E127" s="692" t="s">
        <v>201</v>
      </c>
      <c r="F127" s="368"/>
      <c r="G127" s="692" t="s">
        <v>250</v>
      </c>
      <c r="H127" s="368"/>
      <c r="I127" s="692" t="s">
        <v>201</v>
      </c>
      <c r="J127" s="368"/>
      <c r="K127" s="694" t="s">
        <v>251</v>
      </c>
      <c r="L127" s="690" t="s">
        <v>202</v>
      </c>
      <c r="M127" s="369"/>
      <c r="N127" s="688" t="s">
        <v>252</v>
      </c>
      <c r="O127" s="368"/>
      <c r="P127" s="688" t="s">
        <v>251</v>
      </c>
      <c r="Q127" s="690" t="s">
        <v>253</v>
      </c>
      <c r="R127" s="380" t="str">
        <f>IF(OR(D127="",A127=""),"",HOUR(AJ127))</f>
        <v/>
      </c>
      <c r="S127" s="688" t="s">
        <v>252</v>
      </c>
      <c r="T127" s="371" t="str">
        <f>IF(OR(D127="",A127=""),"",MINUTE(AJ127))</f>
        <v/>
      </c>
      <c r="U127" s="688" t="s">
        <v>251</v>
      </c>
      <c r="V127" s="690" t="s">
        <v>268</v>
      </c>
      <c r="W127" s="372"/>
      <c r="X127" s="703" t="s">
        <v>143</v>
      </c>
      <c r="Y127" s="696" t="s">
        <v>254</v>
      </c>
      <c r="Z127" s="705"/>
      <c r="AA127" s="706"/>
      <c r="AC127" s="175"/>
      <c r="AF127" s="168" t="str">
        <f>IF($AG$3="","",AF123+1)</f>
        <v/>
      </c>
      <c r="AG127" s="360">
        <f>IF(OR(D127="",F127=""),0,TIME(D127,F127,0))</f>
        <v>0</v>
      </c>
      <c r="AH127" s="360">
        <f>IF(OR(H127="",J127=""),0,TIME(H127,J127,0))</f>
        <v>0</v>
      </c>
      <c r="AI127" s="360">
        <f>TIME(M127,O127,0)</f>
        <v>0</v>
      </c>
      <c r="AJ127" s="365">
        <f>AH127-AG127-AI127</f>
        <v>0</v>
      </c>
      <c r="AK127" s="367" t="str">
        <f>IF(A127="",IF(OR(D127&lt;&gt;"",F127&lt;&gt;"",H127&lt;&gt;"",J127&lt;&gt;""),"ERR",""),IF(A127&lt;&gt;"",IF(AND(D127="",F127="",H127="",J127=""),"",IF(OR(AND(D127&lt;&gt;"",F127=""),AND(D127="",F127&lt;&gt;""),AND(H127&lt;&gt;"",J127=""),AND(H127="",J127&lt;&gt;""),AG127&gt;=AH127,AH127-AG127-AI127&lt;0),"ERR",""))))</f>
        <v/>
      </c>
    </row>
    <row r="128" spans="1:43" ht="14.25" customHeight="1" x14ac:dyDescent="0.15">
      <c r="A128" s="803"/>
      <c r="B128" s="804"/>
      <c r="C128" s="708"/>
      <c r="D128" s="373"/>
      <c r="E128" s="693"/>
      <c r="F128" s="373"/>
      <c r="G128" s="693"/>
      <c r="H128" s="373"/>
      <c r="I128" s="693"/>
      <c r="J128" s="373"/>
      <c r="K128" s="695"/>
      <c r="L128" s="691"/>
      <c r="M128" s="374"/>
      <c r="N128" s="689"/>
      <c r="O128" s="373"/>
      <c r="P128" s="689"/>
      <c r="Q128" s="691"/>
      <c r="R128" s="379" t="str">
        <f>IF(OR(D128="",A127=""),"",HOUR(AJ128))</f>
        <v/>
      </c>
      <c r="S128" s="689"/>
      <c r="T128" s="375" t="str">
        <f>IF(OR(D128="",A127=""),"",MINUTE(AJ128))</f>
        <v/>
      </c>
      <c r="U128" s="689"/>
      <c r="V128" s="702"/>
      <c r="W128" s="413"/>
      <c r="X128" s="704"/>
      <c r="Y128" s="697"/>
      <c r="Z128" s="683"/>
      <c r="AA128" s="684"/>
      <c r="AC128" s="175"/>
      <c r="AG128" s="360">
        <f>IF(OR(D128="",F128=""),0,TIME(D128,F128,0))</f>
        <v>0</v>
      </c>
      <c r="AH128" s="360">
        <f>IF(OR(H128="",J128=""),0,TIME(H128,J128,0))</f>
        <v>0</v>
      </c>
      <c r="AI128" s="360">
        <f>TIME(M128,O128,0)</f>
        <v>0</v>
      </c>
      <c r="AJ128" s="365">
        <f>AH128-AG128-AI128</f>
        <v>0</v>
      </c>
      <c r="AK128" s="367" t="str">
        <f>IF(A127="",IF(OR(D128&lt;&gt;"",F128&lt;&gt;"",H128&lt;&gt;"",J128&lt;&gt;""),"ERR",""),IF(A127&lt;&gt;"",IF(AND(D128="",F128="",H128="",J128=""),"",IF(OR(AND(D128&lt;&gt;"",F128=""),AND(D128="",F128&lt;&gt;""),AND(H128&lt;&gt;"",J128=""),AND(H128="",J128&lt;&gt;""),AG128&gt;=AH128,AH128-AG128-AI128&lt;0),"ERR",""))))</f>
        <v/>
      </c>
    </row>
    <row r="129" spans="1:45" ht="14.25" customHeight="1" x14ac:dyDescent="0.2">
      <c r="A129" s="803"/>
      <c r="B129" s="804"/>
      <c r="C129" s="700" t="s">
        <v>248</v>
      </c>
      <c r="D129" s="422" t="str">
        <f>IF(A127="","入力しないでください","")</f>
        <v/>
      </c>
      <c r="E129" s="421"/>
      <c r="F129" s="421"/>
      <c r="G129" s="421"/>
      <c r="H129" s="421"/>
      <c r="I129" s="421"/>
      <c r="J129" s="423" t="str">
        <f>IF(A127="",IF(OR(D127&gt;0,F127&gt;0,H127&gt;0,J127&gt;0,M127&gt;0,O127&gt;0,W127&gt;0,D128&gt;0,H128&gt;0,M128&gt;0,O128&gt;0,W128&gt;0),"入力しないでください",""),"")</f>
        <v/>
      </c>
      <c r="K129" s="421"/>
      <c r="L129" s="421"/>
      <c r="M129" s="421"/>
      <c r="N129" s="421"/>
      <c r="O129" s="421"/>
      <c r="P129" s="421"/>
      <c r="Q129" s="680" t="str">
        <f>IF(A127="","",IF(OR(AK127="ERR",AK128="ERR"),"研修時間を確認してください",""))</f>
        <v/>
      </c>
      <c r="R129" s="680"/>
      <c r="S129" s="680"/>
      <c r="T129" s="680"/>
      <c r="U129" s="680"/>
      <c r="V129" s="680"/>
      <c r="W129" s="680"/>
      <c r="X129" s="681" t="str">
        <f>IF(ISERROR(OR(AG127,AJ127,AJ128)),"研修人数を入力してください",IF(AG127&lt;&gt;"",IF(OR(AND(AJ127&gt;0,W127=""),AND(AJ128&gt;0,W128="")),"研修人数を入力してください",""),""))</f>
        <v/>
      </c>
      <c r="Y129" s="681"/>
      <c r="Z129" s="681"/>
      <c r="AA129" s="682"/>
      <c r="AC129" s="175"/>
      <c r="AF129" s="170"/>
      <c r="AG129" s="172"/>
      <c r="AH129" s="172"/>
      <c r="AI129" s="172"/>
      <c r="AJ129" s="169"/>
      <c r="AK129" s="367"/>
      <c r="AM129" s="57"/>
      <c r="AO129" s="173"/>
      <c r="AP129" s="174"/>
      <c r="AQ129" s="173"/>
    </row>
    <row r="130" spans="1:45" ht="48.75" customHeight="1" x14ac:dyDescent="0.15">
      <c r="A130" s="805" t="str">
        <f>IF(A127="","入力"&amp;CHAR(10)&amp;"不要",CONCATENATE("(",TEXT(AF127,"aaa"),")"))</f>
        <v>()</v>
      </c>
      <c r="B130" s="806"/>
      <c r="C130" s="701"/>
      <c r="D130" s="685"/>
      <c r="E130" s="686"/>
      <c r="F130" s="686"/>
      <c r="G130" s="686"/>
      <c r="H130" s="686"/>
      <c r="I130" s="686"/>
      <c r="J130" s="686"/>
      <c r="K130" s="686"/>
      <c r="L130" s="686"/>
      <c r="M130" s="686"/>
      <c r="N130" s="686"/>
      <c r="O130" s="686"/>
      <c r="P130" s="686"/>
      <c r="Q130" s="686"/>
      <c r="R130" s="686"/>
      <c r="S130" s="686"/>
      <c r="T130" s="686"/>
      <c r="U130" s="686"/>
      <c r="V130" s="686"/>
      <c r="W130" s="686"/>
      <c r="X130" s="686"/>
      <c r="Y130" s="686"/>
      <c r="Z130" s="686"/>
      <c r="AA130" s="687"/>
      <c r="AC130" s="389"/>
      <c r="AF130" s="170"/>
      <c r="AG130" s="172"/>
      <c r="AH130" s="172"/>
      <c r="AI130" s="172"/>
      <c r="AJ130" s="169"/>
      <c r="AK130" s="367"/>
      <c r="AO130" s="173"/>
      <c r="AP130" s="174"/>
      <c r="AQ130" s="173"/>
    </row>
    <row r="131" spans="1:45" ht="15.75" customHeight="1" x14ac:dyDescent="0.15">
      <c r="A131" s="801">
        <f>IF(AG3="",31,IF(DAY(DATE(AH$3,AJ$3,31))=31,31,""))</f>
        <v>31</v>
      </c>
      <c r="B131" s="802"/>
      <c r="C131" s="707" t="s">
        <v>247</v>
      </c>
      <c r="D131" s="368"/>
      <c r="E131" s="692" t="s">
        <v>201</v>
      </c>
      <c r="F131" s="368"/>
      <c r="G131" s="692" t="s">
        <v>250</v>
      </c>
      <c r="H131" s="368"/>
      <c r="I131" s="692" t="s">
        <v>201</v>
      </c>
      <c r="J131" s="368"/>
      <c r="K131" s="694" t="s">
        <v>251</v>
      </c>
      <c r="L131" s="690" t="s">
        <v>202</v>
      </c>
      <c r="M131" s="369"/>
      <c r="N131" s="688" t="s">
        <v>252</v>
      </c>
      <c r="O131" s="368"/>
      <c r="P131" s="688" t="s">
        <v>251</v>
      </c>
      <c r="Q131" s="690" t="s">
        <v>253</v>
      </c>
      <c r="R131" s="380" t="str">
        <f>IF(OR(D131="",A131=""),"",HOUR(AJ131))</f>
        <v/>
      </c>
      <c r="S131" s="688" t="s">
        <v>252</v>
      </c>
      <c r="T131" s="371" t="str">
        <f>IF(OR(D131="",A131=""),"",MINUTE(AJ131))</f>
        <v/>
      </c>
      <c r="U131" s="688" t="s">
        <v>251</v>
      </c>
      <c r="V131" s="690" t="s">
        <v>268</v>
      </c>
      <c r="W131" s="372"/>
      <c r="X131" s="703" t="s">
        <v>143</v>
      </c>
      <c r="Y131" s="696" t="s">
        <v>254</v>
      </c>
      <c r="Z131" s="705"/>
      <c r="AA131" s="706"/>
      <c r="AC131" s="175"/>
      <c r="AF131" s="168" t="str">
        <f>IF($AG$3="","",AF127+1)</f>
        <v/>
      </c>
      <c r="AG131" s="360">
        <f>IF(OR(D131="",F131=""),0,TIME(D131,F131,0))</f>
        <v>0</v>
      </c>
      <c r="AH131" s="360">
        <f>IF(OR(H131="",J131=""),0,TIME(H131,J131,0))</f>
        <v>0</v>
      </c>
      <c r="AI131" s="360">
        <f>TIME(M131,O131,0)</f>
        <v>0</v>
      </c>
      <c r="AJ131" s="365">
        <f>AH131-AG131-AI131</f>
        <v>0</v>
      </c>
      <c r="AK131" s="367" t="str">
        <f>IF(A131="",IF(OR(D131&lt;&gt;"",F131&lt;&gt;"",H131&lt;&gt;"",J131&lt;&gt;""),"ERR",""),IF(A131&lt;&gt;"",IF(AND(D131="",F131="",H131="",J131=""),"",IF(OR(AND(D131&lt;&gt;"",F131=""),AND(D131="",F131&lt;&gt;""),AND(H131&lt;&gt;"",J131=""),AND(H131="",J131&lt;&gt;""),AG131&gt;=AH131,AH131-AG131-AI131&lt;0),"ERR",""))))</f>
        <v/>
      </c>
    </row>
    <row r="132" spans="1:45" ht="14.25" customHeight="1" x14ac:dyDescent="0.15">
      <c r="A132" s="803"/>
      <c r="B132" s="804"/>
      <c r="C132" s="708"/>
      <c r="D132" s="373"/>
      <c r="E132" s="693"/>
      <c r="F132" s="373"/>
      <c r="G132" s="693"/>
      <c r="H132" s="373"/>
      <c r="I132" s="693"/>
      <c r="J132" s="373"/>
      <c r="K132" s="695"/>
      <c r="L132" s="691"/>
      <c r="M132" s="374"/>
      <c r="N132" s="689"/>
      <c r="O132" s="373"/>
      <c r="P132" s="689"/>
      <c r="Q132" s="691"/>
      <c r="R132" s="379" t="str">
        <f>IF(OR(D132="",A131=""),"",HOUR(AJ132))</f>
        <v/>
      </c>
      <c r="S132" s="689"/>
      <c r="T132" s="375" t="str">
        <f>IF(OR(D132="",A131=""),"",MINUTE(AJ132))</f>
        <v/>
      </c>
      <c r="U132" s="689"/>
      <c r="V132" s="702"/>
      <c r="W132" s="413"/>
      <c r="X132" s="704"/>
      <c r="Y132" s="697"/>
      <c r="Z132" s="683"/>
      <c r="AA132" s="684"/>
      <c r="AC132" s="175"/>
      <c r="AG132" s="360">
        <f>IF(OR(D132="",F132=""),0,TIME(D132,F132,0))</f>
        <v>0</v>
      </c>
      <c r="AH132" s="360">
        <f>IF(OR(H132="",J132=""),0,TIME(H132,J132,0))</f>
        <v>0</v>
      </c>
      <c r="AI132" s="360">
        <f>TIME(M132,O132,0)</f>
        <v>0</v>
      </c>
      <c r="AJ132" s="365">
        <f>AH132-AG132-AI132</f>
        <v>0</v>
      </c>
      <c r="AK132" s="367" t="str">
        <f>IF(A131="",IF(OR(D132&lt;&gt;"",F132&lt;&gt;"",H132&lt;&gt;"",J132&lt;&gt;""),"ERR",""),IF(A131&lt;&gt;"",IF(AND(D132="",F132="",H132="",J132=""),"",IF(OR(AND(D132&lt;&gt;"",F132=""),AND(D132="",F132&lt;&gt;""),AND(H132&lt;&gt;"",J132=""),AND(H132="",J132&lt;&gt;""),AG132&gt;=AH132,AH132-AG132-AI132&lt;0),"ERR",""))))</f>
        <v/>
      </c>
    </row>
    <row r="133" spans="1:45" ht="14.25" customHeight="1" x14ac:dyDescent="0.2">
      <c r="A133" s="803"/>
      <c r="B133" s="804"/>
      <c r="C133" s="700" t="s">
        <v>248</v>
      </c>
      <c r="D133" s="422" t="str">
        <f>IF(A131="","入力しないでください","")</f>
        <v/>
      </c>
      <c r="E133" s="421"/>
      <c r="F133" s="421"/>
      <c r="G133" s="421"/>
      <c r="H133" s="421"/>
      <c r="I133" s="421"/>
      <c r="J133" s="423" t="str">
        <f>IF(A131="",IF(OR(D131&gt;0,F131&gt;0,H131&gt;0,J131&gt;0,M131&gt;0,O131&gt;0,W131&gt;0,D132&gt;0,H132&gt;0,M132&gt;0,O132&gt;0,W132&gt;0),"入力しないでください",""),"")</f>
        <v/>
      </c>
      <c r="K133" s="421"/>
      <c r="L133" s="421"/>
      <c r="M133" s="421"/>
      <c r="N133" s="421"/>
      <c r="O133" s="421"/>
      <c r="P133" s="421"/>
      <c r="Q133" s="680" t="str">
        <f>IF(A131="","",IF(OR(AK131="ERR",AK132="ERR"),"研修時間を確認してください",""))</f>
        <v/>
      </c>
      <c r="R133" s="680"/>
      <c r="S133" s="680"/>
      <c r="T133" s="680"/>
      <c r="U133" s="680"/>
      <c r="V133" s="680"/>
      <c r="W133" s="680"/>
      <c r="X133" s="681" t="str">
        <f>IF(ISERROR(OR(AG131,AJ131,AJ132)),"研修人数を入力してください",IF(AG131&lt;&gt;"",IF(OR(AND(AJ131&gt;0,W131=""),AND(AJ132&gt;0,W132="")),"研修人数を入力してください",""),""))</f>
        <v/>
      </c>
      <c r="Y133" s="681"/>
      <c r="Z133" s="681"/>
      <c r="AA133" s="682"/>
      <c r="AC133" s="175"/>
      <c r="AF133" s="170"/>
      <c r="AG133" s="171" t="str">
        <f>IF(ISERROR(VLOOKUP(AF133,$AF$2:$AL$2,2,0)),"",VLOOKUP(AF133,$AF$2:$AL$2,2,0))</f>
        <v/>
      </c>
      <c r="AH133" s="172" t="str">
        <f>AG133</f>
        <v/>
      </c>
      <c r="AI133" s="172"/>
      <c r="AJ133" s="172"/>
      <c r="AK133" s="172"/>
      <c r="AL133" s="169"/>
      <c r="AM133" s="178"/>
      <c r="AO133" s="57"/>
      <c r="AQ133" s="173"/>
      <c r="AR133" s="174"/>
      <c r="AS133" s="173"/>
    </row>
    <row r="134" spans="1:45" ht="48.75" customHeight="1" x14ac:dyDescent="0.15">
      <c r="A134" s="805" t="str">
        <f>IF(A131="","入力"&amp;CHAR(10)&amp;"不要",CONCATENATE("(",TEXT(AF131,"aaa"),")"))</f>
        <v>()</v>
      </c>
      <c r="B134" s="806"/>
      <c r="C134" s="701"/>
      <c r="D134" s="685"/>
      <c r="E134" s="686"/>
      <c r="F134" s="686"/>
      <c r="G134" s="686"/>
      <c r="H134" s="686"/>
      <c r="I134" s="686"/>
      <c r="J134" s="686"/>
      <c r="K134" s="686"/>
      <c r="L134" s="686"/>
      <c r="M134" s="686"/>
      <c r="N134" s="686"/>
      <c r="O134" s="686"/>
      <c r="P134" s="686"/>
      <c r="Q134" s="686"/>
      <c r="R134" s="686"/>
      <c r="S134" s="686"/>
      <c r="T134" s="686"/>
      <c r="U134" s="686"/>
      <c r="V134" s="686"/>
      <c r="W134" s="686"/>
      <c r="X134" s="686"/>
      <c r="Y134" s="686"/>
      <c r="Z134" s="686"/>
      <c r="AA134" s="687"/>
      <c r="AC134" s="175"/>
      <c r="AF134" s="170"/>
      <c r="AG134" s="171" t="str">
        <f>IF(ISERROR(VLOOKUP(AF134,$AF$2:$AL$2,2,0)),"",VLOOKUP(AF134,$AF$2:$AL$2,2,0))</f>
        <v/>
      </c>
      <c r="AH134" s="172" t="str">
        <f>AG134</f>
        <v/>
      </c>
      <c r="AI134" s="172"/>
      <c r="AJ134" s="172"/>
      <c r="AK134" s="172"/>
      <c r="AL134" s="169"/>
      <c r="AM134" s="178"/>
      <c r="AQ134" s="173"/>
      <c r="AR134" s="174"/>
      <c r="AS134" s="173"/>
    </row>
    <row r="135" spans="1:45" ht="14.25" customHeight="1" x14ac:dyDescent="0.15">
      <c r="A135" s="699" t="s">
        <v>273</v>
      </c>
      <c r="B135" s="699"/>
      <c r="C135" s="392">
        <f>IF(SUMIF($W91:$W$132,1,$AJ$91:$AJ$132)=0,0,SUMIF($W91:$W132,1,$AJ$91:$AJ$132))</f>
        <v>0</v>
      </c>
      <c r="D135" s="392"/>
      <c r="E135" s="699" t="s">
        <v>259</v>
      </c>
      <c r="F135" s="699"/>
      <c r="G135" s="698">
        <f>IF(SUMIF($W91:$W$132,2,$AJ$91:$AJ$132)=0,0,SUMIF($W91:$W132,2,$AJ$91:$AJ$132))</f>
        <v>0</v>
      </c>
      <c r="H135" s="698"/>
      <c r="I135" s="699" t="s">
        <v>260</v>
      </c>
      <c r="J135" s="699"/>
      <c r="K135" s="698">
        <f>IF(SUMIF($W91:$W$132,3,$AJ$91:$AJ$132)=0,0,SUMIF($W91:$W132,3,$AJ$91:$AJ$132))</f>
        <v>0</v>
      </c>
      <c r="L135" s="698"/>
      <c r="M135" s="391" t="s">
        <v>31</v>
      </c>
      <c r="N135" s="698">
        <f>SUM($C$135,$G$135,$K$135)</f>
        <v>0</v>
      </c>
      <c r="O135" s="698"/>
      <c r="P135" s="381"/>
      <c r="Q135" s="381"/>
      <c r="R135" s="381"/>
      <c r="S135" s="381"/>
      <c r="T135" s="381"/>
      <c r="U135" s="381"/>
      <c r="V135" s="381"/>
      <c r="W135" s="381"/>
      <c r="X135" s="381"/>
      <c r="Y135" s="381"/>
      <c r="Z135" s="381"/>
      <c r="AA135" s="381"/>
      <c r="AE135" s="164"/>
      <c r="AF135" s="170"/>
      <c r="AG135" s="171"/>
      <c r="AH135" s="172"/>
      <c r="AI135" s="172"/>
      <c r="AJ135" s="172"/>
      <c r="AK135" s="172"/>
      <c r="AL135" s="169"/>
      <c r="AM135" s="178"/>
      <c r="AQ135" s="173"/>
      <c r="AR135" s="174"/>
      <c r="AS135" s="173"/>
    </row>
    <row r="136" spans="1:45" ht="29.25" customHeight="1" x14ac:dyDescent="0.15">
      <c r="A136" s="5" t="s">
        <v>245</v>
      </c>
      <c r="B136" s="7"/>
      <c r="C136" s="7"/>
      <c r="D136" s="7"/>
      <c r="E136" s="7"/>
      <c r="F136" s="7"/>
      <c r="G136" s="7"/>
      <c r="H136" s="7"/>
      <c r="I136" s="351"/>
      <c r="J136" s="351"/>
      <c r="K136" s="351"/>
      <c r="L136" s="814" t="str">
        <f>$L$5</f>
        <v>（   　　年　　月 ）</v>
      </c>
      <c r="M136" s="814"/>
      <c r="N136" s="814"/>
      <c r="O136" s="814"/>
      <c r="P136" s="814"/>
      <c r="Q136" s="814"/>
      <c r="R136" s="390" t="s">
        <v>264</v>
      </c>
      <c r="S136" s="388"/>
      <c r="T136" s="388"/>
      <c r="U136" s="388"/>
      <c r="V136" s="800" t="str">
        <f>$V$5</f>
        <v/>
      </c>
      <c r="W136" s="800"/>
      <c r="X136" s="800"/>
      <c r="Y136" s="800"/>
      <c r="Z136" s="800"/>
      <c r="AA136" s="800"/>
    </row>
    <row r="137" spans="1:45" ht="87.75" customHeight="1" x14ac:dyDescent="0.15">
      <c r="A137" s="757"/>
      <c r="B137" s="758"/>
      <c r="C137" s="758"/>
      <c r="D137" s="758"/>
      <c r="E137" s="758"/>
      <c r="F137" s="758"/>
      <c r="G137" s="758"/>
      <c r="H137" s="758"/>
      <c r="I137" s="758"/>
      <c r="J137" s="758"/>
      <c r="K137" s="758"/>
      <c r="L137" s="758"/>
      <c r="M137" s="758"/>
      <c r="N137" s="758"/>
      <c r="O137" s="758"/>
      <c r="P137" s="758"/>
      <c r="Q137" s="758"/>
      <c r="R137" s="758"/>
      <c r="S137" s="758"/>
      <c r="T137" s="758"/>
      <c r="U137" s="758"/>
      <c r="V137" s="758"/>
      <c r="W137" s="758"/>
      <c r="X137" s="758"/>
      <c r="Y137" s="758"/>
      <c r="Z137" s="758"/>
      <c r="AA137" s="759"/>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9"/>
      <c r="AH138" s="6"/>
      <c r="AI138" s="6"/>
      <c r="AJ138" s="6"/>
      <c r="AK138" s="6"/>
    </row>
    <row r="139" spans="1:45" ht="87.75" customHeight="1" x14ac:dyDescent="0.15">
      <c r="A139" s="757"/>
      <c r="B139" s="758"/>
      <c r="C139" s="758"/>
      <c r="D139" s="758"/>
      <c r="E139" s="758"/>
      <c r="F139" s="758"/>
      <c r="G139" s="758"/>
      <c r="H139" s="758"/>
      <c r="I139" s="758"/>
      <c r="J139" s="758"/>
      <c r="K139" s="758"/>
      <c r="L139" s="758"/>
      <c r="M139" s="758"/>
      <c r="N139" s="758"/>
      <c r="O139" s="758"/>
      <c r="P139" s="758"/>
      <c r="Q139" s="758"/>
      <c r="R139" s="758"/>
      <c r="S139" s="758"/>
      <c r="T139" s="758"/>
      <c r="U139" s="758"/>
      <c r="V139" s="758"/>
      <c r="W139" s="758"/>
      <c r="X139" s="758"/>
      <c r="Y139" s="758"/>
      <c r="Z139" s="758"/>
      <c r="AA139" s="759"/>
    </row>
    <row r="140" spans="1:45" ht="18" customHeight="1" x14ac:dyDescent="0.15">
      <c r="A140" s="7"/>
      <c r="B140" s="349"/>
      <c r="C140" s="113"/>
      <c r="D140" s="760"/>
      <c r="E140" s="760"/>
      <c r="F140" s="225"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249</v>
      </c>
      <c r="B141" s="349"/>
      <c r="C141" s="7"/>
      <c r="D141" s="7"/>
      <c r="E141" s="161"/>
      <c r="F141" s="161"/>
      <c r="G141" s="98"/>
      <c r="H141" s="98"/>
      <c r="I141" s="98"/>
      <c r="J141" s="98"/>
      <c r="K141" s="98"/>
      <c r="L141" s="98"/>
      <c r="M141" s="160"/>
      <c r="N141" s="160"/>
      <c r="O141" s="160"/>
      <c r="P141" s="160"/>
      <c r="Q141" s="7"/>
      <c r="R141" s="161"/>
      <c r="S141" s="161"/>
      <c r="T141" s="161"/>
      <c r="U141" s="161"/>
      <c r="V141" s="161"/>
      <c r="W141" s="7"/>
      <c r="X141" s="7"/>
      <c r="Y141" s="7"/>
      <c r="Z141" s="7"/>
    </row>
    <row r="142" spans="1:45" ht="10.5" customHeight="1" x14ac:dyDescent="0.15">
      <c r="A142" s="7"/>
      <c r="B142" s="349"/>
      <c r="C142" s="113"/>
      <c r="D142" s="760"/>
      <c r="E142" s="760"/>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258</v>
      </c>
      <c r="B143" s="5"/>
      <c r="C143" s="113"/>
      <c r="D143" s="393"/>
      <c r="E143" s="161"/>
      <c r="F143" s="161"/>
      <c r="G143" s="98"/>
      <c r="H143" s="98"/>
      <c r="I143" s="98"/>
      <c r="J143" s="98"/>
      <c r="K143" s="98"/>
      <c r="L143" s="98"/>
      <c r="M143" s="160"/>
      <c r="N143" s="160"/>
      <c r="O143" s="160"/>
      <c r="P143" s="160"/>
      <c r="Q143" s="7"/>
      <c r="R143" s="160"/>
      <c r="S143" s="160"/>
      <c r="T143" s="160"/>
      <c r="U143" s="160"/>
      <c r="V143" s="160"/>
      <c r="W143" s="98"/>
      <c r="X143" s="98"/>
      <c r="Y143" s="98"/>
      <c r="Z143" s="98"/>
    </row>
    <row r="144" spans="1:45" ht="9" customHeight="1" x14ac:dyDescent="0.15">
      <c r="A144" s="7"/>
      <c r="B144" s="7"/>
      <c r="C144" s="7"/>
      <c r="D144" s="7"/>
      <c r="E144" s="7"/>
      <c r="F144" s="7"/>
      <c r="G144" s="161"/>
      <c r="H144" s="161"/>
      <c r="I144" s="161"/>
      <c r="J144" s="161"/>
      <c r="K144" s="161"/>
      <c r="L144" s="161"/>
      <c r="M144" s="161"/>
      <c r="N144" s="161"/>
      <c r="O144" s="161"/>
      <c r="P144" s="161"/>
      <c r="Q144" s="161"/>
      <c r="R144" s="161"/>
      <c r="S144" s="161"/>
      <c r="T144" s="161"/>
      <c r="U144" s="161"/>
      <c r="V144" s="161"/>
      <c r="W144" s="7"/>
      <c r="X144" s="7"/>
      <c r="Y144" s="7"/>
      <c r="Z144" s="7"/>
    </row>
    <row r="145" spans="1:27" ht="23.25" customHeight="1" x14ac:dyDescent="0.15">
      <c r="A145" s="7"/>
      <c r="B145" s="5"/>
      <c r="C145" s="113"/>
      <c r="D145" s="393"/>
      <c r="E145" s="161"/>
      <c r="F145" s="161"/>
      <c r="G145" s="98"/>
      <c r="H145" s="98"/>
      <c r="I145" s="98"/>
      <c r="J145" s="98"/>
      <c r="K145" s="98"/>
      <c r="L145" s="98"/>
      <c r="M145" s="160"/>
      <c r="N145" s="160"/>
      <c r="O145" s="160"/>
      <c r="P145" s="160"/>
      <c r="Q145" s="7"/>
      <c r="R145" s="160"/>
      <c r="S145" s="160"/>
      <c r="T145" s="160"/>
      <c r="U145" s="160"/>
      <c r="V145" s="160"/>
      <c r="W145" s="98"/>
      <c r="X145" s="98"/>
      <c r="Y145" s="98"/>
      <c r="Z145" s="98"/>
    </row>
    <row r="146" spans="1:27" ht="18" customHeight="1" x14ac:dyDescent="0.15">
      <c r="A146" s="5" t="s">
        <v>282</v>
      </c>
      <c r="B146" s="7"/>
      <c r="C146" s="7"/>
      <c r="D146" s="7"/>
      <c r="E146" s="7"/>
      <c r="F146" s="7"/>
      <c r="G146" s="161"/>
      <c r="H146" s="161"/>
      <c r="I146" s="161"/>
      <c r="J146" s="161"/>
      <c r="K146" s="161"/>
      <c r="L146" s="161"/>
      <c r="M146" s="161"/>
      <c r="N146" s="161"/>
      <c r="O146" s="161"/>
      <c r="P146" s="161"/>
      <c r="Q146" s="161"/>
      <c r="R146" s="161"/>
      <c r="S146" s="161"/>
      <c r="T146" s="161"/>
      <c r="U146" s="161"/>
      <c r="V146" s="161"/>
      <c r="W146" s="7"/>
      <c r="X146" s="7"/>
      <c r="Y146" s="7"/>
      <c r="Z146" s="7"/>
    </row>
    <row r="147" spans="1:27" ht="39.950000000000003" customHeight="1" x14ac:dyDescent="0.15">
      <c r="A147" s="7"/>
      <c r="B147" s="7"/>
      <c r="C147" s="227"/>
      <c r="D147" s="7"/>
      <c r="E147" s="7"/>
      <c r="F147" s="7"/>
      <c r="G147" s="7"/>
      <c r="H147" s="7"/>
      <c r="I147" s="7"/>
      <c r="J147" s="7"/>
      <c r="K147" s="7"/>
      <c r="L147" s="7"/>
      <c r="M147" s="7"/>
      <c r="N147" s="227"/>
      <c r="O147" s="7"/>
      <c r="P147" s="227"/>
      <c r="Q147" s="7"/>
      <c r="R147" s="7"/>
      <c r="S147" s="227"/>
      <c r="T147" s="7"/>
      <c r="U147" s="227"/>
      <c r="V147" s="7"/>
      <c r="W147" s="7"/>
      <c r="X147" s="7"/>
      <c r="Y147" s="7"/>
      <c r="Z147" s="7"/>
    </row>
    <row r="148" spans="1:27" x14ac:dyDescent="0.15">
      <c r="A148" s="364" t="s">
        <v>203</v>
      </c>
      <c r="B148" s="98"/>
      <c r="C148" s="98"/>
      <c r="D148" s="98"/>
      <c r="E148" s="98"/>
      <c r="F148" s="98"/>
      <c r="G148" s="98"/>
      <c r="H148" s="98"/>
      <c r="I148" s="98"/>
      <c r="J148" s="7"/>
      <c r="K148" s="7"/>
      <c r="L148" s="7"/>
      <c r="M148" s="7"/>
      <c r="N148" s="7"/>
      <c r="O148" s="7"/>
      <c r="P148" s="7"/>
      <c r="Q148" s="7"/>
      <c r="R148" s="7"/>
      <c r="S148" s="7"/>
      <c r="T148" s="7"/>
      <c r="U148" s="7"/>
      <c r="V148" s="7"/>
      <c r="W148" s="363"/>
      <c r="X148" s="363"/>
      <c r="Y148" s="363"/>
      <c r="Z148" s="363"/>
    </row>
    <row r="149" spans="1:27" ht="24.95" customHeight="1" x14ac:dyDescent="0.15">
      <c r="A149" s="761" t="s">
        <v>204</v>
      </c>
      <c r="B149" s="762"/>
      <c r="C149" s="762"/>
      <c r="D149" s="763"/>
      <c r="E149" s="761" t="s">
        <v>255</v>
      </c>
      <c r="F149" s="762"/>
      <c r="G149" s="762"/>
      <c r="H149" s="762"/>
      <c r="I149" s="762"/>
      <c r="J149" s="762"/>
      <c r="K149" s="762"/>
      <c r="L149" s="762"/>
      <c r="M149" s="762"/>
      <c r="N149" s="763"/>
      <c r="O149" s="784" t="s">
        <v>205</v>
      </c>
      <c r="P149" s="766"/>
      <c r="Q149" s="766"/>
      <c r="R149" s="766"/>
      <c r="S149" s="767"/>
      <c r="T149" s="766" t="s">
        <v>280</v>
      </c>
      <c r="U149" s="766"/>
      <c r="V149" s="766"/>
      <c r="W149" s="766"/>
      <c r="X149" s="766"/>
      <c r="Y149" s="766"/>
      <c r="Z149" s="766"/>
      <c r="AA149" s="767"/>
    </row>
    <row r="150" spans="1:27" ht="24.95" customHeight="1" x14ac:dyDescent="0.15">
      <c r="A150" s="764"/>
      <c r="B150" s="733"/>
      <c r="C150" s="733"/>
      <c r="D150" s="765"/>
      <c r="E150" s="764"/>
      <c r="F150" s="733"/>
      <c r="G150" s="733"/>
      <c r="H150" s="733"/>
      <c r="I150" s="733"/>
      <c r="J150" s="733"/>
      <c r="K150" s="733"/>
      <c r="L150" s="733"/>
      <c r="M150" s="733"/>
      <c r="N150" s="765"/>
      <c r="O150" s="785"/>
      <c r="P150" s="768"/>
      <c r="Q150" s="768"/>
      <c r="R150" s="768"/>
      <c r="S150" s="769"/>
      <c r="T150" s="768"/>
      <c r="U150" s="768"/>
      <c r="V150" s="768"/>
      <c r="W150" s="768"/>
      <c r="X150" s="768"/>
      <c r="Y150" s="768"/>
      <c r="Z150" s="768"/>
      <c r="AA150" s="769"/>
    </row>
    <row r="151" spans="1:27" ht="45" customHeight="1" x14ac:dyDescent="0.2">
      <c r="A151" s="751" t="s">
        <v>206</v>
      </c>
      <c r="B151" s="752"/>
      <c r="C151" s="752"/>
      <c r="D151" s="753"/>
      <c r="E151" s="795">
        <f>SUMIF($W$7:$W$132,1,$AJ7:$AJ132)</f>
        <v>0</v>
      </c>
      <c r="F151" s="796"/>
      <c r="G151" s="796"/>
      <c r="H151" s="796"/>
      <c r="I151" s="796"/>
      <c r="J151" s="796"/>
      <c r="K151" s="796"/>
      <c r="L151" s="796"/>
      <c r="M151" s="796"/>
      <c r="N151" s="797"/>
      <c r="O151" s="781" t="s">
        <v>207</v>
      </c>
      <c r="P151" s="782"/>
      <c r="Q151" s="782"/>
      <c r="R151" s="782"/>
      <c r="S151" s="783"/>
      <c r="T151" s="415"/>
      <c r="U151" s="771">
        <f t="shared" ref="U151:Z151" si="0">$E$151*2400*24</f>
        <v>0</v>
      </c>
      <c r="V151" s="771">
        <f t="shared" si="0"/>
        <v>0</v>
      </c>
      <c r="W151" s="771">
        <f t="shared" si="0"/>
        <v>0</v>
      </c>
      <c r="X151" s="771">
        <f t="shared" si="0"/>
        <v>0</v>
      </c>
      <c r="Y151" s="771">
        <f t="shared" si="0"/>
        <v>0</v>
      </c>
      <c r="Z151" s="771">
        <f t="shared" si="0"/>
        <v>0</v>
      </c>
      <c r="AA151" s="355" t="s">
        <v>144</v>
      </c>
    </row>
    <row r="152" spans="1:27" ht="45" customHeight="1" x14ac:dyDescent="0.2">
      <c r="A152" s="754" t="s">
        <v>208</v>
      </c>
      <c r="B152" s="755"/>
      <c r="C152" s="755"/>
      <c r="D152" s="756"/>
      <c r="E152" s="792">
        <f>SUMIF($W$7:$W$132,2,$AJ7:$AJ132)</f>
        <v>0</v>
      </c>
      <c r="F152" s="793"/>
      <c r="G152" s="793"/>
      <c r="H152" s="793"/>
      <c r="I152" s="793"/>
      <c r="J152" s="793"/>
      <c r="K152" s="793"/>
      <c r="L152" s="793"/>
      <c r="M152" s="793"/>
      <c r="N152" s="794"/>
      <c r="O152" s="778" t="s">
        <v>209</v>
      </c>
      <c r="P152" s="779"/>
      <c r="Q152" s="779"/>
      <c r="R152" s="779"/>
      <c r="S152" s="780"/>
      <c r="T152" s="416"/>
      <c r="U152" s="770">
        <f t="shared" ref="U152:Z152" si="1">$E$152*1200*24</f>
        <v>0</v>
      </c>
      <c r="V152" s="770">
        <f t="shared" si="1"/>
        <v>0</v>
      </c>
      <c r="W152" s="770">
        <f t="shared" si="1"/>
        <v>0</v>
      </c>
      <c r="X152" s="770">
        <f t="shared" si="1"/>
        <v>0</v>
      </c>
      <c r="Y152" s="770">
        <f t="shared" si="1"/>
        <v>0</v>
      </c>
      <c r="Z152" s="770">
        <f t="shared" si="1"/>
        <v>0</v>
      </c>
      <c r="AA152" s="352" t="s">
        <v>144</v>
      </c>
    </row>
    <row r="153" spans="1:27" ht="45" customHeight="1" thickBot="1" x14ac:dyDescent="0.25">
      <c r="A153" s="743" t="s">
        <v>210</v>
      </c>
      <c r="B153" s="744"/>
      <c r="C153" s="744"/>
      <c r="D153" s="745"/>
      <c r="E153" s="789">
        <f>SUMIF($W$7:$W$132,3,$AJ7:$AJ132)</f>
        <v>0</v>
      </c>
      <c r="F153" s="790"/>
      <c r="G153" s="790"/>
      <c r="H153" s="790"/>
      <c r="I153" s="790"/>
      <c r="J153" s="790"/>
      <c r="K153" s="790"/>
      <c r="L153" s="790"/>
      <c r="M153" s="790"/>
      <c r="N153" s="791"/>
      <c r="O153" s="775" t="s">
        <v>211</v>
      </c>
      <c r="P153" s="776"/>
      <c r="Q153" s="776"/>
      <c r="R153" s="776"/>
      <c r="S153" s="777"/>
      <c r="T153" s="417"/>
      <c r="U153" s="750">
        <f t="shared" ref="U153:Z153" si="2">$E$153*800*24</f>
        <v>0</v>
      </c>
      <c r="V153" s="750">
        <f t="shared" si="2"/>
        <v>0</v>
      </c>
      <c r="W153" s="750">
        <f t="shared" si="2"/>
        <v>0</v>
      </c>
      <c r="X153" s="750">
        <f t="shared" si="2"/>
        <v>0</v>
      </c>
      <c r="Y153" s="750">
        <f t="shared" si="2"/>
        <v>0</v>
      </c>
      <c r="Z153" s="750">
        <f t="shared" si="2"/>
        <v>0</v>
      </c>
      <c r="AA153" s="353" t="s">
        <v>144</v>
      </c>
    </row>
    <row r="154" spans="1:27" ht="45" customHeight="1" thickTop="1" x14ac:dyDescent="0.2">
      <c r="A154" s="746" t="s">
        <v>168</v>
      </c>
      <c r="B154" s="747"/>
      <c r="C154" s="747"/>
      <c r="D154" s="748"/>
      <c r="E154" s="786">
        <f>SUM(E151:N153)</f>
        <v>0</v>
      </c>
      <c r="F154" s="787"/>
      <c r="G154" s="787"/>
      <c r="H154" s="787"/>
      <c r="I154" s="787"/>
      <c r="J154" s="787"/>
      <c r="K154" s="787"/>
      <c r="L154" s="787"/>
      <c r="M154" s="787"/>
      <c r="N154" s="788"/>
      <c r="O154" s="772"/>
      <c r="P154" s="773"/>
      <c r="Q154" s="773"/>
      <c r="R154" s="773"/>
      <c r="S154" s="774"/>
      <c r="T154" s="418"/>
      <c r="U154" s="749">
        <f>SUM($U$151:$U$153)</f>
        <v>0</v>
      </c>
      <c r="V154" s="749">
        <f t="shared" ref="V154:Z154" si="3">SUM($R$151:$Y$153)</f>
        <v>0</v>
      </c>
      <c r="W154" s="749">
        <f t="shared" si="3"/>
        <v>0</v>
      </c>
      <c r="X154" s="749">
        <f t="shared" si="3"/>
        <v>0</v>
      </c>
      <c r="Y154" s="749">
        <f t="shared" si="3"/>
        <v>0</v>
      </c>
      <c r="Z154" s="749">
        <f t="shared" si="3"/>
        <v>0</v>
      </c>
      <c r="AA154" s="354"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3" t="s">
        <v>212</v>
      </c>
      <c r="B156" s="733"/>
      <c r="C156" s="733"/>
      <c r="D156" s="733"/>
      <c r="E156" s="733"/>
      <c r="F156" s="733"/>
      <c r="G156" s="733" t="s">
        <v>213</v>
      </c>
      <c r="H156" s="733"/>
      <c r="I156" s="733"/>
      <c r="J156" s="733"/>
      <c r="K156" s="733"/>
      <c r="L156" s="733"/>
      <c r="M156" s="733"/>
      <c r="N156" s="733"/>
      <c r="O156" s="733"/>
      <c r="P156" s="733"/>
      <c r="Q156" s="733"/>
      <c r="R156" s="733"/>
      <c r="S156" s="733"/>
      <c r="T156" s="733"/>
      <c r="U156" s="733"/>
      <c r="V156" s="733"/>
      <c r="W156" s="98"/>
      <c r="X156" s="98"/>
      <c r="Y156" s="709" t="s">
        <v>214</v>
      </c>
      <c r="Z156" s="709"/>
    </row>
    <row r="157" spans="1:27" ht="35.1" customHeight="1" x14ac:dyDescent="0.25">
      <c r="A157" s="734"/>
      <c r="B157" s="735"/>
      <c r="C157" s="735"/>
      <c r="D157" s="99" t="s">
        <v>105</v>
      </c>
      <c r="E157" s="736" t="s">
        <v>269</v>
      </c>
      <c r="F157" s="737"/>
      <c r="G157" s="738"/>
      <c r="H157" s="739"/>
      <c r="I157" s="739"/>
      <c r="J157" s="739"/>
      <c r="K157" s="739"/>
      <c r="L157" s="739"/>
      <c r="M157" s="739"/>
      <c r="N157" s="739"/>
      <c r="O157" s="739"/>
      <c r="P157" s="739"/>
      <c r="Q157" s="739"/>
      <c r="R157" s="739"/>
      <c r="S157" s="739"/>
      <c r="T157" s="739"/>
      <c r="U157" s="740"/>
      <c r="V157" s="741"/>
      <c r="W157" s="742"/>
      <c r="X157" s="742"/>
      <c r="Y157" s="742"/>
      <c r="Z157" s="742"/>
      <c r="AA157" s="355" t="s">
        <v>144</v>
      </c>
    </row>
    <row r="158" spans="1:27" ht="35.1" customHeight="1" x14ac:dyDescent="0.25">
      <c r="A158" s="715"/>
      <c r="B158" s="716"/>
      <c r="C158" s="716"/>
      <c r="D158" s="100" t="s">
        <v>105</v>
      </c>
      <c r="E158" s="717" t="s">
        <v>269</v>
      </c>
      <c r="F158" s="718"/>
      <c r="G158" s="719"/>
      <c r="H158" s="720"/>
      <c r="I158" s="720"/>
      <c r="J158" s="720"/>
      <c r="K158" s="720"/>
      <c r="L158" s="720"/>
      <c r="M158" s="720"/>
      <c r="N158" s="720"/>
      <c r="O158" s="720"/>
      <c r="P158" s="720"/>
      <c r="Q158" s="720"/>
      <c r="R158" s="720"/>
      <c r="S158" s="720"/>
      <c r="T158" s="720"/>
      <c r="U158" s="721"/>
      <c r="V158" s="722"/>
      <c r="W158" s="723"/>
      <c r="X158" s="723"/>
      <c r="Y158" s="723"/>
      <c r="Z158" s="723"/>
      <c r="AA158" s="352" t="s">
        <v>144</v>
      </c>
    </row>
    <row r="159" spans="1:27" ht="35.1" customHeight="1" x14ac:dyDescent="0.25">
      <c r="A159" s="724"/>
      <c r="B159" s="725"/>
      <c r="C159" s="725"/>
      <c r="D159" s="101" t="s">
        <v>105</v>
      </c>
      <c r="E159" s="726" t="s">
        <v>269</v>
      </c>
      <c r="F159" s="727"/>
      <c r="G159" s="728"/>
      <c r="H159" s="729"/>
      <c r="I159" s="729"/>
      <c r="J159" s="729"/>
      <c r="K159" s="729"/>
      <c r="L159" s="729"/>
      <c r="M159" s="729"/>
      <c r="N159" s="729"/>
      <c r="O159" s="729"/>
      <c r="P159" s="729"/>
      <c r="Q159" s="729"/>
      <c r="R159" s="729"/>
      <c r="S159" s="729"/>
      <c r="T159" s="729"/>
      <c r="U159" s="730"/>
      <c r="V159" s="731"/>
      <c r="W159" s="732"/>
      <c r="X159" s="732"/>
      <c r="Y159" s="732"/>
      <c r="Z159" s="732"/>
      <c r="AA159" s="356"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9" t="s">
        <v>215</v>
      </c>
      <c r="B161" s="709"/>
      <c r="C161" s="709"/>
      <c r="D161" s="709"/>
      <c r="E161" s="709"/>
      <c r="F161" s="709"/>
      <c r="G161" s="709"/>
      <c r="H161" s="709"/>
      <c r="I161" s="709"/>
      <c r="J161" s="709"/>
      <c r="K161" s="709"/>
      <c r="L161" s="709"/>
      <c r="M161" s="709"/>
      <c r="N161" s="709"/>
      <c r="O161" s="709"/>
      <c r="P161" s="709"/>
      <c r="Q161" s="709"/>
      <c r="R161" s="709"/>
      <c r="S161" s="709"/>
      <c r="T161" s="709"/>
      <c r="U161" s="709"/>
      <c r="V161" s="709"/>
      <c r="W161" s="709"/>
      <c r="X161" s="709"/>
      <c r="Y161" s="709"/>
      <c r="Z161" s="709"/>
    </row>
    <row r="162" spans="1:53" ht="69" customHeight="1" x14ac:dyDescent="0.15">
      <c r="A162" s="7"/>
      <c r="B162" s="7"/>
      <c r="C162" s="710" t="s">
        <v>216</v>
      </c>
      <c r="D162" s="711"/>
      <c r="E162" s="711"/>
      <c r="F162" s="711"/>
      <c r="G162" s="711"/>
      <c r="H162" s="711"/>
      <c r="I162" s="711"/>
      <c r="J162" s="711"/>
      <c r="K162" s="711"/>
      <c r="L162" s="712"/>
      <c r="M162" s="713" t="str">
        <f>IF('10号'!$J$4="","",MIN(IF('10号'!$Q$3=TRUE,122000,97000),U154+SUM(V157:V159)))</f>
        <v/>
      </c>
      <c r="N162" s="714"/>
      <c r="O162" s="714"/>
      <c r="P162" s="714"/>
      <c r="Q162" s="714"/>
      <c r="R162" s="714"/>
      <c r="S162" s="714"/>
      <c r="T162" s="714"/>
      <c r="U162" s="714"/>
      <c r="V162" s="714"/>
      <c r="W162" s="714"/>
      <c r="X162" s="714"/>
      <c r="Y162" s="714"/>
      <c r="Z162" s="384" t="s">
        <v>144</v>
      </c>
      <c r="AA162" s="387"/>
      <c r="AB162" s="165"/>
      <c r="AC162" s="165"/>
      <c r="AD162" s="165"/>
      <c r="AE162" s="165"/>
      <c r="AF162" s="165"/>
      <c r="AG162" s="176"/>
      <c r="AH162" s="177"/>
      <c r="AI162" s="177"/>
      <c r="AJ162" s="177"/>
      <c r="AK162" s="177"/>
      <c r="BA162" s="179"/>
    </row>
    <row r="163" spans="1:53" ht="28.5" customHeight="1" x14ac:dyDescent="0.15">
      <c r="A163" s="7"/>
      <c r="B163" s="7"/>
      <c r="C163" s="7"/>
      <c r="D163" s="186"/>
      <c r="E163" s="186"/>
      <c r="F163" s="186"/>
      <c r="G163" s="7"/>
      <c r="H163" s="186"/>
      <c r="I163" s="186"/>
      <c r="J163" s="186"/>
      <c r="K163" s="186"/>
      <c r="L163" s="186"/>
      <c r="M163" s="186"/>
      <c r="N163" s="186"/>
      <c r="O163" s="186"/>
      <c r="P163" s="186"/>
      <c r="Q163" s="186"/>
      <c r="R163" s="186"/>
      <c r="S163" s="186"/>
      <c r="T163" s="186"/>
      <c r="U163" s="186"/>
      <c r="V163" s="186"/>
      <c r="W163" s="186"/>
      <c r="X163" s="186"/>
      <c r="Y163" s="186"/>
      <c r="Z163" s="186"/>
    </row>
    <row r="164" spans="1:53" ht="18" customHeight="1" x14ac:dyDescent="0.15">
      <c r="A164" s="7"/>
      <c r="B164" s="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53" x14ac:dyDescent="0.15">
      <c r="A165" s="7"/>
      <c r="B165" s="7"/>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53" ht="28.5" customHeight="1" x14ac:dyDescent="0.15">
      <c r="A166" s="7"/>
      <c r="B166" s="7"/>
      <c r="C166" s="7"/>
      <c r="D166" s="186"/>
      <c r="E166" s="186"/>
      <c r="F166" s="186"/>
      <c r="G166" s="7"/>
      <c r="H166" s="186"/>
      <c r="I166" s="186"/>
      <c r="J166" s="186"/>
      <c r="K166" s="186"/>
      <c r="L166" s="186"/>
      <c r="M166" s="186"/>
      <c r="N166" s="186"/>
      <c r="O166" s="186"/>
      <c r="P166" s="186"/>
      <c r="Q166" s="186"/>
      <c r="R166" s="186"/>
      <c r="S166" s="186"/>
      <c r="T166" s="186"/>
      <c r="U166" s="186"/>
      <c r="V166" s="186"/>
      <c r="W166" s="186"/>
      <c r="X166" s="186"/>
      <c r="Y166" s="186"/>
      <c r="Z166" s="186"/>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3"/>
      <c r="G169" s="693"/>
      <c r="H169" s="693"/>
    </row>
  </sheetData>
  <sheetProtection algorithmName="SHA-512" hashValue="AmZg4k19AFVWhI++8/LbwlXbDD67XQE5sXe9AGe2hYFKGTo5UgD5mLsyD5gsqXMG2JXaICIwFUwuNaVUG3SQ2A==" saltValue="PsQpQr6IA9nMgVHUDL3xMw==" spinCount="100000" sheet="1" objects="1" scenarios="1"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A11" sqref="A11"/>
    </sheetView>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c r="A1" s="116"/>
    </row>
    <row r="2" spans="1:20" ht="19.5" customHeight="1" x14ac:dyDescent="0.2">
      <c r="A2" s="56"/>
      <c r="B2" s="56"/>
      <c r="C2" s="56"/>
      <c r="D2" s="56"/>
      <c r="E2" s="56"/>
      <c r="F2" s="56"/>
      <c r="G2" s="56"/>
      <c r="H2" s="57" t="str">
        <f>'10号'!L3</f>
        <v>〈令和３年度第１回〉</v>
      </c>
      <c r="K2" s="842"/>
      <c r="L2" s="842"/>
      <c r="M2" s="842"/>
      <c r="P2" s="564"/>
      <c r="Q2" s="564"/>
      <c r="R2" s="564"/>
      <c r="S2" s="564"/>
    </row>
    <row r="3" spans="1:20" ht="30" customHeight="1" x14ac:dyDescent="0.2">
      <c r="A3" s="58" t="s">
        <v>134</v>
      </c>
      <c r="B3" s="56"/>
      <c r="C3" s="56"/>
      <c r="D3" s="56"/>
      <c r="E3" s="56"/>
      <c r="F3" s="56"/>
      <c r="G3" s="56"/>
      <c r="H3" s="59"/>
      <c r="I3" s="3"/>
      <c r="K3" s="843"/>
      <c r="L3" s="843"/>
      <c r="M3" s="843"/>
    </row>
    <row r="4" spans="1:20" ht="23.25" customHeight="1" x14ac:dyDescent="0.2">
      <c r="A4" s="60" t="str">
        <f>"（２）外部講師等謝金 （ 第 "&amp;'10号'!$J$4&amp;" 回 ）"</f>
        <v>（２）外部講師等謝金 （ 第  回 ）</v>
      </c>
      <c r="B4" s="61"/>
      <c r="C4" s="61"/>
      <c r="D4" s="61"/>
      <c r="E4" s="62"/>
      <c r="F4" s="62"/>
      <c r="G4" s="61"/>
      <c r="H4" s="5"/>
      <c r="K4" s="15"/>
      <c r="L4" s="15"/>
    </row>
    <row r="5" spans="1:20" ht="7.5" customHeight="1" x14ac:dyDescent="0.15">
      <c r="A5" s="64"/>
      <c r="B5" s="64"/>
      <c r="C5" s="64"/>
      <c r="D5" s="56"/>
      <c r="E5" s="56"/>
      <c r="F5" s="56"/>
      <c r="G5" s="56"/>
      <c r="H5" s="65"/>
      <c r="M5" s="12"/>
    </row>
    <row r="6" spans="1:20" ht="23.25" customHeight="1" x14ac:dyDescent="0.2">
      <c r="A6" s="60" t="s">
        <v>17</v>
      </c>
      <c r="B6" s="66"/>
      <c r="C6" s="823" t="str">
        <f>IF('10号'!$G$10="","",'10号'!$G$10)</f>
        <v/>
      </c>
      <c r="D6" s="823"/>
      <c r="E6" s="823"/>
      <c r="F6" s="823"/>
      <c r="G6" s="823"/>
      <c r="H6" s="823"/>
      <c r="I6" s="3"/>
      <c r="J6" s="14"/>
    </row>
    <row r="7" spans="1:20" ht="23.25" customHeight="1" x14ac:dyDescent="0.2">
      <c r="A7" s="60" t="s">
        <v>19</v>
      </c>
      <c r="B7" s="66"/>
      <c r="C7" s="823" t="str">
        <f>IF('10号'!$E$18="","",'10号'!$E$18)</f>
        <v/>
      </c>
      <c r="D7" s="823"/>
      <c r="E7" s="823"/>
      <c r="F7" s="823"/>
      <c r="G7" s="823"/>
      <c r="H7" s="823"/>
      <c r="I7" s="3"/>
      <c r="J7" s="14"/>
    </row>
    <row r="8" spans="1:20" s="12" customFormat="1" ht="23.25" customHeight="1" x14ac:dyDescent="0.2">
      <c r="A8" s="60"/>
      <c r="B8" s="67"/>
      <c r="C8" s="67"/>
      <c r="D8" s="67"/>
      <c r="E8" s="67"/>
      <c r="F8" s="67"/>
      <c r="G8" s="67"/>
      <c r="H8" s="108"/>
    </row>
    <row r="9" spans="1:20" s="12" customFormat="1" ht="14.25" customHeight="1" thickBot="1" x14ac:dyDescent="0.2">
      <c r="A9" s="68"/>
      <c r="B9" s="68"/>
      <c r="C9" s="68"/>
      <c r="D9" s="68"/>
      <c r="E9" s="68"/>
      <c r="F9" s="68"/>
      <c r="G9" s="68"/>
      <c r="H9" s="68"/>
    </row>
    <row r="10" spans="1:20" s="11" customFormat="1" ht="33" customHeight="1" x14ac:dyDescent="0.2">
      <c r="A10" s="109" t="s">
        <v>0</v>
      </c>
      <c r="B10" s="840" t="s">
        <v>12</v>
      </c>
      <c r="C10" s="841"/>
      <c r="D10" s="835" t="s">
        <v>6</v>
      </c>
      <c r="E10" s="836"/>
      <c r="F10" s="837"/>
      <c r="G10" s="110" t="s">
        <v>9</v>
      </c>
      <c r="H10" s="111" t="s">
        <v>7</v>
      </c>
      <c r="N10" s="839" t="str">
        <f>'10号'!$E$6</f>
        <v/>
      </c>
      <c r="O10" s="839"/>
      <c r="P10" s="18" t="s">
        <v>18</v>
      </c>
      <c r="Q10" s="838" t="str">
        <f>'10号'!G6</f>
        <v/>
      </c>
      <c r="R10" s="838"/>
      <c r="S10" s="12"/>
      <c r="T10" s="12"/>
    </row>
    <row r="11" spans="1:20" ht="70.5" customHeight="1" x14ac:dyDescent="0.15">
      <c r="A11" s="407"/>
      <c r="B11" s="824"/>
      <c r="C11" s="825"/>
      <c r="D11" s="829"/>
      <c r="E11" s="830"/>
      <c r="F11" s="831"/>
      <c r="G11" s="394"/>
      <c r="H11" s="395"/>
      <c r="N11" s="50" t="s">
        <v>145</v>
      </c>
      <c r="O11" s="49" t="str">
        <f>'10号'!$U$25</f>
        <v/>
      </c>
      <c r="P11" s="49" t="str">
        <f>'10号'!$V$25</f>
        <v/>
      </c>
      <c r="Q11" s="50">
        <f>SUMPRODUCT(($A$11:$A$18&gt;=$O11)*($A$11:$A$18&lt;=$P11)*$H$11:$H$18)</f>
        <v>0</v>
      </c>
      <c r="R11" s="50"/>
      <c r="S11" s="12"/>
      <c r="T11" s="12"/>
    </row>
    <row r="12" spans="1:20" ht="70.5" customHeight="1" x14ac:dyDescent="0.15">
      <c r="A12" s="407"/>
      <c r="B12" s="824"/>
      <c r="C12" s="825"/>
      <c r="D12" s="829"/>
      <c r="E12" s="830"/>
      <c r="F12" s="831"/>
      <c r="G12" s="394"/>
      <c r="H12" s="395"/>
      <c r="N12" s="50" t="s">
        <v>146</v>
      </c>
      <c r="O12" s="49" t="str">
        <f>'10号'!$U$26</f>
        <v/>
      </c>
      <c r="P12" s="49" t="str">
        <f>'10号'!$V$26</f>
        <v/>
      </c>
      <c r="Q12" s="50">
        <f>SUMPRODUCT(($A$11:$A$18&gt;=$O12)*($A$11:$A$18&lt;=$P12)*$H$11:$H$18)</f>
        <v>0</v>
      </c>
      <c r="R12" s="50"/>
      <c r="S12" s="12"/>
      <c r="T12" s="12"/>
    </row>
    <row r="13" spans="1:20" ht="70.5" customHeight="1" x14ac:dyDescent="0.15">
      <c r="A13" s="407"/>
      <c r="B13" s="824"/>
      <c r="C13" s="825"/>
      <c r="D13" s="829"/>
      <c r="E13" s="830"/>
      <c r="F13" s="831"/>
      <c r="G13" s="394"/>
      <c r="H13" s="395"/>
      <c r="N13" s="50" t="s">
        <v>147</v>
      </c>
      <c r="O13" s="49" t="str">
        <f>'10号'!$U$27</f>
        <v/>
      </c>
      <c r="P13" s="49" t="str">
        <f>'10号'!$V$27</f>
        <v/>
      </c>
      <c r="Q13" s="50">
        <f>SUMPRODUCT(($A$11:$A$18&gt;=$O13)*($A$11:$A$18&lt;=$P13)*$H$11:$H$18)</f>
        <v>0</v>
      </c>
      <c r="R13" s="50"/>
      <c r="S13" s="12"/>
      <c r="T13" s="12"/>
    </row>
    <row r="14" spans="1:20" ht="70.5" customHeight="1" x14ac:dyDescent="0.15">
      <c r="A14" s="407"/>
      <c r="B14" s="824"/>
      <c r="C14" s="825"/>
      <c r="D14" s="829"/>
      <c r="E14" s="830"/>
      <c r="F14" s="831"/>
      <c r="G14" s="394"/>
      <c r="H14" s="395"/>
      <c r="N14" s="50" t="s">
        <v>148</v>
      </c>
      <c r="O14" s="49" t="str">
        <f>'10号'!$U$28</f>
        <v/>
      </c>
      <c r="P14" s="49" t="str">
        <f>'10号'!$V$28</f>
        <v/>
      </c>
      <c r="Q14" s="50">
        <f>SUMPRODUCT(($A$11:$A$18&gt;=$O14)*($A$11:$A$18&lt;=$P14)*$H$11:$H$18)</f>
        <v>0</v>
      </c>
      <c r="R14" s="50">
        <f>SUM(Q11:Q14)</f>
        <v>0</v>
      </c>
      <c r="S14" s="12"/>
      <c r="T14" s="12"/>
    </row>
    <row r="15" spans="1:20" ht="70.5" customHeight="1" x14ac:dyDescent="0.15">
      <c r="A15" s="407"/>
      <c r="B15" s="824"/>
      <c r="C15" s="825"/>
      <c r="D15" s="832"/>
      <c r="E15" s="833"/>
      <c r="F15" s="834"/>
      <c r="G15" s="394"/>
      <c r="H15" s="395"/>
      <c r="N15" s="50" t="s">
        <v>157</v>
      </c>
      <c r="O15" s="49" t="str">
        <f>'10号'!$U29</f>
        <v/>
      </c>
      <c r="P15" s="49" t="str">
        <f>'10号'!$V29</f>
        <v/>
      </c>
      <c r="Q15" s="50">
        <f>SUMPRODUCT(($A$11:$A$22&gt;=$O15)*($A$11:$A$22&lt;=$P15)*$H$11:$H$22)</f>
        <v>0</v>
      </c>
      <c r="S15" s="12"/>
      <c r="T15" s="12"/>
    </row>
    <row r="16" spans="1:20" ht="70.5" customHeight="1" x14ac:dyDescent="0.15">
      <c r="A16" s="407"/>
      <c r="B16" s="824"/>
      <c r="C16" s="825"/>
      <c r="D16" s="832"/>
      <c r="E16" s="833"/>
      <c r="F16" s="834"/>
      <c r="G16" s="394"/>
      <c r="H16" s="395"/>
      <c r="K16" s="11"/>
      <c r="L16" s="11"/>
      <c r="M16" s="11"/>
      <c r="N16" s="50" t="s">
        <v>158</v>
      </c>
      <c r="O16" s="49" t="str">
        <f>'10号'!$U30</f>
        <v/>
      </c>
      <c r="P16" s="49" t="str">
        <f>'10号'!$V30</f>
        <v/>
      </c>
      <c r="Q16" s="50">
        <f t="shared" ref="Q16:Q22" si="0">SUMPRODUCT(($A$11:$A$22&gt;=$O16)*($A$11:$A$22&lt;=$P16)*$H$11:$H$22)</f>
        <v>0</v>
      </c>
    </row>
    <row r="17" spans="1:18" ht="70.5" customHeight="1" x14ac:dyDescent="0.15">
      <c r="A17" s="407"/>
      <c r="B17" s="824"/>
      <c r="C17" s="825"/>
      <c r="D17" s="832"/>
      <c r="E17" s="833"/>
      <c r="F17" s="834"/>
      <c r="G17" s="394"/>
      <c r="H17" s="395"/>
      <c r="N17" s="50" t="s">
        <v>159</v>
      </c>
      <c r="O17" s="49" t="str">
        <f>'10号'!$U31</f>
        <v/>
      </c>
      <c r="P17" s="49" t="str">
        <f>'10号'!$V31</f>
        <v/>
      </c>
      <c r="Q17" s="50">
        <f t="shared" si="0"/>
        <v>0</v>
      </c>
    </row>
    <row r="18" spans="1:18" ht="70.5" customHeight="1" x14ac:dyDescent="0.15">
      <c r="A18" s="407"/>
      <c r="B18" s="824"/>
      <c r="C18" s="825"/>
      <c r="D18" s="832"/>
      <c r="E18" s="833"/>
      <c r="F18" s="834"/>
      <c r="G18" s="396"/>
      <c r="H18" s="395"/>
      <c r="N18" s="50" t="s">
        <v>160</v>
      </c>
      <c r="O18" s="49" t="str">
        <f>'10号'!$U32</f>
        <v/>
      </c>
      <c r="P18" s="49" t="str">
        <f>'10号'!$V32</f>
        <v/>
      </c>
      <c r="Q18" s="50">
        <f t="shared" si="0"/>
        <v>0</v>
      </c>
    </row>
    <row r="19" spans="1:18" s="12" customFormat="1" ht="48" customHeight="1" thickBot="1" x14ac:dyDescent="0.2">
      <c r="A19" s="826" t="s">
        <v>3</v>
      </c>
      <c r="B19" s="827"/>
      <c r="C19" s="827"/>
      <c r="D19" s="827"/>
      <c r="E19" s="827"/>
      <c r="F19" s="828"/>
      <c r="G19" s="42">
        <f>SUMPRODUCT(($A$11:$A$18&gt;=$N$10)*($A$11:$A$18&lt;=$Q$10)*G11:G18)</f>
        <v>0</v>
      </c>
      <c r="H19" s="43">
        <f>SUMPRODUCT(($A$11:$A$18&gt;=$N$10)*($A$11:$A$18&lt;=$Q$10)*H11:H18)</f>
        <v>0</v>
      </c>
      <c r="K19" s="9"/>
      <c r="L19" s="9"/>
      <c r="M19" s="9"/>
      <c r="N19" s="50" t="s">
        <v>161</v>
      </c>
      <c r="O19" s="49" t="str">
        <f>'10号'!$U33</f>
        <v/>
      </c>
      <c r="P19" s="49" t="str">
        <f>'10号'!$V33</f>
        <v/>
      </c>
      <c r="Q19" s="50">
        <f t="shared" si="0"/>
        <v>0</v>
      </c>
      <c r="R19" s="9"/>
    </row>
    <row r="20" spans="1:18" x14ac:dyDescent="0.15">
      <c r="A20" s="17"/>
      <c r="N20" s="50" t="s">
        <v>162</v>
      </c>
      <c r="O20" s="49" t="str">
        <f>'10号'!$U34</f>
        <v/>
      </c>
      <c r="P20" s="49" t="str">
        <f>'10号'!$V34</f>
        <v/>
      </c>
      <c r="Q20" s="50">
        <f t="shared" si="0"/>
        <v>0</v>
      </c>
    </row>
    <row r="21" spans="1:18" x14ac:dyDescent="0.15">
      <c r="A21" s="17"/>
      <c r="N21" s="50" t="s">
        <v>163</v>
      </c>
      <c r="O21" s="49" t="str">
        <f>'10号'!$U35</f>
        <v/>
      </c>
      <c r="P21" s="49" t="str">
        <f>'10号'!$V35</f>
        <v/>
      </c>
      <c r="Q21" s="50">
        <f t="shared" si="0"/>
        <v>0</v>
      </c>
      <c r="R21" s="50">
        <f>SUM(Q11:Q21)</f>
        <v>0</v>
      </c>
    </row>
    <row r="22" spans="1:18" x14ac:dyDescent="0.15">
      <c r="N22" s="50" t="s">
        <v>164</v>
      </c>
      <c r="O22" s="49" t="str">
        <f>'10号'!$U36</f>
        <v/>
      </c>
      <c r="P22" s="49" t="str">
        <f>'10号'!$V36</f>
        <v/>
      </c>
      <c r="Q22" s="50">
        <f t="shared" si="0"/>
        <v>0</v>
      </c>
      <c r="R22" s="50">
        <f>SUM(Q11:Q22)</f>
        <v>0</v>
      </c>
    </row>
    <row r="25" spans="1:18" x14ac:dyDescent="0.15">
      <c r="K25" s="12"/>
      <c r="L25" s="12"/>
      <c r="M25" s="12"/>
      <c r="N25" s="12"/>
      <c r="O25" s="12"/>
      <c r="P25" s="12"/>
      <c r="Q25" s="12"/>
    </row>
  </sheetData>
  <sheetProtection password="ECA8" sheet="1" objects="1" scenarios="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10号</vt:lpstr>
      <vt:lpstr>11号-1</vt:lpstr>
      <vt:lpstr>①</vt:lpstr>
      <vt:lpstr>②</vt:lpstr>
      <vt:lpstr>③</vt:lpstr>
      <vt:lpstr>④</vt:lpstr>
      <vt:lpstr>⑤</vt:lpstr>
      <vt:lpstr>11号-3</vt:lpstr>
      <vt:lpstr>11号-4</vt:lpstr>
      <vt:lpstr>11号-5</vt:lpstr>
      <vt:lpstr>11号-6</vt:lpstr>
      <vt:lpstr>11号-7</vt:lpstr>
      <vt:lpstr>①!Print_Area</vt:lpstr>
      <vt:lpstr>'10号'!Print_Area</vt:lpstr>
      <vt:lpstr>'11号-1'!Print_Area</vt:lpstr>
      <vt:lpstr>'11号-3'!Print_Area</vt:lpstr>
      <vt:lpstr>'11号-4'!Print_Area</vt:lpstr>
      <vt:lpstr>'11号-5'!Print_Area</vt:lpstr>
      <vt:lpstr>'11号-6'!Print_Area</vt:lpstr>
      <vt:lpstr>'11号-7'!Print_Area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2023-04-24T01:49:35Z</cp:lastPrinted>
  <dcterms:created xsi:type="dcterms:W3CDTF">2002-01-11T03:29:33Z</dcterms:created>
  <dcterms:modified xsi:type="dcterms:W3CDTF">2023-04-28T10:12:46Z</dcterms:modified>
</cp:coreProperties>
</file>