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122_第3回採択結果/20240131R5-3採択/_files/"/>
    </mc:Choice>
  </mc:AlternateContent>
  <xr:revisionPtr revIDLastSave="0" documentId="13_ncr:1_{48FB16F1-7CB3-E443-B415-210496D74FCD}" xr6:coauthVersionLast="47" xr6:coauthVersionMax="47" xr10:uidLastSave="{00000000-0000-0000-0000-000000000000}"/>
  <bookViews>
    <workbookView xWindow="11400" yWindow="6160" windowWidth="19440" windowHeight="15000" tabRatio="748" xr2:uid="{00000000-000D-0000-FFFF-FFFF00000000}"/>
  </bookViews>
  <sheets>
    <sheet name="様式第10号" sheetId="73" r:id="rId1"/>
    <sheet name="研修記録簿" sheetId="74" r:id="rId2"/>
    <sheet name="（参考）研修記録簿　各月就業時間・対象期間の記入例 " sheetId="78"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'!$A$1:$W$49</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2" i="74" l="1"/>
  <c r="S61" i="74"/>
  <c r="S62" i="74"/>
  <c r="I61" i="74"/>
  <c r="AG18" i="73" l="1"/>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AA9" i="73"/>
  <c r="Y9" i="73"/>
  <c r="AH4" i="73"/>
  <c r="AH5" i="73" s="1"/>
  <c r="E22" i="73"/>
  <c r="E27" i="73"/>
  <c r="T31" i="73" l="1"/>
  <c r="V31" i="73"/>
  <c r="U32" i="73" s="1"/>
  <c r="Z10" i="73"/>
  <c r="AA10" i="73" l="1"/>
  <c r="AG13" i="73" s="1"/>
  <c r="X9" i="73" s="1"/>
  <c r="W32" i="73"/>
  <c r="V32" i="73"/>
  <c r="U33" i="73" s="1"/>
  <c r="T32" i="73"/>
  <c r="J16" i="73" l="1"/>
  <c r="Z11" i="73"/>
  <c r="W33" i="73"/>
  <c r="T33" i="73"/>
  <c r="V33" i="73"/>
  <c r="U34" i="73" s="1"/>
  <c r="X10" i="73" l="1"/>
  <c r="AA11" i="73"/>
  <c r="AG14" i="73" s="1"/>
  <c r="AG25" i="73"/>
  <c r="F16" i="73"/>
  <c r="W34" i="73"/>
  <c r="V34" i="73"/>
  <c r="U35" i="73" s="1"/>
  <c r="T34" i="73"/>
  <c r="A28" i="74" l="1"/>
  <c r="A26" i="74"/>
  <c r="A11" i="74"/>
  <c r="Z11" i="74" s="1"/>
  <c r="AH25" i="73"/>
  <c r="X11" i="73"/>
  <c r="Z12" i="73"/>
  <c r="AA12" i="73" s="1"/>
  <c r="AG15" i="73" s="1"/>
  <c r="T35" i="73"/>
  <c r="W35" i="73"/>
  <c r="V35" i="73"/>
  <c r="U36" i="73" s="1"/>
  <c r="AV11" i="74" l="1"/>
  <c r="BC11" i="74"/>
  <c r="X11" i="74"/>
  <c r="AU11" i="74" s="1"/>
  <c r="AW11" i="74" s="1"/>
  <c r="AG26" i="73"/>
  <c r="A12" i="74" s="1"/>
  <c r="Z12" i="74" s="1"/>
  <c r="A23" i="74"/>
  <c r="U11" i="74"/>
  <c r="Z13" i="73"/>
  <c r="AA13" i="73" s="1"/>
  <c r="AG16" i="73" s="1"/>
  <c r="X12" i="73"/>
  <c r="W36" i="73"/>
  <c r="V36" i="73"/>
  <c r="U37" i="73" s="1"/>
  <c r="T36" i="73"/>
  <c r="AV12" i="74" l="1"/>
  <c r="BC12" i="74"/>
  <c r="AX11" i="74"/>
  <c r="BB11" i="74" s="1"/>
  <c r="R11" i="74" s="1"/>
  <c r="AY11" i="74"/>
  <c r="AZ11" i="74"/>
  <c r="X12" i="74"/>
  <c r="AU12" i="74" s="1"/>
  <c r="AH26" i="73"/>
  <c r="AG27" i="73" s="1"/>
  <c r="A13" i="74" s="1"/>
  <c r="Z13" i="74" s="1"/>
  <c r="U12" i="74"/>
  <c r="A24" i="74"/>
  <c r="Z14" i="73"/>
  <c r="AA14" i="73" s="1"/>
  <c r="Z15" i="73" s="1"/>
  <c r="AA15" i="73" s="1"/>
  <c r="Z16" i="73" s="1"/>
  <c r="AA16" i="73" s="1"/>
  <c r="X13" i="73"/>
  <c r="W37" i="73"/>
  <c r="V37" i="73"/>
  <c r="U38" i="73" s="1"/>
  <c r="T37" i="73"/>
  <c r="AV13" i="74" l="1"/>
  <c r="BC13" i="74"/>
  <c r="AW12" i="74"/>
  <c r="BA11" i="74"/>
  <c r="P11" i="74" s="1"/>
  <c r="X16" i="73"/>
  <c r="Z17" i="73"/>
  <c r="AA17" i="73" s="1"/>
  <c r="X17" i="73" s="1"/>
  <c r="K11" i="74"/>
  <c r="M11" i="74"/>
  <c r="X14" i="73"/>
  <c r="X13" i="74"/>
  <c r="AU13" i="74" s="1"/>
  <c r="AH27" i="73"/>
  <c r="AG28" i="73" s="1"/>
  <c r="A14" i="74" s="1"/>
  <c r="Z14" i="74" s="1"/>
  <c r="U13" i="74"/>
  <c r="A25" i="74"/>
  <c r="W38" i="73"/>
  <c r="V38" i="73"/>
  <c r="T38" i="73"/>
  <c r="AV14" i="74" l="1"/>
  <c r="BC14" i="74"/>
  <c r="AX12" i="74"/>
  <c r="BA12" i="74"/>
  <c r="P12" i="74" s="1"/>
  <c r="AZ12" i="74"/>
  <c r="M12" i="74" s="1"/>
  <c r="AW13" i="74"/>
  <c r="AX13" i="74" s="1"/>
  <c r="BA13" i="74" s="1"/>
  <c r="AY12" i="74"/>
  <c r="K12" i="74" s="1"/>
  <c r="BB12" i="74"/>
  <c r="R12" i="74" s="1"/>
  <c r="X14" i="74"/>
  <c r="AU14" i="74" s="1"/>
  <c r="AH28" i="73"/>
  <c r="AG29" i="73" s="1"/>
  <c r="A15" i="74" s="1"/>
  <c r="P23" i="74"/>
  <c r="U14" i="74"/>
  <c r="X15" i="73"/>
  <c r="AW14" i="74" l="1"/>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AY15" i="74"/>
  <c r="K15" i="74" s="1"/>
  <c r="R14" i="74"/>
  <c r="R13" i="74"/>
  <c r="X16" i="74"/>
  <c r="AU16" i="74" s="1"/>
  <c r="AW16" i="74" s="1"/>
  <c r="AX16" i="74" s="1"/>
  <c r="AH30" i="73"/>
  <c r="P25" i="74"/>
  <c r="U16" i="74"/>
  <c r="BB15" i="74" l="1"/>
  <c r="BA15" i="74"/>
  <c r="P15" i="74" s="1"/>
  <c r="BB16" i="74"/>
  <c r="AZ16" i="74"/>
  <c r="AY16" i="74"/>
  <c r="K16" i="74" s="1"/>
  <c r="BA16" i="74"/>
  <c r="P14" i="74"/>
  <c r="M15" i="74"/>
  <c r="R15" i="74"/>
  <c r="R16" i="74" l="1"/>
  <c r="P16" i="74"/>
  <c r="M16" i="74"/>
</calcChain>
</file>

<file path=xl/sharedStrings.xml><?xml version="1.0" encoding="utf-8"?>
<sst xmlns="http://schemas.openxmlformats.org/spreadsheetml/2006/main" count="413" uniqueCount="154">
  <si>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</si>
  <si>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</si>
  <si>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</si>
  <si>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</si>
  <si>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</si>
  <si>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</si>
  <si>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</si>
  <si>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</si>
  <si>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</si>
  <si>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</si>
  <si>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</si>
  <si>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</si>
  <si>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</si>
  <si>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</si>
  <si>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</si>
  <si>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</si>
  <si>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</si>
  <si>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</si>
  <si>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</si>
  <si>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</si>
  <si>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</si>
  <si>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</si>
  <si>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</si>
  <si>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</si>
  <si>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</si>
  <si>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</si>
  <si>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</si>
  <si>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</si>
  <si>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</si>
  <si>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</si>
  <si>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</si>
  <si>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</si>
  <si>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</si>
  <si>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</si>
  <si>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</si>
  <si>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</si>
  <si>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</si>
  <si>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</si>
  <si>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</si>
  <si>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</si>
  <si>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</si>
  <si>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</si>
  <si>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</si>
  <si>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</si>
  <si>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</si>
  <si>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</si>
  <si>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</si>
  <si>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</si>
  <si>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</si>
  <si>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</si>
  <si>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</si>
  <si>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</si>
  <si>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</si>
  <si>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</si>
  <si>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</si>
  <si>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</si>
  <si>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</si>
  <si>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</si>
  <si>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</si>
  <si>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</si>
  <si>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</si>
  <si>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</si>
  <si>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</si>
  <si>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</si>
  <si>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</si>
  <si>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</si>
  <si>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</si>
  <si>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</si>
  <si>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</si>
  <si>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</si>
  <si>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</si>
  <si>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</si>
  <si>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</si>
  <si>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</si>
  <si>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</si>
  <si>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</si>
  <si>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</si>
  <si>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</si>
  <si>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</si>
  <si>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</si>
  <si>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</si>
  <si>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</si>
  <si>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8"/>
  </si>
  <si>
    <t>出勤簿</t>
    <rPh sb="0" eb="2">
      <t>シュッキン</t>
    </rPh>
    <rPh sb="2" eb="3">
      <t>ボ</t>
    </rPh>
    <phoneticPr fontId="58"/>
  </si>
  <si>
    <t>支払い日</t>
    <rPh sb="0" eb="2">
      <t>シハラ</t>
    </rPh>
    <rPh sb="3" eb="4">
      <t>ビ</t>
    </rPh>
    <phoneticPr fontId="58"/>
  </si>
  <si>
    <t>月日</t>
    <rPh sb="0" eb="2">
      <t>ツキヒ</t>
    </rPh>
    <phoneticPr fontId="58"/>
  </si>
  <si>
    <t>出社</t>
    <rPh sb="0" eb="2">
      <t>シュッシャ</t>
    </rPh>
    <phoneticPr fontId="58"/>
  </si>
  <si>
    <t>退社</t>
    <rPh sb="0" eb="2">
      <t>タイシャ</t>
    </rPh>
    <phoneticPr fontId="58"/>
  </si>
  <si>
    <t>休憩</t>
    <rPh sb="0" eb="2">
      <t>キュウケイ</t>
    </rPh>
    <phoneticPr fontId="58"/>
  </si>
  <si>
    <t>労働時間</t>
    <rPh sb="0" eb="4">
      <t>ロウドウジカン</t>
    </rPh>
    <phoneticPr fontId="58"/>
  </si>
  <si>
    <t>月合計労働時間</t>
    <rPh sb="0" eb="3">
      <t>ツキゴウケイ</t>
    </rPh>
    <rPh sb="3" eb="7">
      <t>ロウドウジカン</t>
    </rPh>
    <phoneticPr fontId="58"/>
  </si>
  <si>
    <t>月の労働時間を
各月就業時間
に記載する</t>
    <rPh sb="0" eb="1">
      <t>ツキ</t>
    </rPh>
    <rPh sb="2" eb="6">
      <t>ロウドウジカン</t>
    </rPh>
    <rPh sb="8" eb="10">
      <t>カクツキ</t>
    </rPh>
    <rPh sb="10" eb="14">
      <t>シュウギョウジカン</t>
    </rPh>
    <rPh sb="16" eb="18">
      <t>キサイ</t>
    </rPh>
    <phoneticPr fontId="58"/>
  </si>
  <si>
    <t>①</t>
    <phoneticPr fontId="58"/>
  </si>
  <si>
    <t>20日締め当月末日払い</t>
    <rPh sb="2" eb="3">
      <t>ニチ</t>
    </rPh>
    <rPh sb="3" eb="4">
      <t>シ</t>
    </rPh>
    <rPh sb="5" eb="7">
      <t>トウゲツ</t>
    </rPh>
    <rPh sb="7" eb="8">
      <t>マツ</t>
    </rPh>
    <rPh sb="8" eb="9">
      <t>ジツ</t>
    </rPh>
    <rPh sb="9" eb="10">
      <t>バラ</t>
    </rPh>
    <phoneticPr fontId="58"/>
  </si>
  <si>
    <t>60分</t>
    <rPh sb="2" eb="3">
      <t>フン</t>
    </rPh>
    <phoneticPr fontId="58"/>
  </si>
  <si>
    <t>8時間</t>
    <rPh sb="1" eb="3">
      <t>ジカン</t>
    </rPh>
    <phoneticPr fontId="58"/>
  </si>
  <si>
    <t>・・・</t>
    <phoneticPr fontId="58"/>
  </si>
  <si>
    <t>200時間</t>
    <rPh sb="3" eb="5">
      <t>ジカン</t>
    </rPh>
    <phoneticPr fontId="58"/>
  </si>
  <si>
    <t>②</t>
    <phoneticPr fontId="58"/>
  </si>
  <si>
    <t>20日締め翌月20日払い</t>
    <rPh sb="2" eb="3">
      <t>ニチ</t>
    </rPh>
    <rPh sb="3" eb="4">
      <t>シ</t>
    </rPh>
    <rPh sb="5" eb="7">
      <t>ヨクゲツ</t>
    </rPh>
    <rPh sb="9" eb="10">
      <t>ジツ</t>
    </rPh>
    <rPh sb="10" eb="11">
      <t>バラ</t>
    </rPh>
    <phoneticPr fontId="58"/>
  </si>
  <si>
    <t>③</t>
    <phoneticPr fontId="58"/>
  </si>
  <si>
    <t>月末締め翌月20日払い</t>
    <rPh sb="0" eb="3">
      <t>ゲツマツジ</t>
    </rPh>
    <rPh sb="4" eb="6">
      <t>ヨクツキ</t>
    </rPh>
    <rPh sb="8" eb="9">
      <t>ニチ</t>
    </rPh>
    <rPh sb="9" eb="10">
      <t>バラ</t>
    </rPh>
    <phoneticPr fontId="58"/>
  </si>
  <si>
    <t>④</t>
    <phoneticPr fontId="58"/>
  </si>
  <si>
    <t>月末締め当月末日払い</t>
    <rPh sb="0" eb="3">
      <t>ゲツマツジ</t>
    </rPh>
    <rPh sb="4" eb="6">
      <t>トウゲツ</t>
    </rPh>
    <rPh sb="6" eb="8">
      <t>マツジツ</t>
    </rPh>
    <rPh sb="8" eb="9">
      <t>バラ</t>
    </rPh>
    <phoneticPr fontId="58"/>
  </si>
  <si>
    <t>賃金台帳</t>
    <rPh sb="0" eb="4">
      <t>チンギンダイチョウ</t>
    </rPh>
    <phoneticPr fontId="58"/>
  </si>
  <si>
    <t>労働日数</t>
    <rPh sb="0" eb="4">
      <t>ロウドウニッスウ</t>
    </rPh>
    <phoneticPr fontId="58"/>
  </si>
  <si>
    <t>基本賃金</t>
    <rPh sb="0" eb="4">
      <t>キホンチンギン</t>
    </rPh>
    <phoneticPr fontId="58"/>
  </si>
  <si>
    <t>通勤手当</t>
    <rPh sb="0" eb="2">
      <t>ツウキン</t>
    </rPh>
    <rPh sb="2" eb="4">
      <t>テアテ</t>
    </rPh>
    <phoneticPr fontId="58"/>
  </si>
  <si>
    <t>家族手当</t>
    <rPh sb="0" eb="4">
      <t>カゾクテアテ</t>
    </rPh>
    <phoneticPr fontId="58"/>
  </si>
  <si>
    <t>健康保険</t>
    <rPh sb="0" eb="4">
      <t>ケンコウホケン</t>
    </rPh>
    <phoneticPr fontId="58"/>
  </si>
  <si>
    <t>厚生年金</t>
    <rPh sb="0" eb="4">
      <t>コウセイネンキン</t>
    </rPh>
    <phoneticPr fontId="58"/>
  </si>
  <si>
    <t>雇用保険</t>
    <rPh sb="0" eb="4">
      <t>コヨウホケン</t>
    </rPh>
    <phoneticPr fontId="58"/>
  </si>
  <si>
    <t>市民税</t>
    <rPh sb="0" eb="3">
      <t>シミンゼイ</t>
    </rPh>
    <phoneticPr fontId="58"/>
  </si>
  <si>
    <t>所得税</t>
    <rPh sb="0" eb="3">
      <t>ショトクゼイ</t>
    </rPh>
    <phoneticPr fontId="58"/>
  </si>
  <si>
    <t>支給額</t>
    <rPh sb="0" eb="3">
      <t>シキュウガク</t>
    </rPh>
    <phoneticPr fontId="58"/>
  </si>
  <si>
    <t>給与の算定期間</t>
    <rPh sb="0" eb="2">
      <t>キュウヨ</t>
    </rPh>
    <rPh sb="3" eb="5">
      <t>サンテイ</t>
    </rPh>
    <rPh sb="5" eb="7">
      <t>キカン</t>
    </rPh>
    <phoneticPr fontId="58"/>
  </si>
  <si>
    <t>給与算定期間を
（対象期間）
に記載する</t>
    <rPh sb="0" eb="2">
      <t>キュウヨ</t>
    </rPh>
    <rPh sb="2" eb="6">
      <t>サンテイキカン</t>
    </rPh>
    <rPh sb="9" eb="13">
      <t>タイショウキカン</t>
    </rPh>
    <rPh sb="16" eb="18">
      <t>キサイ</t>
    </rPh>
    <phoneticPr fontId="58"/>
  </si>
  <si>
    <t>～</t>
    <phoneticPr fontId="58"/>
  </si>
  <si>
    <t>休日調整</t>
    <rPh sb="0" eb="2">
      <t>キュウジツ</t>
    </rPh>
    <rPh sb="2" eb="4">
      <t>チョウセイ</t>
    </rPh>
    <phoneticPr fontId="2"/>
  </si>
  <si>
    <t>時間</t>
    <rPh sb="0" eb="2">
      <t>ジカン</t>
    </rPh>
    <phoneticPr fontId="58"/>
  </si>
  <si>
    <t>：</t>
    <phoneticPr fontId="58"/>
  </si>
  <si>
    <t>10月（10月1日～31日）</t>
    <rPh sb="2" eb="3">
      <t>ガツ</t>
    </rPh>
    <rPh sb="6" eb="7">
      <t>ガツ</t>
    </rPh>
    <rPh sb="8" eb="9">
      <t>ニチ</t>
    </rPh>
    <rPh sb="12" eb="13">
      <t>ニチ</t>
    </rPh>
    <phoneticPr fontId="58"/>
  </si>
  <si>
    <t>日</t>
    <rPh sb="0" eb="1">
      <t>ニチ</t>
    </rPh>
    <phoneticPr fontId="58"/>
  </si>
  <si>
    <t>月</t>
    <rPh sb="0" eb="1">
      <t>ガツ</t>
    </rPh>
    <phoneticPr fontId="58"/>
  </si>
  <si>
    <t>10月</t>
    <rPh sb="2" eb="3">
      <t>ガツ</t>
    </rPh>
    <phoneticPr fontId="58"/>
  </si>
  <si>
    <t>各月研修時間</t>
    <rPh sb="0" eb="2">
      <t>カクツキ</t>
    </rPh>
    <rPh sb="2" eb="6">
      <t>ケンシュウジカン</t>
    </rPh>
    <phoneticPr fontId="58"/>
  </si>
  <si>
    <t>（対象期間）</t>
    <rPh sb="1" eb="5">
      <t>タイショウキカン</t>
    </rPh>
    <phoneticPr fontId="58"/>
  </si>
  <si>
    <t>各月就業時間</t>
    <rPh sb="0" eb="2">
      <t>カクツキ</t>
    </rPh>
    <rPh sb="2" eb="6">
      <t>シュウギョウジカン</t>
    </rPh>
    <phoneticPr fontId="58"/>
  </si>
  <si>
    <t>（研修記録簿）</t>
    <rPh sb="1" eb="6">
      <t>ケンシュウキロクボ</t>
    </rPh>
    <phoneticPr fontId="58"/>
  </si>
  <si>
    <t>5-3</t>
    <phoneticPr fontId="2"/>
  </si>
  <si>
    <t>〈令和５年度第３回〉</t>
  </si>
  <si>
    <t>セルAI2に年度・回を入力</t>
    <rPh sb="11" eb="13">
      <t>ニュウリョク</t>
    </rPh>
    <phoneticPr fontId="2"/>
  </si>
  <si>
    <t>列AB～AIを非表示</t>
    <rPh sb="0" eb="1">
      <t>レツ</t>
    </rPh>
    <rPh sb="7" eb="10">
      <t>ヒヒョウジ</t>
    </rPh>
    <phoneticPr fontId="2"/>
  </si>
  <si>
    <t>セルZ9に研修開始日を入力</t>
    <phoneticPr fontId="2"/>
  </si>
  <si>
    <r>
      <t>（参考）研修記録簿　各月就業時間・対象期間の記載例</t>
    </r>
    <r>
      <rPr>
        <b/>
        <sz val="20"/>
        <color theme="1"/>
        <rFont val="ＭＳ Ｐゴシック"/>
        <family val="3"/>
        <charset val="128"/>
        <scheme val="minor"/>
      </rPr>
      <t>（２月給与支払い分）</t>
    </r>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7" eb="28">
      <t>ガツ</t>
    </rPh>
    <rPh sb="28" eb="30">
      <t>キュウヨ</t>
    </rPh>
    <rPh sb="30" eb="32">
      <t>シハラ</t>
    </rPh>
    <rPh sb="33" eb="34">
      <t>ブン</t>
    </rPh>
    <phoneticPr fontId="58"/>
  </si>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</sst>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6">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b/>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05">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0" fontId="1" fillId="0" borderId="0" xfId="5" applyAlignment="1">
      <alignment horizontal="center" vertical="center"/>
    </xf>
    <xf numFmtId="0" fontId="57" fillId="0" borderId="0" xfId="5" applyFont="1">
      <alignment vertical="center"/>
    </xf>
    <xf numFmtId="0" fontId="1" fillId="0" borderId="0" xfId="5">
      <alignment vertical="center"/>
    </xf>
    <xf numFmtId="0" fontId="59" fillId="0" borderId="0" xfId="5" applyFont="1">
      <alignment vertical="center"/>
    </xf>
    <xf numFmtId="0" fontId="63" fillId="0" borderId="0" xfId="5" applyFont="1" applyAlignment="1">
      <alignment horizontal="center" vertical="center"/>
    </xf>
    <xf numFmtId="0" fontId="62" fillId="0" borderId="0" xfId="5" applyFont="1" applyAlignment="1">
      <alignment vertical="center" wrapText="1"/>
    </xf>
    <xf numFmtId="0" fontId="1" fillId="0" borderId="63" xfId="5" applyBorder="1">
      <alignment vertical="center"/>
    </xf>
    <xf numFmtId="0" fontId="63" fillId="0" borderId="2" xfId="5" applyFont="1" applyBorder="1" applyAlignment="1">
      <alignment horizontal="center" vertical="center"/>
    </xf>
    <xf numFmtId="0" fontId="63" fillId="0" borderId="1" xfId="5" applyFont="1" applyBorder="1" applyAlignment="1">
      <alignment horizontal="center" vertical="center"/>
    </xf>
    <xf numFmtId="56" fontId="63" fillId="0" borderId="2" xfId="5" applyNumberFormat="1" applyFont="1" applyBorder="1" applyAlignment="1">
      <alignment horizontal="right" vertical="center"/>
    </xf>
    <xf numFmtId="56" fontId="62" fillId="0" borderId="65" xfId="5" applyNumberFormat="1" applyFont="1" applyBorder="1" applyAlignment="1">
      <alignment horizontal="right" vertical="center"/>
    </xf>
    <xf numFmtId="20" fontId="63" fillId="0" borderId="3" xfId="5" applyNumberFormat="1" applyFont="1" applyBorder="1" applyAlignment="1">
      <alignment horizontal="right" vertical="center"/>
    </xf>
    <xf numFmtId="20" fontId="63" fillId="0" borderId="1" xfId="5" applyNumberFormat="1" applyFont="1" applyBorder="1" applyAlignment="1">
      <alignment horizontal="right" vertical="center"/>
    </xf>
    <xf numFmtId="56" fontId="63" fillId="0" borderId="66" xfId="5" applyNumberFormat="1" applyFont="1" applyBorder="1" applyAlignment="1">
      <alignment horizontal="right" vertical="center"/>
    </xf>
    <xf numFmtId="56" fontId="63" fillId="0" borderId="4" xfId="5" applyNumberFormat="1" applyFont="1" applyBorder="1" applyAlignment="1">
      <alignment horizontal="center" vertical="center"/>
    </xf>
    <xf numFmtId="0" fontId="65" fillId="0" borderId="0" xfId="5" applyFont="1">
      <alignment vertical="center"/>
    </xf>
    <xf numFmtId="0" fontId="63" fillId="0" borderId="0" xfId="5" applyFont="1">
      <alignment vertical="center"/>
    </xf>
    <xf numFmtId="56" fontId="63" fillId="0" borderId="1" xfId="5" applyNumberFormat="1" applyFont="1" applyBorder="1" applyAlignment="1">
      <alignment horizontal="right" vertical="center"/>
    </xf>
    <xf numFmtId="0" fontId="63" fillId="0" borderId="1" xfId="5" applyFont="1" applyBorder="1" applyAlignment="1">
      <alignment horizontal="right" vertical="center"/>
    </xf>
    <xf numFmtId="192" fontId="63" fillId="0" borderId="1" xfId="5" applyNumberFormat="1" applyFont="1" applyBorder="1" applyAlignment="1">
      <alignment horizontal="right" vertical="center"/>
    </xf>
    <xf numFmtId="192" fontId="63" fillId="0" borderId="2" xfId="5" applyNumberFormat="1" applyFont="1" applyBorder="1" applyAlignment="1">
      <alignment horizontal="right" vertical="center"/>
    </xf>
    <xf numFmtId="56" fontId="62" fillId="2" borderId="82" xfId="5" applyNumberFormat="1" applyFont="1" applyFill="1" applyBorder="1" applyAlignment="1">
      <alignment horizontal="center" vertical="center"/>
    </xf>
    <xf numFmtId="0" fontId="63" fillId="2" borderId="4" xfId="5" applyFont="1" applyFill="1" applyBorder="1" applyAlignment="1">
      <alignment horizontal="center" vertical="center"/>
    </xf>
    <xf numFmtId="56" fontId="62" fillId="2" borderId="83" xfId="5" applyNumberFormat="1" applyFont="1" applyFill="1" applyBorder="1" applyAlignment="1">
      <alignment horizontal="center" vertical="center"/>
    </xf>
    <xf numFmtId="56" fontId="62" fillId="2" borderId="84" xfId="5" applyNumberFormat="1" applyFont="1" applyFill="1" applyBorder="1" applyAlignment="1">
      <alignment horizontal="center" vertical="center"/>
    </xf>
    <xf numFmtId="56" fontId="62" fillId="2" borderId="85" xfId="5" applyNumberFormat="1" applyFont="1" applyFill="1" applyBorder="1" applyAlignment="1">
      <alignment horizontal="center" vertical="center"/>
    </xf>
    <xf numFmtId="56" fontId="62" fillId="2" borderId="79" xfId="5" applyNumberFormat="1" applyFont="1" applyFill="1" applyBorder="1" applyAlignment="1">
      <alignment horizontal="center" vertical="center"/>
    </xf>
    <xf numFmtId="0" fontId="63" fillId="2" borderId="80" xfId="5" applyFont="1" applyFill="1" applyBorder="1" applyAlignment="1">
      <alignment horizontal="center" vertical="center"/>
    </xf>
    <xf numFmtId="56" fontId="62" fillId="2" borderId="81" xfId="5" applyNumberFormat="1" applyFont="1" applyFill="1" applyBorder="1" applyAlignment="1">
      <alignment horizontal="center" vertical="center"/>
    </xf>
    <xf numFmtId="0" fontId="63" fillId="0" borderId="63" xfId="5" applyFont="1" applyBorder="1">
      <alignment vertical="center"/>
    </xf>
    <xf numFmtId="0" fontId="1" fillId="2" borderId="87" xfId="5" applyFill="1" applyBorder="1">
      <alignment vertical="center"/>
    </xf>
    <xf numFmtId="0" fontId="1" fillId="2" borderId="8" xfId="5" applyFill="1" applyBorder="1">
      <alignment vertical="center"/>
    </xf>
    <xf numFmtId="0" fontId="1" fillId="2" borderId="88" xfId="5" applyFill="1" applyBorder="1">
      <alignment vertical="center"/>
    </xf>
    <xf numFmtId="0" fontId="1" fillId="2" borderId="58" xfId="5" applyFill="1" applyBorder="1">
      <alignment vertical="center"/>
    </xf>
    <xf numFmtId="0" fontId="1" fillId="2" borderId="0" xfId="5" applyFill="1">
      <alignment vertical="center"/>
    </xf>
    <xf numFmtId="0" fontId="1" fillId="2" borderId="1" xfId="5" applyFill="1" applyBorder="1" applyAlignment="1">
      <alignment horizontal="center" vertical="center"/>
    </xf>
    <xf numFmtId="0" fontId="1" fillId="2" borderId="0" xfId="5" applyFill="1" applyAlignment="1">
      <alignment horizontal="right" vertical="center"/>
    </xf>
    <xf numFmtId="0" fontId="1" fillId="2" borderId="0" xfId="5" applyFill="1" applyAlignment="1">
      <alignment horizontal="center" vertical="center"/>
    </xf>
    <xf numFmtId="0" fontId="1" fillId="2" borderId="89" xfId="5" applyFill="1" applyBorder="1" applyAlignment="1">
      <alignment horizontal="right" vertical="center"/>
    </xf>
    <xf numFmtId="0" fontId="1" fillId="2" borderId="89" xfId="5" applyFill="1" applyBorder="1">
      <alignment vertical="center"/>
    </xf>
    <xf numFmtId="0" fontId="66" fillId="2" borderId="0" xfId="5" applyFont="1" applyFill="1" applyAlignment="1">
      <alignment horizontal="center" vertical="center"/>
    </xf>
    <xf numFmtId="0" fontId="1" fillId="2" borderId="0" xfId="5" applyFill="1" applyAlignment="1">
      <alignment horizontal="left" vertical="center"/>
    </xf>
    <xf numFmtId="0" fontId="1" fillId="2" borderId="90" xfId="5" applyFill="1" applyBorder="1">
      <alignment vertical="center"/>
    </xf>
    <xf numFmtId="0" fontId="1" fillId="2" borderId="86" xfId="5" applyFill="1" applyBorder="1">
      <alignment vertical="center"/>
    </xf>
    <xf numFmtId="0" fontId="1" fillId="0" borderId="86" xfId="5" applyBorder="1">
      <alignment vertical="center"/>
    </xf>
    <xf numFmtId="0" fontId="1" fillId="2" borderId="91" xfId="5" applyFill="1" applyBorder="1">
      <alignment vertical="center"/>
    </xf>
    <xf numFmtId="0" fontId="1" fillId="0" borderId="92" xfId="5" applyBorder="1">
      <alignment vertical="center"/>
    </xf>
    <xf numFmtId="0" fontId="1" fillId="0" borderId="81" xfId="5" applyBorder="1">
      <alignment vertical="center"/>
    </xf>
    <xf numFmtId="0" fontId="1" fillId="0" borderId="80" xfId="5" applyBorder="1">
      <alignment vertical="center"/>
    </xf>
    <xf numFmtId="0" fontId="1" fillId="0" borderId="79" xfId="5" applyBorder="1">
      <alignment vertical="center"/>
    </xf>
    <xf numFmtId="0" fontId="1" fillId="0" borderId="72" xfId="5" applyBorder="1">
      <alignment vertical="center"/>
    </xf>
    <xf numFmtId="0" fontId="1" fillId="0" borderId="71" xfId="5" applyBorder="1">
      <alignment vertical="center"/>
    </xf>
    <xf numFmtId="0" fontId="1" fillId="0" borderId="64" xfId="5" applyBorder="1">
      <alignment vertical="center"/>
    </xf>
    <xf numFmtId="0" fontId="1" fillId="0" borderId="62" xfId="5" applyBorder="1">
      <alignment vertical="center"/>
    </xf>
    <xf numFmtId="0" fontId="1" fillId="2" borderId="78" xfId="5" applyFill="1" applyBorder="1">
      <alignment vertical="center"/>
    </xf>
    <xf numFmtId="0" fontId="1" fillId="2" borderId="77" xfId="5" applyFill="1" applyBorder="1">
      <alignment vertical="center"/>
    </xf>
    <xf numFmtId="0" fontId="1" fillId="2" borderId="76" xfId="5" applyFill="1" applyBorder="1">
      <alignment vertical="center"/>
    </xf>
    <xf numFmtId="0" fontId="1" fillId="2" borderId="70" xfId="5" applyFill="1" applyBorder="1">
      <alignment vertical="center"/>
    </xf>
    <xf numFmtId="0" fontId="1" fillId="2" borderId="69" xfId="5" applyFill="1" applyBorder="1">
      <alignment vertical="center"/>
    </xf>
    <xf numFmtId="0" fontId="1" fillId="2" borderId="61" xfId="5" applyFill="1" applyBorder="1">
      <alignment vertical="center"/>
    </xf>
    <xf numFmtId="0" fontId="1" fillId="2" borderId="60" xfId="5" applyFill="1" applyBorder="1">
      <alignment vertical="center"/>
    </xf>
    <xf numFmtId="0" fontId="1" fillId="2" borderId="59" xfId="5" applyFill="1" applyBorder="1">
      <alignment vertical="center"/>
    </xf>
    <xf numFmtId="182" fontId="29" fillId="0" borderId="93" xfId="0" applyNumberFormat="1" applyFont="1" applyBorder="1" applyAlignment="1">
      <alignment horizontal="left" vertical="center" shrinkToFit="1"/>
    </xf>
    <xf numFmtId="178" fontId="29" fillId="0" borderId="94" xfId="0" applyNumberFormat="1" applyFont="1" applyBorder="1" applyAlignment="1">
      <alignment horizontal="center" vertical="center"/>
    </xf>
    <xf numFmtId="183" fontId="29" fillId="0" borderId="94" xfId="0" applyNumberFormat="1" applyFont="1" applyBorder="1" applyAlignment="1">
      <alignment horizontal="left" vertical="center" shrinkToFit="1"/>
    </xf>
    <xf numFmtId="183" fontId="29" fillId="0" borderId="9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68" fillId="2" borderId="0" xfId="0" applyFont="1" applyFill="1" applyAlignment="1">
      <alignment vertical="center"/>
    </xf>
    <xf numFmtId="0" fontId="68" fillId="2" borderId="0" xfId="0" applyFont="1" applyFill="1" applyAlignment="1">
      <alignment horizontal="center" vertical="center"/>
    </xf>
    <xf numFmtId="0" fontId="68" fillId="0" borderId="0" xfId="0" applyFont="1" applyAlignment="1">
      <alignment vertical="center"/>
    </xf>
    <xf numFmtId="0" fontId="69" fillId="2" borderId="0" xfId="0" applyFont="1" applyFill="1" applyAlignment="1">
      <alignment vertical="center"/>
    </xf>
    <xf numFmtId="189" fontId="69" fillId="0" borderId="0" xfId="0" applyNumberFormat="1" applyFont="1" applyAlignment="1">
      <alignment horizontal="center" vertical="center"/>
    </xf>
    <xf numFmtId="0" fontId="69" fillId="0" borderId="0" xfId="0" applyFont="1" applyAlignment="1">
      <alignment vertical="center"/>
    </xf>
    <xf numFmtId="190" fontId="69" fillId="0" borderId="0" xfId="0" applyNumberFormat="1" applyFont="1" applyAlignment="1">
      <alignment vertical="center"/>
    </xf>
    <xf numFmtId="0" fontId="69" fillId="2" borderId="0" xfId="0" applyFont="1" applyFill="1" applyAlignment="1">
      <alignment horizontal="center" vertical="center"/>
    </xf>
    <xf numFmtId="180" fontId="50" fillId="0" borderId="0" xfId="0" applyNumberFormat="1" applyFont="1"/>
    <xf numFmtId="0" fontId="69"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68"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70" fillId="0" borderId="0" xfId="0" applyFont="1" applyAlignment="1">
      <alignment vertical="center"/>
    </xf>
    <xf numFmtId="0" fontId="71" fillId="0" borderId="0" xfId="0" applyFont="1" applyAlignment="1">
      <alignment horizontal="right" vertical="center"/>
    </xf>
    <xf numFmtId="193" fontId="72" fillId="0" borderId="0" xfId="0" applyNumberFormat="1" applyFont="1" applyAlignment="1">
      <alignment vertical="center"/>
    </xf>
    <xf numFmtId="193" fontId="73" fillId="0" borderId="0" xfId="0" applyNumberFormat="1" applyFont="1" applyAlignment="1">
      <alignment vertical="center"/>
    </xf>
    <xf numFmtId="0" fontId="73" fillId="0" borderId="0" xfId="0" applyFont="1" applyAlignment="1">
      <alignment vertical="center"/>
    </xf>
    <xf numFmtId="0" fontId="72"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74" fillId="0" borderId="0" xfId="0" applyFont="1" applyAlignment="1">
      <alignment vertical="center"/>
    </xf>
    <xf numFmtId="0" fontId="74" fillId="0" borderId="0" xfId="0" applyFont="1" applyAlignment="1">
      <alignment vertical="center" shrinkToFit="1"/>
    </xf>
    <xf numFmtId="194" fontId="72" fillId="0" borderId="0" xfId="0" applyNumberFormat="1" applyFont="1" applyAlignment="1">
      <alignment horizontal="left" vertical="center"/>
    </xf>
    <xf numFmtId="193" fontId="56" fillId="0" borderId="0" xfId="0" applyNumberFormat="1" applyFont="1" applyAlignment="1">
      <alignment horizontal="right" vertical="center"/>
    </xf>
    <xf numFmtId="179" fontId="72"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51" xfId="0" applyFont="1" applyBorder="1" applyAlignment="1">
      <alignment horizontal="center" vertical="center"/>
    </xf>
    <xf numFmtId="0" fontId="44" fillId="0" borderId="38"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67" fillId="5" borderId="50" xfId="0" applyFont="1" applyFill="1" applyBorder="1" applyAlignment="1" applyProtection="1">
      <alignment horizontal="left" vertical="center" shrinkToFit="1"/>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4" fillId="0" borderId="1" xfId="0" applyFont="1" applyBorder="1" applyAlignment="1">
      <alignment horizontal="center" vertical="center"/>
    </xf>
    <xf numFmtId="0" fontId="20" fillId="0" borderId="50" xfId="0" applyFont="1" applyBorder="1" applyAlignment="1">
      <alignment horizontal="center" vertical="center"/>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55" fillId="0" borderId="0" xfId="0" applyFont="1" applyAlignment="1">
      <alignment horizontal="distributed" vertical="top"/>
    </xf>
    <xf numFmtId="194" fontId="72" fillId="0" borderId="0" xfId="0" applyNumberFormat="1" applyFont="1" applyAlignment="1">
      <alignment horizontal="left" vertical="center"/>
    </xf>
    <xf numFmtId="0" fontId="72" fillId="0" borderId="0" xfId="0" applyFont="1" applyAlignment="1">
      <alignment horizontal="distributed" vertical="center"/>
    </xf>
    <xf numFmtId="179" fontId="72" fillId="0" borderId="0" xfId="0" applyNumberFormat="1" applyFont="1" applyAlignment="1">
      <alignment horizontal="left"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188" fontId="11" fillId="0" borderId="0" xfId="0" applyNumberFormat="1" applyFont="1" applyAlignment="1">
      <alignment horizontal="center" vertical="center"/>
    </xf>
    <xf numFmtId="0" fontId="5" fillId="0" borderId="8" xfId="0" applyFont="1" applyBorder="1" applyAlignment="1">
      <alignment horizontal="center"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4" fillId="0" borderId="0" xfId="0" applyFont="1" applyAlignment="1">
      <alignment horizontal="left" vertical="center" shrinkToFit="1"/>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shrinkToFit="1"/>
      <protection locked="0"/>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4" fillId="0" borderId="0" xfId="0" applyFont="1" applyAlignment="1">
      <alignment horizontal="left" vertical="center"/>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0" fontId="66" fillId="2" borderId="5" xfId="5" applyFont="1" applyFill="1" applyBorder="1" applyAlignment="1">
      <alignment horizontal="center" vertical="center"/>
    </xf>
    <xf numFmtId="0" fontId="1" fillId="2" borderId="5" xfId="5" applyFill="1" applyBorder="1" applyAlignment="1">
      <alignment horizontal="center" vertical="center"/>
    </xf>
    <xf numFmtId="0" fontId="1" fillId="2" borderId="37" xfId="5" applyFill="1" applyBorder="1" applyAlignment="1">
      <alignment horizontal="center" vertical="center"/>
    </xf>
    <xf numFmtId="0" fontId="63" fillId="0" borderId="0" xfId="5" applyFont="1" applyAlignment="1">
      <alignment horizontal="center" vertical="center"/>
    </xf>
    <xf numFmtId="0" fontId="62" fillId="0" borderId="0" xfId="5" applyFont="1" applyAlignment="1">
      <alignment horizontal="center" vertical="center"/>
    </xf>
    <xf numFmtId="0" fontId="57" fillId="0" borderId="62" xfId="5" applyFont="1" applyBorder="1" applyAlignment="1">
      <alignment horizontal="center" vertical="center"/>
    </xf>
    <xf numFmtId="0" fontId="57" fillId="0" borderId="63" xfId="5" applyFont="1" applyBorder="1" applyAlignment="1">
      <alignment horizontal="center" vertical="center"/>
    </xf>
    <xf numFmtId="0" fontId="57" fillId="0" borderId="64" xfId="5" applyFont="1" applyBorder="1" applyAlignment="1">
      <alignment horizontal="center" vertical="center"/>
    </xf>
    <xf numFmtId="0" fontId="59" fillId="0" borderId="62" xfId="5" applyFont="1" applyBorder="1" applyAlignment="1">
      <alignment horizontal="center" vertical="center" wrapText="1"/>
    </xf>
    <xf numFmtId="0" fontId="59" fillId="0" borderId="63" xfId="5" applyFont="1" applyBorder="1" applyAlignment="1">
      <alignment horizontal="center" vertical="center" wrapText="1"/>
    </xf>
    <xf numFmtId="0" fontId="59" fillId="0" borderId="64" xfId="5" applyFont="1" applyBorder="1" applyAlignment="1">
      <alignment horizontal="center" vertical="center" wrapText="1"/>
    </xf>
    <xf numFmtId="0" fontId="59" fillId="0" borderId="71" xfId="5" applyFont="1" applyBorder="1" applyAlignment="1">
      <alignment horizontal="center" vertical="center" wrapText="1"/>
    </xf>
    <xf numFmtId="0" fontId="59" fillId="0" borderId="0" xfId="5" applyFont="1" applyAlignment="1">
      <alignment horizontal="center" vertical="center" wrapText="1"/>
    </xf>
    <xf numFmtId="0" fontId="59" fillId="0" borderId="72" xfId="5" applyFont="1" applyBorder="1" applyAlignment="1">
      <alignment horizontal="center" vertical="center" wrapText="1"/>
    </xf>
    <xf numFmtId="0" fontId="59" fillId="0" borderId="79" xfId="5" applyFont="1" applyBorder="1" applyAlignment="1">
      <alignment horizontal="center" vertical="center" wrapText="1"/>
    </xf>
    <xf numFmtId="0" fontId="59" fillId="0" borderId="80" xfId="5" applyFont="1" applyBorder="1" applyAlignment="1">
      <alignment horizontal="center" vertical="center" wrapText="1"/>
    </xf>
    <xf numFmtId="0" fontId="59" fillId="0" borderId="81" xfId="5" applyFont="1" applyBorder="1" applyAlignment="1">
      <alignment horizontal="center" vertical="center" wrapText="1"/>
    </xf>
    <xf numFmtId="0" fontId="64" fillId="0" borderId="0" xfId="5" applyFont="1" applyAlignment="1">
      <alignment horizontal="center" vertical="center" wrapText="1"/>
    </xf>
    <xf numFmtId="0" fontId="66" fillId="2" borderId="0" xfId="5" applyFont="1" applyFill="1" applyAlignment="1">
      <alignment horizontal="left" vertical="center"/>
    </xf>
    <xf numFmtId="0" fontId="57" fillId="0" borderId="59" xfId="5" applyFont="1" applyBorder="1" applyAlignment="1">
      <alignment horizontal="center" vertical="center"/>
    </xf>
    <xf numFmtId="0" fontId="57" fillId="0" borderId="60" xfId="5" applyFont="1" applyBorder="1" applyAlignment="1">
      <alignment horizontal="center" vertical="center"/>
    </xf>
    <xf numFmtId="0" fontId="57" fillId="0" borderId="61" xfId="5" applyFont="1" applyBorder="1" applyAlignment="1">
      <alignment horizontal="center" vertical="center"/>
    </xf>
    <xf numFmtId="0" fontId="59" fillId="0" borderId="59" xfId="5" applyFont="1" applyBorder="1" applyAlignment="1">
      <alignment horizontal="center" vertical="center" wrapText="1"/>
    </xf>
    <xf numFmtId="0" fontId="59" fillId="0" borderId="60" xfId="5" applyFont="1" applyBorder="1" applyAlignment="1">
      <alignment horizontal="center" vertical="center" wrapText="1"/>
    </xf>
    <xf numFmtId="0" fontId="59" fillId="0" borderId="61" xfId="5" applyFont="1" applyBorder="1" applyAlignment="1">
      <alignment horizontal="center" vertical="center" wrapText="1"/>
    </xf>
    <xf numFmtId="0" fontId="59" fillId="0" borderId="69" xfId="5" applyFont="1" applyBorder="1" applyAlignment="1">
      <alignment horizontal="center" vertical="center" wrapText="1"/>
    </xf>
    <xf numFmtId="0" fontId="59" fillId="0" borderId="70" xfId="5" applyFont="1" applyBorder="1" applyAlignment="1">
      <alignment horizontal="center" vertical="center" wrapText="1"/>
    </xf>
    <xf numFmtId="0" fontId="59" fillId="0" borderId="76" xfId="5" applyFont="1" applyBorder="1" applyAlignment="1">
      <alignment horizontal="center" vertical="center" wrapText="1"/>
    </xf>
    <xf numFmtId="0" fontId="59" fillId="0" borderId="77" xfId="5" applyFont="1" applyBorder="1" applyAlignment="1">
      <alignment horizontal="center" vertical="center" wrapText="1"/>
    </xf>
    <xf numFmtId="0" fontId="59" fillId="0" borderId="78" xfId="5" applyFont="1" applyBorder="1" applyAlignment="1">
      <alignment horizontal="center" vertical="center" wrapText="1"/>
    </xf>
    <xf numFmtId="0" fontId="62" fillId="0" borderId="67" xfId="5" applyFont="1" applyBorder="1" applyAlignment="1">
      <alignment horizontal="center" vertical="center"/>
    </xf>
    <xf numFmtId="0" fontId="62" fillId="0" borderId="1" xfId="5" applyFont="1" applyBorder="1" applyAlignment="1">
      <alignment horizontal="center" vertical="center"/>
    </xf>
    <xf numFmtId="0" fontId="62" fillId="0" borderId="68" xfId="5" applyFont="1" applyBorder="1" applyAlignment="1">
      <alignment horizontal="center" vertical="center"/>
    </xf>
    <xf numFmtId="0" fontId="62" fillId="0" borderId="73" xfId="5" applyFont="1" applyBorder="1" applyAlignment="1">
      <alignment horizontal="center" vertical="center"/>
    </xf>
    <xf numFmtId="0" fontId="62" fillId="0" borderId="74" xfId="5" applyFont="1" applyBorder="1" applyAlignment="1">
      <alignment horizontal="center" vertical="center"/>
    </xf>
    <xf numFmtId="0" fontId="62" fillId="0" borderId="75" xfId="5" applyFont="1" applyBorder="1" applyAlignment="1">
      <alignment horizontal="center" vertical="center"/>
    </xf>
    <xf numFmtId="0" fontId="60" fillId="0" borderId="0" xfId="5" applyFont="1" applyAlignment="1">
      <alignment horizontal="left"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326571</xdr:colOff>
      <xdr:row>17</xdr:row>
      <xdr:rowOff>295279</xdr:rowOff>
    </xdr:from>
    <xdr:to>
      <xdr:col>25</xdr:col>
      <xdr:colOff>71436</xdr:colOff>
      <xdr:row>20</xdr:row>
      <xdr:rowOff>272144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905750" y="6159958"/>
          <a:ext cx="6643686" cy="97018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147424</xdr:rowOff>
    </xdr:from>
    <xdr:to>
      <xdr:col>45</xdr:col>
      <xdr:colOff>1608</xdr:colOff>
      <xdr:row>24</xdr:row>
      <xdr:rowOff>58139</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45907" y="7092015"/>
          <a:ext cx="6634719" cy="131348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244928</xdr:colOff>
      <xdr:row>24</xdr:row>
      <xdr:rowOff>106589</xdr:rowOff>
    </xdr:from>
    <xdr:to>
      <xdr:col>44</xdr:col>
      <xdr:colOff>639536</xdr:colOff>
      <xdr:row>26</xdr:row>
      <xdr:rowOff>108857</xdr:rowOff>
    </xdr:to>
    <xdr:sp macro="" textlink="">
      <xdr:nvSpPr>
        <xdr:cNvPr id="8" name="線吹き出し 2 (枠付き) 5">
          <a:extLst>
            <a:ext uri="{FF2B5EF4-FFF2-40B4-BE49-F238E27FC236}">
              <a16:creationId xmlns:a16="http://schemas.microsoft.com/office/drawing/2014/main" id="{0F308CA1-7809-4239-B9C2-CDCFE79FB6DF}"/>
            </a:ext>
          </a:extLst>
        </xdr:cNvPr>
        <xdr:cNvSpPr/>
      </xdr:nvSpPr>
      <xdr:spPr>
        <a:xfrm>
          <a:off x="11076214" y="8461375"/>
          <a:ext cx="6517822" cy="10228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p>
      </xdr:txBody>
    </xdr:sp>
    <xdr:clientData fPrintsWithSheet="0"/>
  </xdr:twoCellAnchor>
  <xdr:twoCellAnchor editAs="oneCell">
    <xdr:from>
      <xdr:col>34</xdr:col>
      <xdr:colOff>322035</xdr:colOff>
      <xdr:row>26</xdr:row>
      <xdr:rowOff>426358</xdr:rowOff>
    </xdr:from>
    <xdr:to>
      <xdr:col>44</xdr:col>
      <xdr:colOff>326572</xdr:colOff>
      <xdr:row>28</xdr:row>
      <xdr:rowOff>625930</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153321" y="9801679"/>
          <a:ext cx="6127751" cy="1247322"/>
        </a:xfrm>
        <a:prstGeom prst="borderCallout2">
          <a:avLst>
            <a:gd name="adj1" fmla="val 35807"/>
            <a:gd name="adj2" fmla="val 50"/>
            <a:gd name="adj3" fmla="val 36295"/>
            <a:gd name="adj4" fmla="val -3978"/>
            <a:gd name="adj5" fmla="val 36938"/>
            <a:gd name="adj6" fmla="val -62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27214</xdr:rowOff>
    </xdr:from>
    <xdr:to>
      <xdr:col>45</xdr:col>
      <xdr:colOff>54429</xdr:colOff>
      <xdr:row>13</xdr:row>
      <xdr:rowOff>34636</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4"/>
          <a:ext cx="6634042" cy="4198422"/>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59</xdr:row>
      <xdr:rowOff>206375</xdr:rowOff>
    </xdr:to>
    <xdr:grpSp>
      <xdr:nvGrpSpPr>
        <xdr:cNvPr id="2" name="グループ化 1">
          <a:extLst>
            <a:ext uri="{FF2B5EF4-FFF2-40B4-BE49-F238E27FC236}">
              <a16:creationId xmlns:a16="http://schemas.microsoft.com/office/drawing/2014/main" id="{681F26E4-0289-37CA-E674-D047B5815DF7}"/>
            </a:ext>
          </a:extLst>
        </xdr:cNvPr>
        <xdr:cNvGrpSpPr/>
      </xdr:nvGrpSpPr>
      <xdr:grpSpPr>
        <a:xfrm>
          <a:off x="82259" y="15998701"/>
          <a:ext cx="10179796" cy="2259817"/>
          <a:chOff x="82259" y="16198272"/>
          <a:chExt cx="10172992" cy="2280228"/>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46053"/>
            <a:ext cx="10172992" cy="15324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p>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：研修指導者の出勤簿は、法人の場合、代表者または役員は添付不要。個人の場合、代表者または代表者の親族は添付不要。</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50" y="16198272"/>
            <a:ext cx="5054851" cy="70906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60</xdr:row>
      <xdr:rowOff>27214</xdr:rowOff>
    </xdr:from>
    <xdr:to>
      <xdr:col>33</xdr:col>
      <xdr:colOff>317500</xdr:colOff>
      <xdr:row>62</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59</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103910</xdr:colOff>
      <xdr:row>16</xdr:row>
      <xdr:rowOff>277091</xdr:rowOff>
    </xdr:from>
    <xdr:to>
      <xdr:col>21</xdr:col>
      <xdr:colOff>259773</xdr:colOff>
      <xdr:row>44</xdr:row>
      <xdr:rowOff>225136</xdr:rowOff>
    </xdr:to>
    <xdr:pic>
      <xdr:nvPicPr>
        <xdr:cNvPr id="13" name="図 12">
          <a:extLst>
            <a:ext uri="{FF2B5EF4-FFF2-40B4-BE49-F238E27FC236}">
              <a16:creationId xmlns:a16="http://schemas.microsoft.com/office/drawing/2014/main" id="{78E4246D-FC28-ABC4-D4C9-903A75FEDEA1}"/>
            </a:ext>
          </a:extLst>
        </xdr:cNvPr>
        <xdr:cNvPicPr>
          <a:picLocks noChangeAspect="1"/>
        </xdr:cNvPicPr>
      </xdr:nvPicPr>
      <xdr:blipFill>
        <a:blip xmlns:r="http://schemas.openxmlformats.org/officeDocument/2006/relationships" r:embed="rId1"/>
        <a:stretch>
          <a:fillRect/>
        </a:stretch>
      </xdr:blipFill>
      <xdr:spPr>
        <a:xfrm>
          <a:off x="103910" y="5732318"/>
          <a:ext cx="17110363" cy="5143500"/>
        </a:xfrm>
        <a:prstGeom prst="rect">
          <a:avLst/>
        </a:prstGeom>
        <a:ln w="19050">
          <a:solidFill>
            <a:schemeClr val="tx1"/>
          </a:solidFill>
        </a:ln>
      </xdr:spPr>
    </xdr:pic>
    <xdr:clientData/>
  </xdr:twoCellAnchor>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0B02ED78-7C06-46EE-99E1-5248E138DCDD}"/>
            </a:ext>
          </a:extLst>
        </xdr:cNvPr>
        <xdr:cNvSpPr/>
      </xdr:nvSpPr>
      <xdr:spPr>
        <a:xfrm flipV="1">
          <a:off x="2820419" y="1711836"/>
          <a:ext cx="3348317"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EF88D87A-7B28-4A33-9543-A553A655F534}"/>
            </a:ext>
          </a:extLst>
        </xdr:cNvPr>
        <xdr:cNvSpPr/>
      </xdr:nvSpPr>
      <xdr:spPr>
        <a:xfrm flipV="1">
          <a:off x="2826281" y="1546247"/>
          <a:ext cx="3348317"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52308</xdr:colOff>
      <xdr:row>7</xdr:row>
      <xdr:rowOff>261104</xdr:rowOff>
    </xdr:from>
    <xdr:to>
      <xdr:col>8</xdr:col>
      <xdr:colOff>752675</xdr:colOff>
      <xdr:row>7</xdr:row>
      <xdr:rowOff>356088</xdr:rowOff>
    </xdr:to>
    <xdr:sp macro="" textlink="">
      <xdr:nvSpPr>
        <xdr:cNvPr id="4" name="矢印: 右 3">
          <a:extLst>
            <a:ext uri="{FF2B5EF4-FFF2-40B4-BE49-F238E27FC236}">
              <a16:creationId xmlns:a16="http://schemas.microsoft.com/office/drawing/2014/main" id="{59EC1431-5089-4BF6-B72D-5823F72FD3B6}"/>
            </a:ext>
          </a:extLst>
        </xdr:cNvPr>
        <xdr:cNvSpPr/>
      </xdr:nvSpPr>
      <xdr:spPr>
        <a:xfrm flipV="1">
          <a:off x="2795508" y="1375529"/>
          <a:ext cx="3376892" cy="0"/>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F34DC361-C61C-429B-B2CC-70B64AE344A7}"/>
            </a:ext>
          </a:extLst>
        </xdr:cNvPr>
        <xdr:cNvSpPr/>
      </xdr:nvSpPr>
      <xdr:spPr>
        <a:xfrm flipV="1">
          <a:off x="2816469" y="1201615"/>
          <a:ext cx="3357842" cy="0"/>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285750</xdr:colOff>
      <xdr:row>21</xdr:row>
      <xdr:rowOff>125556</xdr:rowOff>
    </xdr:from>
    <xdr:to>
      <xdr:col>4</xdr:col>
      <xdr:colOff>225136</xdr:colOff>
      <xdr:row>44</xdr:row>
      <xdr:rowOff>86591</xdr:rowOff>
    </xdr:to>
    <xdr:sp macro="" textlink="">
      <xdr:nvSpPr>
        <xdr:cNvPr id="7" name="正方形/長方形 6">
          <a:extLst>
            <a:ext uri="{FF2B5EF4-FFF2-40B4-BE49-F238E27FC236}">
              <a16:creationId xmlns:a16="http://schemas.microsoft.com/office/drawing/2014/main" id="{55F7FF35-71AF-47E7-941F-99ED744C61D3}"/>
            </a:ext>
          </a:extLst>
        </xdr:cNvPr>
        <xdr:cNvSpPr/>
      </xdr:nvSpPr>
      <xdr:spPr>
        <a:xfrm>
          <a:off x="285750" y="6654511"/>
          <a:ext cx="4494068" cy="4082762"/>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675408</xdr:colOff>
      <xdr:row>21</xdr:row>
      <xdr:rowOff>103910</xdr:rowOff>
    </xdr:from>
    <xdr:to>
      <xdr:col>11</xdr:col>
      <xdr:colOff>242454</xdr:colOff>
      <xdr:row>44</xdr:row>
      <xdr:rowOff>173183</xdr:rowOff>
    </xdr:to>
    <xdr:sp macro="" textlink="">
      <xdr:nvSpPr>
        <xdr:cNvPr id="8" name="正方形/長方形 7">
          <a:extLst>
            <a:ext uri="{FF2B5EF4-FFF2-40B4-BE49-F238E27FC236}">
              <a16:creationId xmlns:a16="http://schemas.microsoft.com/office/drawing/2014/main" id="{AEED3995-90F0-49ED-8446-4D2E1310C48E}"/>
            </a:ext>
          </a:extLst>
        </xdr:cNvPr>
        <xdr:cNvSpPr/>
      </xdr:nvSpPr>
      <xdr:spPr>
        <a:xfrm>
          <a:off x="5230090" y="6632865"/>
          <a:ext cx="5940137" cy="4191000"/>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486918</xdr:colOff>
      <xdr:row>17</xdr:row>
      <xdr:rowOff>48544</xdr:rowOff>
    </xdr:from>
    <xdr:to>
      <xdr:col>14</xdr:col>
      <xdr:colOff>162020</xdr:colOff>
      <xdr:row>22</xdr:row>
      <xdr:rowOff>45837</xdr:rowOff>
    </xdr:to>
    <xdr:sp macro="" textlink="">
      <xdr:nvSpPr>
        <xdr:cNvPr id="10" name="矢印: 右 9">
          <a:extLst>
            <a:ext uri="{FF2B5EF4-FFF2-40B4-BE49-F238E27FC236}">
              <a16:creationId xmlns:a16="http://schemas.microsoft.com/office/drawing/2014/main" id="{E1D93463-5C6D-4900-A4B9-40004CFDB27B}"/>
            </a:ext>
          </a:extLst>
        </xdr:cNvPr>
        <xdr:cNvSpPr/>
      </xdr:nvSpPr>
      <xdr:spPr>
        <a:xfrm rot="9296274">
          <a:off x="9527009" y="5884771"/>
          <a:ext cx="3900738" cy="863202"/>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754274</xdr:colOff>
      <xdr:row>12</xdr:row>
      <xdr:rowOff>170547</xdr:rowOff>
    </xdr:from>
    <xdr:to>
      <xdr:col>14</xdr:col>
      <xdr:colOff>571272</xdr:colOff>
      <xdr:row>15</xdr:row>
      <xdr:rowOff>254666</xdr:rowOff>
    </xdr:to>
    <xdr:sp macro="" textlink="">
      <xdr:nvSpPr>
        <xdr:cNvPr id="9" name="矢印: 右 8">
          <a:extLst>
            <a:ext uri="{FF2B5EF4-FFF2-40B4-BE49-F238E27FC236}">
              <a16:creationId xmlns:a16="http://schemas.microsoft.com/office/drawing/2014/main" id="{998FF05C-9A48-4A50-9399-13BAE3A2A7D2}"/>
            </a:ext>
          </a:extLst>
        </xdr:cNvPr>
        <xdr:cNvSpPr/>
      </xdr:nvSpPr>
      <xdr:spPr>
        <a:xfrm rot="9296274">
          <a:off x="3300047" y="4101774"/>
          <a:ext cx="10536952" cy="122711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J4" sqref="J4"/>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282"/>
      <c r="C1" s="282"/>
      <c r="D1" s="282"/>
      <c r="E1" s="28"/>
      <c r="S1" s="29"/>
      <c r="AB1" s="241" t="s">
        <v>132</v>
      </c>
      <c r="AC1" s="242"/>
      <c r="AD1" s="242"/>
      <c r="AE1" s="242"/>
      <c r="AF1" s="242"/>
      <c r="AG1" s="242"/>
      <c r="AH1" s="243"/>
      <c r="AI1" s="244"/>
      <c r="AT1" s="29"/>
    </row>
    <row r="2" spans="1:46" ht="47.25" customHeight="1" thickTop="1" thickBot="1">
      <c r="B2" s="109"/>
      <c r="C2" s="109"/>
      <c r="D2" s="109"/>
      <c r="E2" s="30"/>
      <c r="M2" s="114"/>
      <c r="N2" s="114"/>
      <c r="O2" s="114"/>
      <c r="S2" s="29"/>
      <c r="AF2" s="283" t="s">
        <v>130</v>
      </c>
      <c r="AG2" s="284"/>
      <c r="AH2" s="285"/>
      <c r="AI2" s="31" t="s">
        <v>129</v>
      </c>
      <c r="AT2" s="29"/>
    </row>
    <row r="3" spans="1:46" ht="31.5" customHeight="1" thickTop="1">
      <c r="A3" s="32" t="s">
        <v>0</v>
      </c>
      <c r="B3" s="4"/>
      <c r="C3" s="32"/>
      <c r="D3" s="4"/>
      <c r="E3" s="4"/>
      <c r="F3" s="4"/>
      <c r="G3" s="4"/>
      <c r="H3" s="4"/>
      <c r="J3" s="4"/>
      <c r="K3" s="4"/>
      <c r="L3" s="33" t="str">
        <f>AF2</f>
        <v>〈令和５年度第３回〉</v>
      </c>
      <c r="M3" s="147" t="s">
        <v>72</v>
      </c>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〈令和５年度第３回〉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〈令和５年度第３回 新法人設立支援タイプ〉</v>
      </c>
      <c r="AI5" s="53"/>
    </row>
    <row r="6" spans="1:46" ht="24.75" customHeight="1">
      <c r="A6" s="4"/>
      <c r="B6" s="39"/>
      <c r="C6" s="4"/>
      <c r="D6" s="4"/>
      <c r="E6" s="4"/>
      <c r="F6" s="4"/>
      <c r="G6" s="4"/>
      <c r="H6" s="4"/>
      <c r="I6" s="4"/>
      <c r="J6" s="286"/>
      <c r="K6" s="286"/>
      <c r="L6" s="56" t="s">
        <v>6</v>
      </c>
      <c r="M6" s="145"/>
      <c r="N6" s="56" t="s">
        <v>7</v>
      </c>
      <c r="O6" s="145"/>
      <c r="P6" s="56" t="s">
        <v>8</v>
      </c>
      <c r="AF6" s="287"/>
      <c r="AG6" s="287"/>
      <c r="AH6" s="287"/>
      <c r="AI6" s="287"/>
      <c r="AJ6" s="287"/>
      <c r="AK6" s="55"/>
    </row>
    <row r="7" spans="1:46" ht="21" customHeight="1" thickBot="1">
      <c r="A7" s="4"/>
      <c r="B7" s="32" t="s">
        <v>9</v>
      </c>
      <c r="C7" s="58"/>
      <c r="D7" s="4"/>
      <c r="E7" s="4"/>
      <c r="F7" s="4"/>
      <c r="G7" s="4"/>
      <c r="H7" s="4"/>
      <c r="I7" s="4"/>
      <c r="J7" s="4"/>
      <c r="K7" s="4"/>
      <c r="L7" s="4"/>
      <c r="M7" s="4"/>
      <c r="N7" s="4"/>
      <c r="O7" s="4"/>
      <c r="P7" s="4"/>
      <c r="AF7" s="287"/>
      <c r="AG7" s="287"/>
      <c r="AH7" s="287"/>
      <c r="AI7" s="287"/>
      <c r="AJ7" s="287"/>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287"/>
      <c r="AG8" s="287"/>
      <c r="AH8" s="287"/>
      <c r="AI8" s="287"/>
      <c r="AJ8" s="287"/>
      <c r="AK8" s="57"/>
    </row>
    <row r="9" spans="1:46" ht="18">
      <c r="A9" s="4"/>
      <c r="B9" s="32"/>
      <c r="C9" s="58"/>
      <c r="D9" s="4"/>
      <c r="E9" s="4"/>
      <c r="F9" s="4"/>
      <c r="G9" s="4"/>
      <c r="H9" s="4"/>
      <c r="I9" s="4"/>
      <c r="J9" s="4"/>
      <c r="K9" s="4"/>
      <c r="L9" s="4"/>
      <c r="M9" s="4"/>
      <c r="N9" s="4"/>
      <c r="O9" s="4"/>
      <c r="P9" s="4"/>
      <c r="X9" s="103">
        <f>IF(WEEKDAY(EOMONTH(AA9,1),2)=7,EOMONTH(AA9,1)-2,IF(WEEKDAY(EOMONTH(AA9,1),2)=6,EOMONTH(AA9,1)-1,EOMONTH(AA9,1)))-AG13</f>
        <v>45412</v>
      </c>
      <c r="Y9" s="66">
        <f>AF12</f>
        <v>1</v>
      </c>
      <c r="Z9" s="105">
        <v>45323</v>
      </c>
      <c r="AA9" s="95">
        <f t="shared" ref="AA9:AA15" si="0">EOMONTH(Z9,AE12-1)</f>
        <v>45382</v>
      </c>
      <c r="AF9" s="287"/>
      <c r="AG9" s="287"/>
      <c r="AH9" s="287"/>
      <c r="AI9" s="287"/>
      <c r="AJ9" s="287"/>
      <c r="AK9" s="54"/>
    </row>
    <row r="10" spans="1:46" ht="30" customHeight="1">
      <c r="A10" s="4"/>
      <c r="B10" s="39"/>
      <c r="C10" s="4"/>
      <c r="D10" s="4"/>
      <c r="E10" s="1"/>
      <c r="F10" s="64" t="s">
        <v>14</v>
      </c>
      <c r="G10" s="288"/>
      <c r="H10" s="288"/>
      <c r="I10" s="288"/>
      <c r="J10" s="288"/>
      <c r="K10" s="288"/>
      <c r="L10" s="288"/>
      <c r="M10" s="288"/>
      <c r="N10" s="288"/>
      <c r="O10" s="288"/>
      <c r="P10" s="65"/>
      <c r="W10" s="61"/>
      <c r="X10" s="104">
        <f>IF(WEEKDAY(EOMONTH(AA10,1),2)=7,EOMONTH(AA10,1)-2,IF(WEEKDAY(EOMONTH(AA10,1),2)=6,EOMONTH(AA10,1)-1,EOMONTH(AA10,1)))-AG13</f>
        <v>45596</v>
      </c>
      <c r="Y10" s="70">
        <f>AF12+1</f>
        <v>2</v>
      </c>
      <c r="Z10" s="71">
        <f t="shared" ref="Z10:Z15" si="1">AA9+1</f>
        <v>45383</v>
      </c>
      <c r="AA10" s="96">
        <f t="shared" si="0"/>
        <v>45565</v>
      </c>
      <c r="AB10" s="61"/>
      <c r="AC10" s="61"/>
      <c r="AD10" s="61"/>
      <c r="AH10" s="63">
        <f>MONTH(Z9)</f>
        <v>2</v>
      </c>
      <c r="AJ10" s="54"/>
    </row>
    <row r="11" spans="1:46" ht="29.25" customHeight="1">
      <c r="A11" s="4"/>
      <c r="B11" s="32"/>
      <c r="C11" s="58"/>
      <c r="D11" s="4"/>
      <c r="E11" s="4"/>
      <c r="F11" s="4"/>
      <c r="G11" s="4"/>
      <c r="H11" s="4"/>
      <c r="I11" s="4"/>
      <c r="J11" s="4"/>
      <c r="K11" s="4"/>
      <c r="L11" s="4"/>
      <c r="M11" s="4"/>
      <c r="N11" s="4"/>
      <c r="O11" s="4"/>
      <c r="P11" s="69"/>
      <c r="W11" s="81"/>
      <c r="X11" s="104">
        <f t="shared" ref="X11:X15" si="2">IF(WEEKDAY(EOMONTH(AA11,1),2)=7,EOMONTH(AA11,1)-2,IF(WEEKDAY(EOMONTH(AA11,1),2)=6,EOMONTH(AA11,1)-1,EOMONTH(AA11,1)))-AG14</f>
        <v>45777</v>
      </c>
      <c r="Y11" s="70">
        <f>AF13+1</f>
        <v>3</v>
      </c>
      <c r="Z11" s="71">
        <f t="shared" si="1"/>
        <v>45566</v>
      </c>
      <c r="AA11" s="96">
        <f t="shared" si="0"/>
        <v>45747</v>
      </c>
      <c r="AB11" s="81"/>
      <c r="AC11" s="81"/>
      <c r="AD11" s="81"/>
      <c r="AE11" s="62" t="s">
        <v>15</v>
      </c>
      <c r="AF11" s="54"/>
      <c r="AG11" s="54" t="s">
        <v>118</v>
      </c>
      <c r="AI11" s="54"/>
    </row>
    <row r="12" spans="1:46" ht="30" customHeight="1">
      <c r="A12" s="4"/>
      <c r="B12" s="281" t="s">
        <v>16</v>
      </c>
      <c r="C12" s="281"/>
      <c r="D12" s="281"/>
      <c r="E12" s="281"/>
      <c r="F12" s="281"/>
      <c r="G12" s="281"/>
      <c r="H12" s="281"/>
      <c r="I12" s="281"/>
      <c r="J12" s="281"/>
      <c r="K12" s="281"/>
      <c r="L12" s="281"/>
      <c r="M12" s="281"/>
      <c r="N12" s="281"/>
      <c r="O12" s="281"/>
      <c r="P12" s="73"/>
      <c r="W12" s="81"/>
      <c r="X12" s="104">
        <f t="shared" si="2"/>
        <v>45961</v>
      </c>
      <c r="Y12" s="70">
        <f>AF14+1</f>
        <v>4</v>
      </c>
      <c r="Z12" s="71">
        <f t="shared" si="1"/>
        <v>45748</v>
      </c>
      <c r="AA12" s="96">
        <f t="shared" si="0"/>
        <v>45930</v>
      </c>
      <c r="AB12" s="81"/>
      <c r="AC12" s="81"/>
      <c r="AD12" s="81"/>
      <c r="AE12" s="67">
        <v>2</v>
      </c>
      <c r="AF12" s="72">
        <v>1</v>
      </c>
      <c r="AG12" s="68">
        <v>0</v>
      </c>
      <c r="AI12" s="54"/>
    </row>
    <row r="13" spans="1:46" ht="29.25" customHeight="1" thickBot="1">
      <c r="A13" s="4"/>
      <c r="B13" s="76"/>
      <c r="C13" s="77"/>
      <c r="D13" s="76"/>
      <c r="E13" s="76"/>
      <c r="F13" s="76"/>
      <c r="G13" s="76"/>
      <c r="H13" s="76"/>
      <c r="I13" s="76"/>
      <c r="J13" s="76"/>
      <c r="K13" s="76"/>
      <c r="L13" s="76"/>
      <c r="M13" s="76"/>
      <c r="N13" s="76"/>
      <c r="O13" s="76"/>
      <c r="P13" s="74"/>
      <c r="W13" s="81"/>
      <c r="X13" s="104">
        <f t="shared" si="2"/>
        <v>46142</v>
      </c>
      <c r="Y13" s="70">
        <f>AF15+1</f>
        <v>5</v>
      </c>
      <c r="Z13" s="71">
        <f t="shared" si="1"/>
        <v>45931</v>
      </c>
      <c r="AA13" s="96">
        <f t="shared" si="0"/>
        <v>46112</v>
      </c>
      <c r="AB13" s="81"/>
      <c r="AC13" s="81"/>
      <c r="AD13" s="81"/>
      <c r="AE13" s="67">
        <v>6</v>
      </c>
      <c r="AF13" s="72">
        <v>2</v>
      </c>
      <c r="AG13" s="68">
        <f t="shared" ref="AG13:AG16" si="3">IF(AND(OR(YEAR(AA10)=2022,YEAR(AA10)=2023),MONTH(EOMONTH(AA10,1))=12),2,IF(MONTH(EOMONTH(AA10,1))=12,3,IF(AND(YEAR(AA10)=2022,MONTH(EOMONTH(AA10,1))=4),1,0)))</f>
        <v>0</v>
      </c>
      <c r="AI13" s="54"/>
    </row>
    <row r="14" spans="1:46" ht="30" customHeight="1">
      <c r="A14" s="75"/>
      <c r="B14" s="289" t="s">
        <v>17</v>
      </c>
      <c r="C14" s="290"/>
      <c r="D14" s="290"/>
      <c r="E14" s="291"/>
      <c r="F14" s="292"/>
      <c r="G14" s="293"/>
      <c r="H14" s="293"/>
      <c r="I14" s="293"/>
      <c r="J14" s="293"/>
      <c r="K14" s="293"/>
      <c r="L14" s="293"/>
      <c r="M14" s="293"/>
      <c r="N14" s="293"/>
      <c r="O14" s="294"/>
      <c r="P14" s="4"/>
      <c r="W14" s="81"/>
      <c r="X14" s="104">
        <f t="shared" si="2"/>
        <v>46326</v>
      </c>
      <c r="Y14" s="70">
        <f>Y13+1</f>
        <v>6</v>
      </c>
      <c r="Z14" s="71">
        <f t="shared" si="1"/>
        <v>46113</v>
      </c>
      <c r="AA14" s="96">
        <f t="shared" si="0"/>
        <v>46295</v>
      </c>
      <c r="AB14" s="81"/>
      <c r="AC14" s="81"/>
      <c r="AD14" s="81"/>
      <c r="AE14" s="67">
        <v>6</v>
      </c>
      <c r="AF14" s="72">
        <v>3</v>
      </c>
      <c r="AG14" s="68">
        <f t="shared" si="3"/>
        <v>0</v>
      </c>
      <c r="AI14" s="54"/>
    </row>
    <row r="15" spans="1:46" ht="30" customHeight="1">
      <c r="A15" s="4"/>
      <c r="B15" s="295" t="s">
        <v>18</v>
      </c>
      <c r="C15" s="296"/>
      <c r="D15" s="296"/>
      <c r="E15" s="297"/>
      <c r="F15" s="298">
        <v>45323</v>
      </c>
      <c r="G15" s="299"/>
      <c r="H15" s="299"/>
      <c r="I15" s="126" t="s">
        <v>19</v>
      </c>
      <c r="J15" s="111">
        <v>2028</v>
      </c>
      <c r="K15" s="150" t="s">
        <v>6</v>
      </c>
      <c r="L15" s="111">
        <v>1</v>
      </c>
      <c r="M15" s="150" t="s">
        <v>20</v>
      </c>
      <c r="N15" s="111">
        <v>31</v>
      </c>
      <c r="O15" s="151" t="s">
        <v>8</v>
      </c>
      <c r="P15" s="4"/>
      <c r="W15" s="93"/>
      <c r="X15" s="104">
        <f t="shared" si="2"/>
        <v>46507</v>
      </c>
      <c r="Y15" s="92">
        <f>Y14+1</f>
        <v>7</v>
      </c>
      <c r="Z15" s="71">
        <f t="shared" si="1"/>
        <v>46296</v>
      </c>
      <c r="AA15" s="96">
        <f t="shared" si="0"/>
        <v>46477</v>
      </c>
      <c r="AC15" s="93"/>
      <c r="AD15" s="93"/>
      <c r="AE15" s="67">
        <v>6</v>
      </c>
      <c r="AF15" s="72">
        <v>4</v>
      </c>
      <c r="AG15" s="68">
        <f t="shared" si="3"/>
        <v>0</v>
      </c>
      <c r="AI15" s="54"/>
    </row>
    <row r="16" spans="1:46" ht="30" customHeight="1">
      <c r="A16" s="4"/>
      <c r="B16" s="300" t="s">
        <v>21</v>
      </c>
      <c r="C16" s="301"/>
      <c r="D16" s="301"/>
      <c r="E16" s="301"/>
      <c r="F16" s="305" t="str">
        <f>IF(J4="","",INDEX($Z$9:$Z$17,MATCH($J$4,$Y$9:$Y$17,0)))</f>
        <v/>
      </c>
      <c r="G16" s="306"/>
      <c r="H16" s="307"/>
      <c r="I16" s="127" t="s">
        <v>19</v>
      </c>
      <c r="J16" s="308" t="str">
        <f>IF(J4="","",INDEX($AA$9:$AA$17,MATCH($J$4,$Y$9:$Y$17,0)))</f>
        <v/>
      </c>
      <c r="K16" s="308"/>
      <c r="L16" s="308"/>
      <c r="M16" s="308"/>
      <c r="N16" s="308"/>
      <c r="O16" s="309"/>
      <c r="P16" s="76"/>
      <c r="W16" s="94"/>
      <c r="X16" s="104">
        <f>IF(WEEKDAY(EOMONTH(AA16,1),2)=7,EOMONTH(AA16,1)-2,IF(WEEKDAY(EOMONTH(AA16,1),2)=6,EOMONTH(AA16,1)-1,EOMONTH(AA16,1)))-AG19</f>
        <v>46691</v>
      </c>
      <c r="Y16" s="70">
        <f>Y15+1</f>
        <v>8</v>
      </c>
      <c r="Z16" s="71">
        <f>AA15+1</f>
        <v>46478</v>
      </c>
      <c r="AA16" s="96">
        <f>EOMONTH(Z16,AE19-1)</f>
        <v>46660</v>
      </c>
      <c r="AC16" s="94"/>
      <c r="AD16" s="94"/>
      <c r="AE16" s="67">
        <v>6</v>
      </c>
      <c r="AF16" s="72">
        <v>5</v>
      </c>
      <c r="AG16" s="68">
        <f t="shared" si="3"/>
        <v>0</v>
      </c>
    </row>
    <row r="17" spans="1:39" ht="27.75" customHeight="1" thickBot="1">
      <c r="A17" s="48"/>
      <c r="B17" s="302"/>
      <c r="C17" s="303"/>
      <c r="D17" s="303"/>
      <c r="E17" s="304"/>
      <c r="F17" s="128"/>
      <c r="G17" s="129"/>
      <c r="H17" s="129" t="s">
        <v>22</v>
      </c>
      <c r="I17" s="112"/>
      <c r="J17" s="130" t="s">
        <v>23</v>
      </c>
      <c r="K17" s="131"/>
      <c r="L17" s="131"/>
      <c r="M17" s="131"/>
      <c r="N17" s="131"/>
      <c r="O17" s="132"/>
      <c r="P17" s="4"/>
      <c r="X17" s="233">
        <f>IF(WEEKDAY(EOMONTH(AA17,1),2)=7,EOMONTH(AA17,1)-2,IF(WEEKDAY(EOMONTH(AA17,1),2)=6,EOMONTH(AA17,1)-1,EOMONTH(AA17,1)))-AG20</f>
        <v>46812</v>
      </c>
      <c r="Y17" s="234">
        <f>Y16+1</f>
        <v>9</v>
      </c>
      <c r="Z17" s="235">
        <f t="shared" ref="Z17" si="4">AA16+1</f>
        <v>46661</v>
      </c>
      <c r="AA17" s="236">
        <f t="shared" ref="AA17" si="5">EOMONTH(Z17,AE20-1)</f>
        <v>46783</v>
      </c>
      <c r="AE17" s="67">
        <v>6</v>
      </c>
      <c r="AF17" s="72">
        <v>6</v>
      </c>
      <c r="AG17" s="68">
        <v>-1</v>
      </c>
    </row>
    <row r="18" spans="1:39" ht="30" customHeight="1" thickBot="1">
      <c r="A18" s="1"/>
      <c r="B18" s="310" t="s">
        <v>24</v>
      </c>
      <c r="C18" s="311"/>
      <c r="D18" s="311"/>
      <c r="E18" s="312"/>
      <c r="F18" s="313">
        <f>J18*I17</f>
        <v>0</v>
      </c>
      <c r="G18" s="314"/>
      <c r="H18" s="314"/>
      <c r="I18" s="133" t="s">
        <v>25</v>
      </c>
      <c r="J18" s="134" t="str">
        <f>IF(様式第10号!$M$3="✔"," 62,500"," 50,000")</f>
        <v xml:space="preserve"> 50,000</v>
      </c>
      <c r="K18" s="135"/>
      <c r="L18" s="136"/>
      <c r="M18" s="137" t="s">
        <v>26</v>
      </c>
      <c r="N18" s="135"/>
      <c r="O18" s="138"/>
      <c r="P18" s="4"/>
      <c r="AE18" s="67">
        <v>6</v>
      </c>
      <c r="AF18" s="72">
        <v>7</v>
      </c>
      <c r="AG18" s="68">
        <f>IF(AND(OR(YEAR(AA17)=2022,YEAR(AA17)=2023),MONTH(EOMONTH(AA17,1))=12),2,IF(MONTH(EOMONTH(AA17,1))=12,3,IF(AND(YEAR(AA17)=2022,MONTH(EOMONTH(AA17,1))=4),1,0)))</f>
        <v>0</v>
      </c>
    </row>
    <row r="19" spans="1:39" ht="26.25" customHeight="1">
      <c r="A19" s="4"/>
      <c r="B19" s="4"/>
      <c r="C19" s="79"/>
      <c r="D19" s="4"/>
      <c r="E19" s="4"/>
      <c r="F19" s="4"/>
      <c r="G19" s="4"/>
      <c r="H19" s="4"/>
      <c r="I19" s="4"/>
      <c r="J19" s="4"/>
      <c r="K19" s="4"/>
      <c r="L19" s="4"/>
      <c r="M19" s="4"/>
      <c r="N19" s="4"/>
      <c r="O19" s="4"/>
      <c r="P19" s="4"/>
      <c r="AE19" s="67">
        <v>6</v>
      </c>
      <c r="AF19" s="72">
        <v>8</v>
      </c>
      <c r="AG19" s="245">
        <v>-2</v>
      </c>
    </row>
    <row r="20" spans="1:39" ht="21" customHeight="1">
      <c r="A20" s="4"/>
      <c r="B20" s="65"/>
      <c r="C20" s="82"/>
      <c r="D20" s="82"/>
      <c r="E20" s="83"/>
      <c r="F20" s="83"/>
      <c r="G20" s="74"/>
      <c r="H20" s="74"/>
      <c r="I20" s="74"/>
      <c r="J20" s="74"/>
      <c r="K20" s="74"/>
      <c r="L20" s="74"/>
      <c r="M20" s="74"/>
      <c r="N20" s="74"/>
      <c r="O20" s="74"/>
      <c r="P20" s="4"/>
      <c r="AE20" s="67">
        <v>4</v>
      </c>
      <c r="AF20" s="72">
        <v>9</v>
      </c>
      <c r="AH20" s="78" t="s">
        <v>133</v>
      </c>
    </row>
    <row r="21" spans="1:39" s="2" customFormat="1" ht="24" customHeight="1">
      <c r="A21" s="4"/>
      <c r="B21" s="98" t="s">
        <v>27</v>
      </c>
      <c r="C21" s="98"/>
      <c r="D21" s="4"/>
      <c r="E21" s="273" t="s">
        <v>144</v>
      </c>
      <c r="F21" s="76"/>
      <c r="G21" s="76"/>
      <c r="H21" s="76"/>
      <c r="I21" s="76"/>
      <c r="J21" s="76"/>
      <c r="K21" s="76"/>
      <c r="L21" s="76"/>
      <c r="M21" s="76"/>
      <c r="N21" s="76"/>
      <c r="O21" s="76"/>
      <c r="P21" s="4"/>
      <c r="Q21"/>
      <c r="R21"/>
      <c r="S21"/>
      <c r="T21"/>
      <c r="U21"/>
      <c r="V21"/>
      <c r="W21"/>
      <c r="X21"/>
      <c r="Y21"/>
      <c r="Z21"/>
      <c r="AA21"/>
      <c r="AB21"/>
      <c r="AC21"/>
      <c r="AD21"/>
      <c r="AE21"/>
      <c r="AF21"/>
      <c r="AG21"/>
      <c r="AH21" s="78" t="s">
        <v>131</v>
      </c>
      <c r="AI21"/>
      <c r="AJ21"/>
      <c r="AK21"/>
      <c r="AL21"/>
      <c r="AM21"/>
    </row>
    <row r="22" spans="1:39" ht="18" customHeight="1">
      <c r="A22" s="4"/>
      <c r="B22" s="315" t="s">
        <v>28</v>
      </c>
      <c r="C22" s="315"/>
      <c r="D22" s="316"/>
      <c r="E22" s="317" t="str">
        <f>PHONETIC(E23)</f>
        <v/>
      </c>
      <c r="F22" s="317"/>
      <c r="G22" s="317"/>
      <c r="H22" s="317"/>
      <c r="I22" s="317"/>
      <c r="J22" s="317"/>
      <c r="K22" s="317"/>
      <c r="L22" s="317"/>
      <c r="M22" s="317"/>
      <c r="N22" s="317"/>
      <c r="O22" s="317"/>
      <c r="P22" s="4"/>
      <c r="AH22" s="78" t="s">
        <v>29</v>
      </c>
    </row>
    <row r="23" spans="1:39" ht="44.25" customHeight="1">
      <c r="A23" s="4"/>
      <c r="B23" s="318" t="s">
        <v>30</v>
      </c>
      <c r="C23" s="318"/>
      <c r="D23" s="319"/>
      <c r="E23" s="320"/>
      <c r="F23" s="320"/>
      <c r="G23" s="320"/>
      <c r="H23" s="320"/>
      <c r="I23" s="320"/>
      <c r="J23" s="320"/>
      <c r="K23" s="320"/>
      <c r="L23" s="320"/>
      <c r="M23" s="320"/>
      <c r="N23" s="320"/>
      <c r="O23" s="320"/>
      <c r="P23" s="4"/>
      <c r="Q23" s="2"/>
      <c r="R23" s="2"/>
      <c r="AH23" s="80" t="s">
        <v>132</v>
      </c>
    </row>
    <row r="24" spans="1:39" ht="18" customHeight="1">
      <c r="A24" s="4"/>
      <c r="B24" s="323" t="s">
        <v>31</v>
      </c>
      <c r="C24" s="323"/>
      <c r="D24" s="324"/>
      <c r="E24" s="325"/>
      <c r="F24" s="326" t="s">
        <v>28</v>
      </c>
      <c r="G24" s="326"/>
      <c r="H24" s="326"/>
      <c r="I24" s="317" t="str">
        <f>PHONETIC(I25)</f>
        <v/>
      </c>
      <c r="J24" s="317"/>
      <c r="K24" s="317"/>
      <c r="L24" s="317"/>
      <c r="M24" s="317"/>
      <c r="N24" s="317"/>
      <c r="O24" s="317"/>
      <c r="P24" s="4"/>
      <c r="AE24" s="117" t="s">
        <v>32</v>
      </c>
      <c r="AF24" s="118"/>
      <c r="AG24" s="119" t="s">
        <v>33</v>
      </c>
      <c r="AH24" s="119" t="s">
        <v>34</v>
      </c>
    </row>
    <row r="25" spans="1:39" ht="44" customHeight="1">
      <c r="A25" s="4"/>
      <c r="B25" s="323"/>
      <c r="C25" s="323"/>
      <c r="D25" s="324"/>
      <c r="E25" s="325"/>
      <c r="F25" s="323" t="s">
        <v>35</v>
      </c>
      <c r="G25" s="323"/>
      <c r="H25" s="323"/>
      <c r="I25" s="320"/>
      <c r="J25" s="320"/>
      <c r="K25" s="320"/>
      <c r="L25" s="320"/>
      <c r="M25" s="320"/>
      <c r="N25" s="320"/>
      <c r="O25" s="320"/>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330" t="s">
        <v>36</v>
      </c>
      <c r="C26" s="330"/>
      <c r="D26" s="330"/>
      <c r="E26" s="110"/>
      <c r="F26" s="323" t="s">
        <v>37</v>
      </c>
      <c r="G26" s="323"/>
      <c r="H26" s="323"/>
      <c r="I26" s="325"/>
      <c r="J26" s="325"/>
      <c r="K26" s="325"/>
      <c r="L26" s="325"/>
      <c r="M26" s="325"/>
      <c r="N26" s="325"/>
      <c r="O26" s="325"/>
      <c r="P26" s="4"/>
      <c r="S26" s="321"/>
      <c r="T26" s="322"/>
      <c r="U26" s="322"/>
      <c r="V26" s="322"/>
      <c r="W26" s="322"/>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315" t="s">
        <v>28</v>
      </c>
      <c r="C27" s="315"/>
      <c r="D27" s="315"/>
      <c r="E27" s="317" t="str">
        <f>PHONETIC(E28)</f>
        <v/>
      </c>
      <c r="F27" s="317"/>
      <c r="G27" s="317"/>
      <c r="H27" s="317"/>
      <c r="I27" s="317"/>
      <c r="J27" s="317"/>
      <c r="K27" s="317"/>
      <c r="L27" s="317"/>
      <c r="M27" s="317"/>
      <c r="N27" s="317"/>
      <c r="O27" s="317"/>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327" t="s">
        <v>38</v>
      </c>
      <c r="C28" s="327"/>
      <c r="D28" s="327"/>
      <c r="E28" s="320"/>
      <c r="F28" s="320"/>
      <c r="G28" s="320"/>
      <c r="H28" s="320"/>
      <c r="I28" s="320"/>
      <c r="J28" s="320"/>
      <c r="K28" s="320"/>
      <c r="L28" s="320"/>
      <c r="M28" s="320"/>
      <c r="N28" s="320"/>
      <c r="O28" s="320"/>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6">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6"/>
        <v/>
      </c>
    </row>
    <row r="30" spans="1:39" ht="21" customHeight="1">
      <c r="A30" s="4"/>
      <c r="B30" s="4"/>
      <c r="C30" s="328"/>
      <c r="D30" s="329"/>
      <c r="E30" s="329"/>
      <c r="F30" s="329"/>
      <c r="G30" s="329"/>
      <c r="H30" s="329"/>
      <c r="I30" s="329"/>
      <c r="J30" s="329"/>
      <c r="K30" s="329"/>
      <c r="L30" s="329"/>
      <c r="M30" s="329"/>
      <c r="N30" s="329"/>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4"/>
      <c r="S31" s="84"/>
      <c r="T31" s="85" t="str">
        <f>IF(U31="","","5ヶ月目")</f>
        <v/>
      </c>
      <c r="U31" s="99" t="str">
        <f t="shared" ref="U31:U38" si="7">IF(V30="","",IF(V30=VLOOKUP($S$28,$T$12:$V$23,3,0),"",V30+1))</f>
        <v/>
      </c>
      <c r="V31" s="99" t="str">
        <f t="shared" ref="V31:V38" si="8">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7"/>
        <v/>
      </c>
      <c r="V32" s="86" t="str">
        <f t="shared" si="8"/>
        <v/>
      </c>
      <c r="W32" s="87" t="str">
        <f>IF(U32="","","⑥")</f>
        <v/>
      </c>
      <c r="X32" s="87"/>
      <c r="Y32" s="87"/>
      <c r="Z32" s="87"/>
      <c r="AA32" s="87"/>
      <c r="AB32" s="87"/>
      <c r="AC32" s="87"/>
      <c r="AD32" s="87"/>
      <c r="AE32" s="81"/>
    </row>
    <row r="33" spans="2:32" ht="28.5" customHeight="1">
      <c r="C33" s="91"/>
      <c r="D33" s="89"/>
      <c r="E33" s="4"/>
      <c r="F33" s="4"/>
      <c r="G33" s="4"/>
      <c r="H33" s="4"/>
      <c r="I33" s="4"/>
      <c r="J33" s="4"/>
      <c r="K33" s="4"/>
      <c r="L33" s="4"/>
      <c r="M33" s="4"/>
      <c r="N33" s="4"/>
      <c r="O33" s="4"/>
      <c r="P33" s="4"/>
      <c r="S33" s="84"/>
      <c r="T33" s="85" t="str">
        <f>IF(U33="","","7ヶ月目")</f>
        <v/>
      </c>
      <c r="U33" s="86" t="str">
        <f t="shared" si="7"/>
        <v/>
      </c>
      <c r="V33" s="86" t="str">
        <f t="shared" si="8"/>
        <v/>
      </c>
      <c r="W33" s="87" t="str">
        <f>IF(U33="","","⑦")</f>
        <v/>
      </c>
      <c r="X33" s="87"/>
      <c r="Y33" s="87"/>
      <c r="Z33" s="87"/>
      <c r="AA33" s="87"/>
      <c r="AB33" s="87"/>
      <c r="AC33" s="87"/>
      <c r="AD33" s="87"/>
      <c r="AE33" s="81"/>
    </row>
    <row r="34" spans="2:32" ht="15" customHeight="1">
      <c r="B34" s="4"/>
      <c r="S34" s="84"/>
      <c r="T34" s="85" t="str">
        <f>IF(U34="","","8ヶ月目")</f>
        <v/>
      </c>
      <c r="U34" s="86" t="str">
        <f t="shared" si="7"/>
        <v/>
      </c>
      <c r="V34" s="86" t="str">
        <f t="shared" si="8"/>
        <v/>
      </c>
      <c r="W34" s="87" t="str">
        <f>IF(U34="","","⑧")</f>
        <v/>
      </c>
      <c r="X34" s="87"/>
      <c r="Y34" s="87"/>
      <c r="Z34" s="87"/>
      <c r="AA34" s="87"/>
      <c r="AB34" s="87"/>
      <c r="AC34" s="87"/>
      <c r="AD34" s="87"/>
      <c r="AE34" s="81"/>
      <c r="AF34" s="88"/>
    </row>
    <row r="35" spans="2:32" ht="28.5" customHeight="1">
      <c r="S35" s="84"/>
      <c r="T35" s="85" t="str">
        <f>IF(U35="","","9ヶ月目")</f>
        <v/>
      </c>
      <c r="U35" s="86" t="str">
        <f t="shared" si="7"/>
        <v/>
      </c>
      <c r="V35" s="86" t="str">
        <f t="shared" si="8"/>
        <v/>
      </c>
      <c r="W35" s="87" t="str">
        <f>IF(U35="","","⑨")</f>
        <v/>
      </c>
      <c r="X35" s="87"/>
      <c r="Y35" s="87"/>
      <c r="Z35" s="87"/>
      <c r="AA35" s="87"/>
      <c r="AB35" s="87"/>
      <c r="AC35" s="87"/>
      <c r="AD35" s="87"/>
      <c r="AE35" s="81"/>
      <c r="AF35" s="88"/>
    </row>
    <row r="36" spans="2:32" ht="30.75" customHeight="1">
      <c r="S36" s="84"/>
      <c r="T36" s="85" t="str">
        <f>IF(U36="","","10ヶ月目")</f>
        <v/>
      </c>
      <c r="U36" s="86" t="str">
        <f t="shared" si="7"/>
        <v/>
      </c>
      <c r="V36" s="86" t="str">
        <f t="shared" si="8"/>
        <v/>
      </c>
      <c r="W36" s="87" t="str">
        <f>IF(U36="","","⑩")</f>
        <v/>
      </c>
      <c r="X36" s="87"/>
      <c r="Y36" s="87"/>
      <c r="Z36" s="87"/>
      <c r="AA36" s="87"/>
      <c r="AB36" s="87"/>
      <c r="AC36" s="87"/>
      <c r="AD36" s="87"/>
      <c r="AE36" s="81"/>
      <c r="AF36" s="88"/>
    </row>
    <row r="37" spans="2:32" ht="15" customHeight="1">
      <c r="S37" s="84"/>
      <c r="T37" s="85" t="str">
        <f>IF(U37="","","11ヶ月目")</f>
        <v/>
      </c>
      <c r="U37" s="86" t="str">
        <f t="shared" si="7"/>
        <v/>
      </c>
      <c r="V37" s="86" t="str">
        <f t="shared" si="8"/>
        <v/>
      </c>
      <c r="W37" s="87" t="str">
        <f>IF(U37="","","⑪")</f>
        <v/>
      </c>
      <c r="X37" s="87"/>
      <c r="Y37" s="87"/>
      <c r="Z37" s="87"/>
      <c r="AA37" s="87"/>
      <c r="AB37" s="87"/>
      <c r="AC37" s="87"/>
      <c r="AD37" s="87"/>
      <c r="AE37" s="81"/>
      <c r="AF37" s="88"/>
    </row>
    <row r="38" spans="2:32" ht="28.5" customHeight="1">
      <c r="S38" s="84"/>
      <c r="T38" s="85" t="str">
        <f>IF(U38="","","12ヶ月目")</f>
        <v/>
      </c>
      <c r="U38" s="86" t="str">
        <f t="shared" si="7"/>
        <v/>
      </c>
      <c r="V38" s="86" t="str">
        <f t="shared" si="8"/>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trpvUlSAzdsMiGyMXGYRvku4T3FEbklsDfIi4RwlwyWH6L+45uCzLqChW42Q8SZSviNvpJlwSIZhkwCoP6XrPg==" saltValue="Sv+tc8ZAkCHCqDilg/YGqg==" spinCount="100000" sheet="1" selectLockedCells="1"/>
  <mergeCells count="34">
    <mergeCell ref="B28:D28"/>
    <mergeCell ref="E28:O28"/>
    <mergeCell ref="C30:N30"/>
    <mergeCell ref="B26:D26"/>
    <mergeCell ref="F26:H26"/>
    <mergeCell ref="I26:O26"/>
    <mergeCell ref="S26:W26"/>
    <mergeCell ref="B27:D27"/>
    <mergeCell ref="E27:O27"/>
    <mergeCell ref="B24:D25"/>
    <mergeCell ref="E24:E25"/>
    <mergeCell ref="F24:H24"/>
    <mergeCell ref="I24:O24"/>
    <mergeCell ref="F25:H25"/>
    <mergeCell ref="I25:O25"/>
    <mergeCell ref="B18:E18"/>
    <mergeCell ref="F18:H18"/>
    <mergeCell ref="B22:D22"/>
    <mergeCell ref="E22:O22"/>
    <mergeCell ref="B23:D23"/>
    <mergeCell ref="E23:O23"/>
    <mergeCell ref="B14:E14"/>
    <mergeCell ref="F14:O14"/>
    <mergeCell ref="B15:E15"/>
    <mergeCell ref="F15:H15"/>
    <mergeCell ref="B16:E17"/>
    <mergeCell ref="F16:H16"/>
    <mergeCell ref="J16:O16"/>
    <mergeCell ref="B12:O12"/>
    <mergeCell ref="B1:D1"/>
    <mergeCell ref="AF2:AH2"/>
    <mergeCell ref="J6:K6"/>
    <mergeCell ref="AF6:AJ9"/>
    <mergeCell ref="G10:O10"/>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2"/>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45" t="s">
        <v>39</v>
      </c>
      <c r="B1" s="345"/>
      <c r="C1" s="345"/>
      <c r="D1" s="345"/>
      <c r="E1" s="345"/>
      <c r="F1" s="345"/>
      <c r="G1" s="345"/>
      <c r="H1" s="345"/>
      <c r="I1" s="345"/>
      <c r="J1" s="346"/>
      <c r="K1" s="363" t="s">
        <v>146</v>
      </c>
      <c r="L1" s="364"/>
      <c r="M1" s="169" t="s">
        <v>40</v>
      </c>
      <c r="N1" s="168"/>
      <c r="O1" s="170"/>
      <c r="P1" s="363" t="s">
        <v>146</v>
      </c>
      <c r="Q1" s="364"/>
      <c r="R1" s="365" t="s">
        <v>146</v>
      </c>
      <c r="S1" s="364"/>
      <c r="T1" s="169" t="s">
        <v>41</v>
      </c>
      <c r="U1" s="168"/>
      <c r="V1" s="168"/>
      <c r="W1" s="154" t="e">
        <f>IF(K1="末",1,K1+1)</f>
        <v>#VALUE!</v>
      </c>
      <c r="AX1" s="272"/>
      <c r="AY1" s="159"/>
      <c r="AZ1" s="163"/>
      <c r="BA1" s="159"/>
      <c r="BB1" s="163"/>
    </row>
    <row r="2" spans="1:55">
      <c r="AG2" s="78" t="str">
        <f>IF(様式第10号!G10="",様式第10号!L3,様式第10号!L3&amp;" 事業実施農業法人等名： "&amp;様式第10号!G10&amp;"")</f>
        <v>〈令和５年度第３回〉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31" t="s">
        <v>49</v>
      </c>
      <c r="AV7" s="331"/>
      <c r="AW7" s="331"/>
      <c r="AX7" s="331"/>
      <c r="AY7" s="331"/>
      <c r="AZ7" s="331"/>
      <c r="BA7" s="331"/>
      <c r="BB7" s="331"/>
      <c r="BC7" s="331"/>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40" t="s">
        <v>50</v>
      </c>
      <c r="C9" s="340"/>
      <c r="D9" s="340"/>
      <c r="E9" s="340"/>
      <c r="F9" s="340"/>
      <c r="G9" s="340"/>
      <c r="H9" s="340"/>
      <c r="I9" s="16"/>
      <c r="K9" s="340" t="s">
        <v>51</v>
      </c>
      <c r="L9" s="340"/>
      <c r="M9" s="340"/>
      <c r="N9" s="340"/>
      <c r="O9" s="340"/>
      <c r="P9" s="340"/>
      <c r="Q9" s="340"/>
      <c r="R9" s="340"/>
      <c r="S9" s="340"/>
      <c r="U9" s="340" t="s">
        <v>52</v>
      </c>
      <c r="V9" s="340"/>
      <c r="W9" s="340"/>
      <c r="X9" s="340"/>
      <c r="Y9" s="340"/>
      <c r="Z9" s="340"/>
      <c r="AA9" s="340"/>
      <c r="AB9" s="340"/>
      <c r="AC9" s="340"/>
      <c r="AD9" s="340"/>
      <c r="AE9" s="340"/>
      <c r="AF9" s="340"/>
      <c r="AQ9" s="2"/>
      <c r="AR9" s="2"/>
      <c r="AS9" s="2"/>
      <c r="AT9" s="157"/>
      <c r="AU9" s="348" t="s">
        <v>53</v>
      </c>
      <c r="AV9" s="348" t="s">
        <v>54</v>
      </c>
      <c r="AW9" s="349" t="s">
        <v>55</v>
      </c>
      <c r="AX9" s="349" t="s">
        <v>145</v>
      </c>
      <c r="AY9" s="347" t="s">
        <v>56</v>
      </c>
      <c r="AZ9" s="347"/>
      <c r="BA9" s="347"/>
      <c r="BB9" s="347"/>
      <c r="BC9" s="279" t="s">
        <v>153</v>
      </c>
    </row>
    <row r="10" spans="1:55" s="7" customFormat="1" ht="7.5" customHeight="1">
      <c r="B10" s="21"/>
      <c r="C10" s="21"/>
      <c r="D10" s="21"/>
      <c r="E10" s="21"/>
      <c r="F10" s="21"/>
      <c r="G10" s="21"/>
      <c r="H10" s="21"/>
      <c r="I10" s="16"/>
      <c r="AQ10" s="2"/>
      <c r="AR10" s="2"/>
      <c r="AS10" s="2"/>
      <c r="AT10" s="157"/>
      <c r="AU10" s="348"/>
      <c r="AV10" s="348"/>
      <c r="AW10" s="349"/>
      <c r="AX10" s="349"/>
      <c r="AY10" s="347"/>
      <c r="AZ10" s="347"/>
      <c r="BA10" s="347"/>
      <c r="BB10" s="347"/>
      <c r="BC10" s="157"/>
    </row>
    <row r="11" spans="1:55" ht="36.75" customHeight="1">
      <c r="A11" s="339" t="str">
        <f>様式第10号!AG25</f>
        <v/>
      </c>
      <c r="B11" s="339"/>
      <c r="C11" s="11" t="s">
        <v>7</v>
      </c>
      <c r="D11" s="124" t="s">
        <v>57</v>
      </c>
      <c r="E11" s="335"/>
      <c r="F11" s="336"/>
      <c r="G11" s="350" t="s">
        <v>58</v>
      </c>
      <c r="H11" s="350"/>
      <c r="I11" s="350"/>
      <c r="J11" s="16" t="s">
        <v>59</v>
      </c>
      <c r="K11" s="237" t="str">
        <f>AY11</f>
        <v/>
      </c>
      <c r="L11" s="17" t="s">
        <v>20</v>
      </c>
      <c r="M11" s="237" t="str">
        <f>AZ11</f>
        <v/>
      </c>
      <c r="N11" s="18" t="s">
        <v>8</v>
      </c>
      <c r="O11" s="11" t="s">
        <v>19</v>
      </c>
      <c r="P11" s="237" t="str">
        <f t="shared" ref="P11:P16" si="0">BA11</f>
        <v/>
      </c>
      <c r="Q11" s="17" t="s">
        <v>20</v>
      </c>
      <c r="R11" s="237"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35"/>
      <c r="AD11" s="336"/>
      <c r="AE11" s="350" t="s">
        <v>58</v>
      </c>
      <c r="AF11" s="350"/>
      <c r="AU11" s="167" t="str">
        <f>X11</f>
        <v/>
      </c>
      <c r="AV11" s="167">
        <f>Z11</f>
        <v>0</v>
      </c>
      <c r="AW11" s="238" t="str">
        <f>IFERROR(EDATE(EDATE(EDATE($AU11,-1)+$W$1-1,IF($P$1="当月",0,-1)),IF($K$1="末",1,0)),"")</f>
        <v/>
      </c>
      <c r="AX11" s="271" t="str">
        <f>IFERROR(EDATE(AW11,1)-1,"")</f>
        <v/>
      </c>
      <c r="AY11" s="239" t="str">
        <f>IFERROR(IF(AV11=0,"",MONTH(AW11)),"")</f>
        <v/>
      </c>
      <c r="AZ11" s="239" t="str">
        <f>IFERROR(IF(AV11=0,"",DAY(AW11)),"")</f>
        <v/>
      </c>
      <c r="BA11" s="240" t="str">
        <f>IFERROR(IF(AV11=0,"",MONTH(AX11)),"")</f>
        <v/>
      </c>
      <c r="BB11" s="240" t="str">
        <f>IFERROR(IF(AV11=0,"",DAY(AX11)),"")</f>
        <v/>
      </c>
      <c r="BC11" s="280">
        <f>Z11</f>
        <v>0</v>
      </c>
    </row>
    <row r="12" spans="1:55" ht="36.75" customHeight="1">
      <c r="A12" s="339" t="str">
        <f>様式第10号!AG26</f>
        <v/>
      </c>
      <c r="B12" s="339"/>
      <c r="C12" s="11" t="s">
        <v>7</v>
      </c>
      <c r="D12" s="124" t="s">
        <v>57</v>
      </c>
      <c r="E12" s="335"/>
      <c r="F12" s="336"/>
      <c r="G12" s="350" t="s">
        <v>58</v>
      </c>
      <c r="H12" s="350"/>
      <c r="I12" s="350"/>
      <c r="J12" s="16" t="s">
        <v>59</v>
      </c>
      <c r="K12" s="237" t="str">
        <f t="shared" ref="K12:K16" si="3">AY12</f>
        <v/>
      </c>
      <c r="L12" s="17" t="s">
        <v>20</v>
      </c>
      <c r="M12" s="237" t="str">
        <f t="shared" ref="M12:M16" si="4">AZ12</f>
        <v/>
      </c>
      <c r="N12" s="18" t="s">
        <v>8</v>
      </c>
      <c r="O12" s="11" t="s">
        <v>19</v>
      </c>
      <c r="P12" s="237" t="str">
        <f t="shared" si="0"/>
        <v/>
      </c>
      <c r="Q12" s="17" t="s">
        <v>62</v>
      </c>
      <c r="R12" s="237"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35"/>
      <c r="AD12" s="336"/>
      <c r="AE12" s="350" t="s">
        <v>58</v>
      </c>
      <c r="AF12" s="350"/>
      <c r="AU12" s="167" t="str">
        <f t="shared" ref="AU12:AU16" si="6">X12</f>
        <v/>
      </c>
      <c r="AV12" s="167">
        <f t="shared" ref="AV12:AV16" si="7">Z12</f>
        <v>0</v>
      </c>
      <c r="AW12" s="238" t="str">
        <f t="shared" ref="AW12:AW16" si="8">IFERROR(EDATE(EDATE(EDATE($AU12,-1)+$W$1-1,IF($P$1="当月",0,-1)),IF($K$1="末",1,0)),"")</f>
        <v/>
      </c>
      <c r="AX12" s="271" t="str">
        <f t="shared" ref="AX12:AX16" si="9">IFERROR(EDATE(AW12,1)-1,"")</f>
        <v/>
      </c>
      <c r="AY12" s="239" t="str">
        <f t="shared" ref="AY12:AY16" si="10">IFERROR(IF(AV12=0,"",MONTH(AW12)),"")</f>
        <v/>
      </c>
      <c r="AZ12" s="239" t="str">
        <f t="shared" ref="AZ12:AZ16" si="11">IFERROR(IF(AV12=0,"",DAY(AW12)),"")</f>
        <v/>
      </c>
      <c r="BA12" s="240" t="str">
        <f t="shared" ref="BA12:BA16" si="12">IFERROR(IF(AV12=0,"",MONTH(AX12)),"")</f>
        <v/>
      </c>
      <c r="BB12" s="240" t="str">
        <f t="shared" ref="BB12:BB16" si="13">IFERROR(IF(AV12=0,"",DAY(AX12)),"")</f>
        <v/>
      </c>
      <c r="BC12" s="280">
        <f t="shared" ref="BC12:BC16" si="14">Z12</f>
        <v>0</v>
      </c>
    </row>
    <row r="13" spans="1:55" ht="36.75" customHeight="1">
      <c r="A13" s="339" t="str">
        <f>様式第10号!AG27</f>
        <v/>
      </c>
      <c r="B13" s="339"/>
      <c r="C13" s="11" t="s">
        <v>7</v>
      </c>
      <c r="D13" s="124" t="s">
        <v>57</v>
      </c>
      <c r="E13" s="335"/>
      <c r="F13" s="336"/>
      <c r="G13" s="350" t="s">
        <v>58</v>
      </c>
      <c r="H13" s="350"/>
      <c r="I13" s="350"/>
      <c r="J13" s="16" t="s">
        <v>59</v>
      </c>
      <c r="K13" s="237" t="str">
        <f t="shared" si="3"/>
        <v/>
      </c>
      <c r="L13" s="17" t="s">
        <v>20</v>
      </c>
      <c r="M13" s="237" t="str">
        <f t="shared" si="4"/>
        <v/>
      </c>
      <c r="N13" s="18" t="s">
        <v>8</v>
      </c>
      <c r="O13" s="11" t="s">
        <v>19</v>
      </c>
      <c r="P13" s="237" t="str">
        <f t="shared" si="0"/>
        <v/>
      </c>
      <c r="Q13" s="17" t="s">
        <v>20</v>
      </c>
      <c r="R13" s="237" t="str">
        <f t="shared" si="1"/>
        <v/>
      </c>
      <c r="S13" s="18" t="s">
        <v>8</v>
      </c>
      <c r="T13" s="16"/>
      <c r="U13" s="139" t="str">
        <f t="shared" si="5"/>
        <v/>
      </c>
      <c r="V13" s="11" t="s">
        <v>7</v>
      </c>
      <c r="W13" s="1" t="s">
        <v>60</v>
      </c>
      <c r="X13" s="140" t="str">
        <f t="shared" si="2"/>
        <v/>
      </c>
      <c r="Y13" s="141" t="s">
        <v>19</v>
      </c>
      <c r="Z13" s="142">
        <f>IF(A13="",0,EOMONTH(A13,0))</f>
        <v>0</v>
      </c>
      <c r="AA13" s="1" t="s">
        <v>61</v>
      </c>
      <c r="AB13" s="106" t="s">
        <v>57</v>
      </c>
      <c r="AC13" s="335"/>
      <c r="AD13" s="336"/>
      <c r="AE13" s="350" t="s">
        <v>58</v>
      </c>
      <c r="AF13" s="350"/>
      <c r="AU13" s="167" t="str">
        <f t="shared" si="6"/>
        <v/>
      </c>
      <c r="AV13" s="167">
        <f t="shared" si="7"/>
        <v>0</v>
      </c>
      <c r="AW13" s="238" t="str">
        <f t="shared" si="8"/>
        <v/>
      </c>
      <c r="AX13" s="271" t="str">
        <f t="shared" si="9"/>
        <v/>
      </c>
      <c r="AY13" s="239" t="str">
        <f t="shared" si="10"/>
        <v/>
      </c>
      <c r="AZ13" s="239" t="str">
        <f t="shared" si="11"/>
        <v/>
      </c>
      <c r="BA13" s="240" t="str">
        <f t="shared" si="12"/>
        <v/>
      </c>
      <c r="BB13" s="240" t="str">
        <f t="shared" si="13"/>
        <v/>
      </c>
      <c r="BC13" s="280">
        <f t="shared" si="14"/>
        <v>0</v>
      </c>
    </row>
    <row r="14" spans="1:55" ht="36.75" customHeight="1">
      <c r="A14" s="339" t="str">
        <f>様式第10号!AG28</f>
        <v/>
      </c>
      <c r="B14" s="339"/>
      <c r="C14" s="11" t="s">
        <v>7</v>
      </c>
      <c r="D14" s="124" t="s">
        <v>57</v>
      </c>
      <c r="E14" s="335"/>
      <c r="F14" s="336"/>
      <c r="G14" s="350" t="s">
        <v>58</v>
      </c>
      <c r="H14" s="350"/>
      <c r="I14" s="350"/>
      <c r="J14" s="16" t="s">
        <v>59</v>
      </c>
      <c r="K14" s="237" t="str">
        <f t="shared" si="3"/>
        <v/>
      </c>
      <c r="L14" s="17" t="s">
        <v>20</v>
      </c>
      <c r="M14" s="237" t="str">
        <f t="shared" si="4"/>
        <v/>
      </c>
      <c r="N14" s="18" t="s">
        <v>8</v>
      </c>
      <c r="O14" s="11" t="s">
        <v>19</v>
      </c>
      <c r="P14" s="237" t="str">
        <f t="shared" si="0"/>
        <v/>
      </c>
      <c r="Q14" s="17" t="s">
        <v>20</v>
      </c>
      <c r="R14" s="237" t="str">
        <f t="shared" si="1"/>
        <v/>
      </c>
      <c r="S14" s="18" t="s">
        <v>8</v>
      </c>
      <c r="T14" s="16"/>
      <c r="U14" s="139" t="str">
        <f t="shared" si="5"/>
        <v/>
      </c>
      <c r="V14" s="11" t="s">
        <v>7</v>
      </c>
      <c r="W14" s="1" t="s">
        <v>60</v>
      </c>
      <c r="X14" s="140" t="str">
        <f t="shared" si="2"/>
        <v/>
      </c>
      <c r="Y14" s="141" t="s">
        <v>19</v>
      </c>
      <c r="Z14" s="142">
        <f>IF(A14="",0,EOMONTH(A14,0))</f>
        <v>0</v>
      </c>
      <c r="AA14" s="1" t="s">
        <v>61</v>
      </c>
      <c r="AB14" s="106" t="s">
        <v>57</v>
      </c>
      <c r="AC14" s="335"/>
      <c r="AD14" s="336"/>
      <c r="AE14" s="350" t="s">
        <v>58</v>
      </c>
      <c r="AF14" s="350"/>
      <c r="AU14" s="167" t="str">
        <f t="shared" si="6"/>
        <v/>
      </c>
      <c r="AV14" s="167">
        <f t="shared" si="7"/>
        <v>0</v>
      </c>
      <c r="AW14" s="238" t="str">
        <f t="shared" si="8"/>
        <v/>
      </c>
      <c r="AX14" s="271" t="str">
        <f t="shared" si="9"/>
        <v/>
      </c>
      <c r="AY14" s="239" t="str">
        <f t="shared" si="10"/>
        <v/>
      </c>
      <c r="AZ14" s="239" t="str">
        <f t="shared" si="11"/>
        <v/>
      </c>
      <c r="BA14" s="240" t="str">
        <f t="shared" si="12"/>
        <v/>
      </c>
      <c r="BB14" s="240" t="str">
        <f t="shared" si="13"/>
        <v/>
      </c>
      <c r="BC14" s="280">
        <f t="shared" si="14"/>
        <v>0</v>
      </c>
    </row>
    <row r="15" spans="1:55" ht="36.75" customHeight="1">
      <c r="A15" s="339" t="str">
        <f>様式第10号!AG29</f>
        <v/>
      </c>
      <c r="B15" s="339"/>
      <c r="C15" s="11" t="s">
        <v>7</v>
      </c>
      <c r="D15" s="124" t="s">
        <v>57</v>
      </c>
      <c r="E15" s="335"/>
      <c r="F15" s="336"/>
      <c r="G15" s="350" t="s">
        <v>58</v>
      </c>
      <c r="H15" s="350"/>
      <c r="I15" s="350"/>
      <c r="J15" s="16" t="s">
        <v>59</v>
      </c>
      <c r="K15" s="237" t="str">
        <f t="shared" si="3"/>
        <v/>
      </c>
      <c r="L15" s="17" t="s">
        <v>20</v>
      </c>
      <c r="M15" s="237" t="str">
        <f t="shared" si="4"/>
        <v/>
      </c>
      <c r="N15" s="18" t="s">
        <v>8</v>
      </c>
      <c r="O15" s="11" t="s">
        <v>19</v>
      </c>
      <c r="P15" s="237" t="str">
        <f t="shared" si="0"/>
        <v/>
      </c>
      <c r="Q15" s="17" t="s">
        <v>20</v>
      </c>
      <c r="R15" s="237" t="str">
        <f t="shared" si="1"/>
        <v/>
      </c>
      <c r="S15" s="18" t="s">
        <v>8</v>
      </c>
      <c r="T15" s="16"/>
      <c r="U15" s="139" t="str">
        <f t="shared" si="5"/>
        <v/>
      </c>
      <c r="V15" s="11" t="s">
        <v>7</v>
      </c>
      <c r="W15" s="1" t="s">
        <v>60</v>
      </c>
      <c r="X15" s="140" t="str">
        <f t="shared" si="2"/>
        <v/>
      </c>
      <c r="Y15" s="141" t="s">
        <v>19</v>
      </c>
      <c r="Z15" s="142">
        <f>IF(A15="",0,EOMONTH(A15,0))</f>
        <v>0</v>
      </c>
      <c r="AA15" s="1" t="s">
        <v>61</v>
      </c>
      <c r="AB15" s="106" t="s">
        <v>57</v>
      </c>
      <c r="AC15" s="335"/>
      <c r="AD15" s="336"/>
      <c r="AE15" s="350" t="s">
        <v>58</v>
      </c>
      <c r="AF15" s="350"/>
      <c r="AU15" s="167" t="str">
        <f t="shared" si="6"/>
        <v/>
      </c>
      <c r="AV15" s="167">
        <f t="shared" si="7"/>
        <v>0</v>
      </c>
      <c r="AW15" s="238" t="str">
        <f t="shared" si="8"/>
        <v/>
      </c>
      <c r="AX15" s="271" t="str">
        <f t="shared" si="9"/>
        <v/>
      </c>
      <c r="AY15" s="239" t="str">
        <f t="shared" si="10"/>
        <v/>
      </c>
      <c r="AZ15" s="239" t="str">
        <f t="shared" si="11"/>
        <v/>
      </c>
      <c r="BA15" s="240" t="str">
        <f t="shared" si="12"/>
        <v/>
      </c>
      <c r="BB15" s="240" t="str">
        <f t="shared" si="13"/>
        <v/>
      </c>
      <c r="BC15" s="280">
        <f t="shared" si="14"/>
        <v>0</v>
      </c>
    </row>
    <row r="16" spans="1:55" ht="36.75" customHeight="1">
      <c r="A16" s="339" t="str">
        <f>様式第10号!AG30</f>
        <v/>
      </c>
      <c r="B16" s="339"/>
      <c r="C16" s="11" t="s">
        <v>7</v>
      </c>
      <c r="D16" s="124" t="s">
        <v>57</v>
      </c>
      <c r="E16" s="335"/>
      <c r="F16" s="336"/>
      <c r="G16" s="350" t="s">
        <v>58</v>
      </c>
      <c r="H16" s="350"/>
      <c r="I16" s="350"/>
      <c r="J16" s="16" t="s">
        <v>59</v>
      </c>
      <c r="K16" s="237" t="str">
        <f t="shared" si="3"/>
        <v/>
      </c>
      <c r="L16" s="17" t="s">
        <v>20</v>
      </c>
      <c r="M16" s="237" t="str">
        <f t="shared" si="4"/>
        <v/>
      </c>
      <c r="N16" s="18" t="s">
        <v>8</v>
      </c>
      <c r="O16" s="11" t="s">
        <v>19</v>
      </c>
      <c r="P16" s="237" t="str">
        <f t="shared" si="0"/>
        <v/>
      </c>
      <c r="Q16" s="17" t="s">
        <v>20</v>
      </c>
      <c r="R16" s="237" t="str">
        <f t="shared" si="1"/>
        <v/>
      </c>
      <c r="S16" s="18" t="s">
        <v>8</v>
      </c>
      <c r="T16" s="16"/>
      <c r="U16" s="139" t="str">
        <f t="shared" si="5"/>
        <v/>
      </c>
      <c r="V16" s="11" t="s">
        <v>7</v>
      </c>
      <c r="W16" s="1" t="s">
        <v>60</v>
      </c>
      <c r="X16" s="140" t="str">
        <f t="shared" si="2"/>
        <v/>
      </c>
      <c r="Y16" s="141" t="s">
        <v>19</v>
      </c>
      <c r="Z16" s="142">
        <f>IF(A15="",0,EOMONTH(A16,0))</f>
        <v>0</v>
      </c>
      <c r="AA16" s="1" t="s">
        <v>61</v>
      </c>
      <c r="AB16" s="106" t="s">
        <v>57</v>
      </c>
      <c r="AC16" s="335"/>
      <c r="AD16" s="336"/>
      <c r="AE16" s="350" t="s">
        <v>58</v>
      </c>
      <c r="AF16" s="350"/>
      <c r="AU16" s="167" t="str">
        <f t="shared" si="6"/>
        <v/>
      </c>
      <c r="AV16" s="167">
        <f t="shared" si="7"/>
        <v>0</v>
      </c>
      <c r="AW16" s="238" t="str">
        <f t="shared" si="8"/>
        <v/>
      </c>
      <c r="AX16" s="271" t="str">
        <f t="shared" si="9"/>
        <v/>
      </c>
      <c r="AY16" s="239" t="str">
        <f t="shared" si="10"/>
        <v/>
      </c>
      <c r="AZ16" s="239" t="str">
        <f t="shared" si="11"/>
        <v/>
      </c>
      <c r="BA16" s="240" t="str">
        <f t="shared" si="12"/>
        <v/>
      </c>
      <c r="BB16" s="240" t="str">
        <f t="shared" si="13"/>
        <v/>
      </c>
      <c r="BC16" s="280">
        <f t="shared" si="14"/>
        <v>0</v>
      </c>
    </row>
    <row r="17" spans="1:55">
      <c r="AG17" s="5"/>
      <c r="AU17" s="348" t="s">
        <v>63</v>
      </c>
      <c r="AV17" s="348"/>
      <c r="AX17" s="153"/>
    </row>
    <row r="18" spans="1:55" ht="32.25" customHeight="1">
      <c r="A18" s="350" t="s">
        <v>64</v>
      </c>
      <c r="B18" s="350"/>
      <c r="C18" s="350"/>
      <c r="D18" s="124" t="s">
        <v>57</v>
      </c>
      <c r="E18" s="352" t="str">
        <f>IF(様式第10号!$I$17="","",ROUNDDOWN(SUM($E$11:$F$16)/(様式第10号!I17)/4,2))</f>
        <v/>
      </c>
      <c r="F18" s="353"/>
      <c r="G18" s="350" t="s">
        <v>58</v>
      </c>
      <c r="H18" s="350"/>
      <c r="I18" s="350"/>
      <c r="J18" s="351"/>
      <c r="K18" s="351"/>
      <c r="L18" s="125"/>
      <c r="M18" s="351"/>
      <c r="N18" s="351"/>
      <c r="O18" s="351"/>
      <c r="P18" s="351"/>
      <c r="Q18" s="351"/>
      <c r="R18" s="16"/>
      <c r="U18" s="350" t="s">
        <v>65</v>
      </c>
      <c r="V18" s="350"/>
      <c r="W18" s="124"/>
      <c r="X18" s="124"/>
      <c r="Y18" s="124"/>
      <c r="Z18" s="124"/>
      <c r="AA18" s="124"/>
      <c r="AB18" s="124" t="s">
        <v>57</v>
      </c>
      <c r="AC18" s="352" t="str">
        <f>IF(SUM(AC11:AD16)=0,"",SUM(AC11:AD16))</f>
        <v/>
      </c>
      <c r="AD18" s="353"/>
      <c r="AE18" s="350" t="s">
        <v>58</v>
      </c>
      <c r="AF18" s="350"/>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40" t="s">
        <v>70</v>
      </c>
      <c r="C21" s="340"/>
      <c r="D21" s="340"/>
      <c r="E21" s="340"/>
      <c r="F21" s="340"/>
      <c r="G21" s="340"/>
      <c r="H21" s="340"/>
      <c r="I21" s="16"/>
      <c r="AU21" s="153">
        <f t="shared" si="15"/>
        <v>4</v>
      </c>
    </row>
    <row r="22" spans="1:55" ht="16.5" customHeight="1">
      <c r="B22" s="21"/>
      <c r="C22" s="21"/>
      <c r="D22" s="21"/>
      <c r="E22" s="21"/>
      <c r="F22" s="21"/>
      <c r="G22" s="21"/>
      <c r="H22" s="21"/>
      <c r="I22" s="16"/>
      <c r="AU22" s="153">
        <f t="shared" si="15"/>
        <v>5</v>
      </c>
    </row>
    <row r="23" spans="1:55" ht="36" customHeight="1">
      <c r="A23" s="358" t="str">
        <f>A11</f>
        <v/>
      </c>
      <c r="B23" s="358"/>
      <c r="C23" s="25" t="s">
        <v>7</v>
      </c>
      <c r="D23" s="124" t="s">
        <v>57</v>
      </c>
      <c r="E23" s="357"/>
      <c r="F23" s="357"/>
      <c r="G23" s="357"/>
      <c r="H23" s="357"/>
      <c r="I23" s="357"/>
      <c r="J23" s="357"/>
      <c r="K23" s="357"/>
      <c r="L23" s="357"/>
      <c r="M23" s="357"/>
      <c r="N23" s="357"/>
      <c r="O23" s="357"/>
      <c r="P23" s="361" t="str">
        <f>A14</f>
        <v/>
      </c>
      <c r="Q23" s="362"/>
      <c r="R23" s="11" t="s">
        <v>7</v>
      </c>
      <c r="S23" s="124" t="s">
        <v>57</v>
      </c>
      <c r="T23" s="341"/>
      <c r="U23" s="342"/>
      <c r="V23" s="342"/>
      <c r="W23" s="342"/>
      <c r="X23" s="342"/>
      <c r="Y23" s="342"/>
      <c r="Z23" s="342"/>
      <c r="AA23" s="342"/>
      <c r="AB23" s="342"/>
      <c r="AC23" s="342"/>
      <c r="AD23" s="342"/>
      <c r="AE23" s="343"/>
      <c r="AF23" s="143"/>
      <c r="AU23" s="153">
        <f t="shared" si="15"/>
        <v>6</v>
      </c>
    </row>
    <row r="24" spans="1:55" ht="36" customHeight="1">
      <c r="A24" s="359" t="str">
        <f>A12</f>
        <v/>
      </c>
      <c r="B24" s="359"/>
      <c r="C24" s="25" t="s">
        <v>7</v>
      </c>
      <c r="D24" s="124" t="s">
        <v>57</v>
      </c>
      <c r="E24" s="341"/>
      <c r="F24" s="342"/>
      <c r="G24" s="342"/>
      <c r="H24" s="342"/>
      <c r="I24" s="342"/>
      <c r="J24" s="342"/>
      <c r="K24" s="342"/>
      <c r="L24" s="342"/>
      <c r="M24" s="342"/>
      <c r="N24" s="342"/>
      <c r="O24" s="343"/>
      <c r="P24" s="361" t="str">
        <f>A15</f>
        <v/>
      </c>
      <c r="Q24" s="362"/>
      <c r="R24" s="11" t="s">
        <v>7</v>
      </c>
      <c r="S24" s="124" t="s">
        <v>57</v>
      </c>
      <c r="T24" s="354"/>
      <c r="U24" s="355"/>
      <c r="V24" s="355"/>
      <c r="W24" s="355"/>
      <c r="X24" s="355"/>
      <c r="Y24" s="355"/>
      <c r="Z24" s="355"/>
      <c r="AA24" s="355"/>
      <c r="AB24" s="355"/>
      <c r="AC24" s="355"/>
      <c r="AD24" s="355"/>
      <c r="AE24" s="356"/>
      <c r="AF24" s="143"/>
      <c r="AU24" s="153">
        <f t="shared" si="15"/>
        <v>7</v>
      </c>
    </row>
    <row r="25" spans="1:55" ht="36" customHeight="1">
      <c r="A25" s="359" t="str">
        <f>A13</f>
        <v/>
      </c>
      <c r="B25" s="359"/>
      <c r="C25" s="25" t="s">
        <v>7</v>
      </c>
      <c r="D25" s="124" t="s">
        <v>57</v>
      </c>
      <c r="E25" s="357"/>
      <c r="F25" s="357"/>
      <c r="G25" s="357"/>
      <c r="H25" s="357"/>
      <c r="I25" s="357"/>
      <c r="J25" s="357"/>
      <c r="K25" s="357"/>
      <c r="L25" s="357"/>
      <c r="M25" s="357"/>
      <c r="N25" s="357"/>
      <c r="O25" s="357"/>
      <c r="P25" s="361" t="str">
        <f>A16</f>
        <v/>
      </c>
      <c r="Q25" s="362"/>
      <c r="R25" s="11" t="s">
        <v>7</v>
      </c>
      <c r="S25" s="124" t="s">
        <v>57</v>
      </c>
      <c r="T25" s="341"/>
      <c r="U25" s="342"/>
      <c r="V25" s="342"/>
      <c r="W25" s="342"/>
      <c r="X25" s="342"/>
      <c r="Y25" s="342"/>
      <c r="Z25" s="342"/>
      <c r="AA25" s="342"/>
      <c r="AB25" s="342"/>
      <c r="AC25" s="342"/>
      <c r="AD25" s="342"/>
      <c r="AE25" s="343"/>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54"/>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6"/>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54"/>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6"/>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37" t="s">
        <v>72</v>
      </c>
      <c r="C33" s="338"/>
      <c r="E33" s="344" t="s">
        <v>73</v>
      </c>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37" t="s">
        <v>72</v>
      </c>
      <c r="C35" s="338"/>
      <c r="E35" s="360" t="s">
        <v>147</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148</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149</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74" t="s">
        <v>150</v>
      </c>
      <c r="F39" s="274"/>
      <c r="G39" s="274"/>
      <c r="H39" s="274"/>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148"/>
      <c r="AG39" s="148"/>
      <c r="AU39" s="153">
        <f t="shared" ref="AU39:AU47" si="16">AU38+1</f>
        <v>22</v>
      </c>
    </row>
    <row r="40" spans="1:47" ht="8.25" customHeight="1">
      <c r="AU40" s="153">
        <f t="shared" si="16"/>
        <v>23</v>
      </c>
    </row>
    <row r="41" spans="1:47" ht="30" customHeight="1">
      <c r="B41" s="337" t="s">
        <v>72</v>
      </c>
      <c r="C41" s="338"/>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37" t="s">
        <v>72</v>
      </c>
      <c r="C43" s="338"/>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37" t="s">
        <v>72</v>
      </c>
      <c r="C47" s="338"/>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37" t="s">
        <v>79</v>
      </c>
      <c r="C49" s="338"/>
      <c r="E49" s="12" t="s">
        <v>80</v>
      </c>
      <c r="AU49" s="153" t="s">
        <v>69</v>
      </c>
    </row>
    <row r="61" spans="1:47" ht="28.5" customHeight="1">
      <c r="A61" s="265"/>
      <c r="B61" s="266" t="s">
        <v>141</v>
      </c>
      <c r="C61" s="270" t="s">
        <v>142</v>
      </c>
      <c r="D61" s="270"/>
      <c r="E61" s="270"/>
      <c r="F61" s="270"/>
      <c r="G61" s="265"/>
      <c r="H61" s="265"/>
      <c r="I61" s="332" t="str">
        <f>IF(BC11=0,"",IF(様式第10号!J4=1,"正社員採用日",BC11))</f>
        <v/>
      </c>
      <c r="J61" s="332"/>
      <c r="K61" s="332"/>
      <c r="L61" s="332"/>
      <c r="M61" s="332"/>
      <c r="N61" s="332"/>
      <c r="O61" s="332"/>
      <c r="P61" s="332"/>
      <c r="Q61" s="267" t="s">
        <v>19</v>
      </c>
      <c r="S61" s="332" t="str">
        <f>IFERROR(INDEX(BC11:BC16,COUNTIF(AV11:AV16,"&lt;&gt;0")),"")</f>
        <v/>
      </c>
      <c r="T61" s="332"/>
      <c r="U61" s="332"/>
      <c r="V61" s="332"/>
      <c r="W61" s="332"/>
      <c r="X61" s="332"/>
      <c r="Y61" s="276"/>
      <c r="Z61" s="276"/>
      <c r="AA61" s="276"/>
      <c r="AB61" s="268"/>
      <c r="AC61" s="268"/>
      <c r="AE61" s="268"/>
      <c r="AF61" s="277" t="s">
        <v>151</v>
      </c>
    </row>
    <row r="62" spans="1:47" ht="28">
      <c r="A62" s="265"/>
      <c r="B62" s="266" t="s">
        <v>141</v>
      </c>
      <c r="C62" s="333" t="s">
        <v>143</v>
      </c>
      <c r="D62" s="333"/>
      <c r="E62" s="333"/>
      <c r="F62" s="333"/>
      <c r="G62" s="265"/>
      <c r="H62" s="265"/>
      <c r="I62" s="334" t="str">
        <f>AW11</f>
        <v/>
      </c>
      <c r="J62" s="334"/>
      <c r="K62" s="334"/>
      <c r="L62" s="334"/>
      <c r="M62" s="334"/>
      <c r="N62" s="334"/>
      <c r="O62" s="334"/>
      <c r="P62" s="334"/>
      <c r="Q62" s="267" t="s">
        <v>19</v>
      </c>
      <c r="S62" s="334" t="str">
        <f>IFERROR(INDEX(AV11:AV16,COUNTIF(AV11:AV16,"&lt;&gt;0")),"")</f>
        <v/>
      </c>
      <c r="T62" s="334"/>
      <c r="U62" s="334"/>
      <c r="V62" s="334"/>
      <c r="W62" s="334"/>
      <c r="X62" s="334"/>
      <c r="Y62" s="334"/>
      <c r="Z62" s="334"/>
      <c r="AA62" s="278"/>
      <c r="AB62" s="269"/>
      <c r="AC62" s="269"/>
      <c r="AD62" s="269"/>
      <c r="AE62" s="269"/>
      <c r="AF62" s="277" t="s">
        <v>152</v>
      </c>
    </row>
  </sheetData>
  <sheetProtection algorithmName="SHA-512" hashValue="Gc1OjPcxGcys9g8s2QS0ezHyu2QlPij4xvZ4OPI2u2zZa6xfI9XrVX7uiazSFS8ubjTdJOy1J5OXwdlsLPYXKg==" saltValue="UCi9VL/sucQPZ3/JEFyPXQ==" spinCount="100000" sheet="1" selectLockedCells="1"/>
  <mergeCells count="8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 ref="B9:H9"/>
    <mergeCell ref="K9:S9"/>
    <mergeCell ref="U9:AF9"/>
    <mergeCell ref="A11:B11"/>
    <mergeCell ref="E11:F11"/>
    <mergeCell ref="G11:I11"/>
    <mergeCell ref="AC11:AD11"/>
    <mergeCell ref="AE11:AF11"/>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AU7:BC7"/>
    <mergeCell ref="I61:P61"/>
    <mergeCell ref="S61:X61"/>
    <mergeCell ref="C62:F62"/>
    <mergeCell ref="I62:P62"/>
    <mergeCell ref="S62:Z62"/>
    <mergeCell ref="AC16:AD16"/>
    <mergeCell ref="B47:C47"/>
    <mergeCell ref="B49:C49"/>
    <mergeCell ref="A14:B14"/>
    <mergeCell ref="B33:C33"/>
    <mergeCell ref="A15:B15"/>
    <mergeCell ref="A16:B16"/>
    <mergeCell ref="B21:H21"/>
    <mergeCell ref="E24:O24"/>
    <mergeCell ref="E33:AG33"/>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E53D4-745C-4DC2-9A12-2BB454C174FD}">
  <sheetPr>
    <pageSetUpPr fitToPage="1"/>
  </sheetPr>
  <dimension ref="A2:BB48"/>
  <sheetViews>
    <sheetView view="pageBreakPreview" zoomScale="55" zoomScaleNormal="80" zoomScaleSheetLayoutView="55" workbookViewId="0"/>
  </sheetViews>
  <sheetFormatPr baseColWidth="10" defaultColWidth="9" defaultRowHeight="14"/>
  <cols>
    <col min="1" max="1" width="4.1640625" style="171" customWidth="1"/>
    <col min="2" max="2" width="29.1640625" style="173" customWidth="1"/>
    <col min="3" max="4" width="13.1640625" style="173" bestFit="1" customWidth="1"/>
    <col min="5" max="5" width="11.33203125" style="173" bestFit="1" customWidth="1"/>
    <col min="6" max="7" width="11.5" style="173" bestFit="1" customWidth="1"/>
    <col min="8" max="8" width="10.83203125" style="173" customWidth="1"/>
    <col min="9" max="9" width="13.33203125" style="173" customWidth="1"/>
    <col min="10" max="10" width="13.1640625" style="173" bestFit="1" customWidth="1"/>
    <col min="11" max="11" width="11.5" style="173" bestFit="1" customWidth="1"/>
    <col min="12" max="12" width="10" style="173" bestFit="1" customWidth="1"/>
    <col min="13" max="13" width="9.1640625" style="173" bestFit="1" customWidth="1"/>
    <col min="14" max="14" width="11.5" style="173" bestFit="1" customWidth="1"/>
    <col min="15" max="15" width="12.6640625" style="173" customWidth="1"/>
    <col min="16" max="16" width="3.33203125" style="173" bestFit="1" customWidth="1"/>
    <col min="17" max="17" width="13.1640625" style="173" bestFit="1" customWidth="1"/>
    <col min="18" max="18" width="3.33203125" style="173" customWidth="1"/>
    <col min="19" max="31" width="5.1640625" style="173" customWidth="1"/>
    <col min="32" max="32" width="4.1640625" style="173" customWidth="1"/>
    <col min="33" max="33" width="9" style="173"/>
    <col min="34" max="34" width="3.33203125" style="173" bestFit="1" customWidth="1"/>
    <col min="35" max="35" width="5.6640625" style="173" customWidth="1"/>
    <col min="36" max="36" width="2.1640625" style="173" customWidth="1"/>
    <col min="37" max="37" width="5.33203125" style="173" customWidth="1"/>
    <col min="38" max="38" width="4.33203125" style="173" customWidth="1"/>
    <col min="39" max="39" width="2" style="173" customWidth="1"/>
    <col min="40" max="40" width="3.5" style="173" bestFit="1" customWidth="1"/>
    <col min="41" max="42" width="3.33203125" style="173" bestFit="1" customWidth="1"/>
    <col min="43" max="43" width="2.5" style="173" bestFit="1" customWidth="1"/>
    <col min="44" max="44" width="3.33203125" style="173" bestFit="1" customWidth="1"/>
    <col min="45" max="45" width="3.5" style="173" bestFit="1" customWidth="1"/>
    <col min="46" max="46" width="3.33203125" style="173" bestFit="1" customWidth="1"/>
    <col min="47" max="47" width="4.1640625" style="173" bestFit="1" customWidth="1"/>
    <col min="48" max="48" width="2.83203125" style="173" customWidth="1"/>
    <col min="49" max="49" width="2.1640625" style="173" customWidth="1"/>
    <col min="50" max="50" width="19" style="173" customWidth="1"/>
    <col min="51" max="51" width="3.5" style="173" customWidth="1"/>
    <col min="52" max="52" width="4.6640625" style="173" customWidth="1"/>
    <col min="53" max="53" width="5.6640625" style="173" bestFit="1" customWidth="1"/>
    <col min="54" max="54" width="2.1640625" style="173" customWidth="1"/>
    <col min="55" max="16384" width="9" style="173"/>
  </cols>
  <sheetData>
    <row r="2" spans="1:51" ht="39" customHeight="1">
      <c r="B2" s="172"/>
      <c r="I2" s="174"/>
      <c r="J2" s="378" t="s">
        <v>82</v>
      </c>
      <c r="K2" s="378"/>
      <c r="L2" s="378"/>
      <c r="M2" s="378"/>
      <c r="N2" s="378"/>
      <c r="O2" s="378"/>
      <c r="P2" s="378"/>
      <c r="Q2" s="378"/>
      <c r="R2" s="378"/>
      <c r="S2" s="378"/>
      <c r="T2" s="378"/>
      <c r="U2" s="378"/>
      <c r="V2" s="378"/>
    </row>
    <row r="3" spans="1:51" ht="24">
      <c r="A3" s="402" t="s">
        <v>134</v>
      </c>
      <c r="B3" s="402"/>
      <c r="C3" s="402"/>
      <c r="D3" s="402"/>
      <c r="E3" s="402"/>
      <c r="F3" s="402"/>
      <c r="G3" s="402"/>
      <c r="H3" s="402"/>
      <c r="I3" s="402"/>
      <c r="J3" s="378"/>
      <c r="K3" s="378"/>
      <c r="L3" s="378"/>
      <c r="M3" s="378"/>
      <c r="N3" s="378"/>
      <c r="O3" s="378"/>
      <c r="P3" s="378"/>
      <c r="Q3" s="378"/>
      <c r="R3" s="378"/>
      <c r="S3" s="378"/>
      <c r="T3" s="378"/>
      <c r="U3" s="378"/>
      <c r="V3" s="378"/>
    </row>
    <row r="4" spans="1:51" ht="18.75" customHeight="1">
      <c r="H4" s="174"/>
      <c r="I4" s="174"/>
      <c r="J4" s="378"/>
      <c r="K4" s="378"/>
      <c r="L4" s="378"/>
      <c r="M4" s="378"/>
      <c r="N4" s="378"/>
      <c r="O4" s="378"/>
      <c r="P4" s="378"/>
      <c r="Q4" s="378"/>
      <c r="R4" s="378"/>
      <c r="S4" s="378"/>
      <c r="T4" s="378"/>
      <c r="U4" s="378"/>
      <c r="V4" s="378"/>
    </row>
    <row r="5" spans="1:51" ht="15" thickBot="1"/>
    <row r="6" spans="1:51" ht="30" customHeight="1" thickTop="1" thickBot="1">
      <c r="A6" s="370" t="s">
        <v>83</v>
      </c>
      <c r="B6" s="370"/>
      <c r="C6" s="175" t="s">
        <v>84</v>
      </c>
      <c r="D6" s="175" t="s">
        <v>85</v>
      </c>
      <c r="E6" s="175" t="s">
        <v>86</v>
      </c>
      <c r="F6" s="175" t="s">
        <v>87</v>
      </c>
      <c r="G6" s="175" t="s">
        <v>88</v>
      </c>
      <c r="H6" s="175" t="s">
        <v>89</v>
      </c>
      <c r="I6" s="175"/>
      <c r="J6" s="175" t="s">
        <v>85</v>
      </c>
      <c r="K6" s="175" t="s">
        <v>86</v>
      </c>
      <c r="L6" s="175" t="s">
        <v>87</v>
      </c>
      <c r="M6" s="175" t="s">
        <v>88</v>
      </c>
      <c r="N6" s="175" t="s">
        <v>89</v>
      </c>
      <c r="O6" s="385" t="s">
        <v>90</v>
      </c>
      <c r="P6" s="386"/>
      <c r="Q6" s="387"/>
      <c r="R6" s="176"/>
      <c r="S6" s="388" t="s">
        <v>91</v>
      </c>
      <c r="T6" s="389"/>
      <c r="U6" s="389"/>
      <c r="V6" s="390"/>
      <c r="Z6" s="383"/>
      <c r="AA6" s="383"/>
      <c r="AB6" s="383"/>
      <c r="AM6" s="224"/>
      <c r="AN6" s="177"/>
      <c r="AO6" s="177"/>
      <c r="AP6" s="177"/>
      <c r="AQ6" s="177"/>
      <c r="AR6" s="223"/>
    </row>
    <row r="7" spans="1:51" ht="30" customHeight="1" thickTop="1" thickBot="1">
      <c r="A7" s="178" t="s">
        <v>92</v>
      </c>
      <c r="B7" s="179" t="s">
        <v>93</v>
      </c>
      <c r="C7" s="180">
        <v>45351</v>
      </c>
      <c r="D7" s="181">
        <v>45312</v>
      </c>
      <c r="E7" s="182">
        <v>0.33333333333333331</v>
      </c>
      <c r="F7" s="183">
        <v>0.70833333333333337</v>
      </c>
      <c r="G7" s="180" t="s">
        <v>94</v>
      </c>
      <c r="H7" s="184" t="s">
        <v>95</v>
      </c>
      <c r="I7" s="185" t="s">
        <v>96</v>
      </c>
      <c r="J7" s="181">
        <v>45342</v>
      </c>
      <c r="K7" s="182">
        <v>0.33333333333333331</v>
      </c>
      <c r="L7" s="183">
        <v>0.70833333333333337</v>
      </c>
      <c r="M7" s="180" t="s">
        <v>94</v>
      </c>
      <c r="N7" s="184" t="s">
        <v>95</v>
      </c>
      <c r="O7" s="396" t="s">
        <v>97</v>
      </c>
      <c r="P7" s="397"/>
      <c r="Q7" s="398"/>
      <c r="R7" s="176"/>
      <c r="S7" s="391"/>
      <c r="T7" s="378"/>
      <c r="U7" s="378"/>
      <c r="V7" s="392"/>
      <c r="Z7" s="383"/>
      <c r="AA7" s="383"/>
      <c r="AB7" s="383"/>
      <c r="AM7" s="222"/>
      <c r="AR7" s="221"/>
    </row>
    <row r="8" spans="1:51" ht="30" customHeight="1" thickTop="1" thickBot="1">
      <c r="A8" s="178" t="s">
        <v>98</v>
      </c>
      <c r="B8" s="179" t="s">
        <v>99</v>
      </c>
      <c r="C8" s="180">
        <v>44977</v>
      </c>
      <c r="D8" s="181">
        <v>45281</v>
      </c>
      <c r="E8" s="182">
        <v>0.33333333333333331</v>
      </c>
      <c r="F8" s="183">
        <v>0.70833333333333337</v>
      </c>
      <c r="G8" s="180" t="s">
        <v>94</v>
      </c>
      <c r="H8" s="184" t="s">
        <v>95</v>
      </c>
      <c r="I8" s="185" t="s">
        <v>96</v>
      </c>
      <c r="J8" s="181">
        <v>44946</v>
      </c>
      <c r="K8" s="182">
        <v>0.33333333333333331</v>
      </c>
      <c r="L8" s="183">
        <v>0.70833333333333337</v>
      </c>
      <c r="M8" s="180" t="s">
        <v>94</v>
      </c>
      <c r="N8" s="184" t="s">
        <v>95</v>
      </c>
      <c r="O8" s="396" t="s">
        <v>97</v>
      </c>
      <c r="P8" s="397"/>
      <c r="Q8" s="398"/>
      <c r="R8" s="176"/>
      <c r="S8" s="391"/>
      <c r="T8" s="378"/>
      <c r="U8" s="378"/>
      <c r="V8" s="392"/>
      <c r="Z8" s="383"/>
      <c r="AA8" s="383"/>
      <c r="AB8" s="383"/>
      <c r="AM8" s="222"/>
      <c r="AR8" s="221"/>
    </row>
    <row r="9" spans="1:51" ht="30" customHeight="1" thickTop="1" thickBot="1">
      <c r="A9" s="178" t="s">
        <v>100</v>
      </c>
      <c r="B9" s="179" t="s">
        <v>101</v>
      </c>
      <c r="C9" s="180">
        <v>44977</v>
      </c>
      <c r="D9" s="181">
        <v>44927</v>
      </c>
      <c r="E9" s="182">
        <v>0.33333333333333331</v>
      </c>
      <c r="F9" s="183">
        <v>0.70833333333333337</v>
      </c>
      <c r="G9" s="180" t="s">
        <v>94</v>
      </c>
      <c r="H9" s="184" t="s">
        <v>95</v>
      </c>
      <c r="I9" s="185" t="s">
        <v>96</v>
      </c>
      <c r="J9" s="181">
        <v>44957</v>
      </c>
      <c r="K9" s="182">
        <v>0.33333333333333331</v>
      </c>
      <c r="L9" s="183">
        <v>0.70833333333333337</v>
      </c>
      <c r="M9" s="180" t="s">
        <v>94</v>
      </c>
      <c r="N9" s="184" t="s">
        <v>95</v>
      </c>
      <c r="O9" s="396" t="s">
        <v>97</v>
      </c>
      <c r="P9" s="397"/>
      <c r="Q9" s="398"/>
      <c r="R9" s="176"/>
      <c r="S9" s="391"/>
      <c r="T9" s="378"/>
      <c r="U9" s="378"/>
      <c r="V9" s="392"/>
      <c r="Z9" s="383"/>
      <c r="AA9" s="383"/>
      <c r="AB9" s="383"/>
      <c r="AM9" s="222"/>
      <c r="AR9" s="221"/>
    </row>
    <row r="10" spans="1:51" ht="30" customHeight="1" thickTop="1" thickBot="1">
      <c r="A10" s="178" t="s">
        <v>102</v>
      </c>
      <c r="B10" s="179" t="s">
        <v>103</v>
      </c>
      <c r="C10" s="180">
        <v>45351</v>
      </c>
      <c r="D10" s="181">
        <v>44958</v>
      </c>
      <c r="E10" s="182">
        <v>0.33333333333333331</v>
      </c>
      <c r="F10" s="183">
        <v>0.70833333333333337</v>
      </c>
      <c r="G10" s="180" t="s">
        <v>94</v>
      </c>
      <c r="H10" s="184" t="s">
        <v>95</v>
      </c>
      <c r="I10" s="185" t="s">
        <v>96</v>
      </c>
      <c r="J10" s="181">
        <v>45351</v>
      </c>
      <c r="K10" s="182">
        <v>0.33333333333333331</v>
      </c>
      <c r="L10" s="183">
        <v>0.70833333333333337</v>
      </c>
      <c r="M10" s="180" t="s">
        <v>94</v>
      </c>
      <c r="N10" s="184" t="s">
        <v>95</v>
      </c>
      <c r="O10" s="399" t="s">
        <v>97</v>
      </c>
      <c r="P10" s="400"/>
      <c r="Q10" s="401"/>
      <c r="R10" s="176"/>
      <c r="S10" s="393"/>
      <c r="T10" s="394"/>
      <c r="U10" s="394"/>
      <c r="V10" s="395"/>
      <c r="Z10" s="383"/>
      <c r="AA10" s="383"/>
      <c r="AB10" s="383"/>
      <c r="AM10" s="220"/>
      <c r="AN10" s="219"/>
      <c r="AO10" s="219"/>
      <c r="AP10" s="219"/>
      <c r="AQ10" s="219"/>
      <c r="AR10" s="218"/>
    </row>
    <row r="11" spans="1:51" ht="19" thickTop="1" thickBot="1">
      <c r="A11" s="369"/>
      <c r="B11" s="369"/>
      <c r="C11" s="186"/>
      <c r="D11" s="186"/>
      <c r="E11" s="186"/>
      <c r="F11" s="186"/>
      <c r="G11" s="186"/>
      <c r="H11" s="186"/>
      <c r="I11" s="186"/>
      <c r="J11" s="186"/>
      <c r="K11" s="186"/>
      <c r="L11" s="186"/>
      <c r="M11" s="186"/>
      <c r="N11" s="186"/>
      <c r="O11" s="186"/>
      <c r="P11" s="186"/>
      <c r="Q11" s="186"/>
      <c r="R11" s="186"/>
      <c r="S11" s="186"/>
      <c r="T11" s="186"/>
      <c r="U11" s="186"/>
    </row>
    <row r="12" spans="1:51" ht="30" customHeight="1" thickTop="1" thickBot="1">
      <c r="A12" s="370" t="s">
        <v>104</v>
      </c>
      <c r="B12" s="370"/>
      <c r="C12" s="175" t="s">
        <v>84</v>
      </c>
      <c r="D12" s="175" t="s">
        <v>105</v>
      </c>
      <c r="E12" s="175" t="s">
        <v>89</v>
      </c>
      <c r="F12" s="175" t="s">
        <v>106</v>
      </c>
      <c r="G12" s="175" t="s">
        <v>107</v>
      </c>
      <c r="H12" s="175" t="s">
        <v>108</v>
      </c>
      <c r="I12" s="175" t="s">
        <v>109</v>
      </c>
      <c r="J12" s="175" t="s">
        <v>110</v>
      </c>
      <c r="K12" s="175" t="s">
        <v>111</v>
      </c>
      <c r="L12" s="175" t="s">
        <v>112</v>
      </c>
      <c r="M12" s="175" t="s">
        <v>113</v>
      </c>
      <c r="N12" s="175" t="s">
        <v>114</v>
      </c>
      <c r="O12" s="371" t="s">
        <v>115</v>
      </c>
      <c r="P12" s="372"/>
      <c r="Q12" s="373"/>
      <c r="R12" s="187"/>
      <c r="S12" s="374" t="s">
        <v>116</v>
      </c>
      <c r="T12" s="375"/>
      <c r="U12" s="375"/>
      <c r="V12" s="376"/>
    </row>
    <row r="13" spans="1:51" ht="30" customHeight="1">
      <c r="A13" s="178" t="s">
        <v>92</v>
      </c>
      <c r="B13" s="179" t="s">
        <v>93</v>
      </c>
      <c r="C13" s="188">
        <v>45351</v>
      </c>
      <c r="D13" s="189">
        <v>25</v>
      </c>
      <c r="E13" s="189">
        <v>200</v>
      </c>
      <c r="F13" s="190">
        <v>200000</v>
      </c>
      <c r="G13" s="190">
        <v>5000</v>
      </c>
      <c r="H13" s="190">
        <v>10000</v>
      </c>
      <c r="I13" s="190">
        <v>2000</v>
      </c>
      <c r="J13" s="190">
        <v>15000</v>
      </c>
      <c r="K13" s="190">
        <v>2000</v>
      </c>
      <c r="L13" s="190">
        <v>10000</v>
      </c>
      <c r="M13" s="190">
        <v>5000</v>
      </c>
      <c r="N13" s="191">
        <v>181000</v>
      </c>
      <c r="O13" s="192">
        <v>45312</v>
      </c>
      <c r="P13" s="193" t="s">
        <v>117</v>
      </c>
      <c r="Q13" s="194">
        <v>45342</v>
      </c>
      <c r="R13" s="187"/>
      <c r="S13" s="377"/>
      <c r="T13" s="378"/>
      <c r="U13" s="378"/>
      <c r="V13" s="379"/>
      <c r="Z13" s="383"/>
      <c r="AA13" s="383"/>
      <c r="AB13" s="383"/>
      <c r="AL13" s="232"/>
      <c r="AM13" s="231"/>
      <c r="AN13" s="231"/>
      <c r="AO13" s="231"/>
      <c r="AP13" s="231"/>
      <c r="AQ13" s="231"/>
      <c r="AR13" s="231"/>
      <c r="AS13" s="231"/>
      <c r="AT13" s="231"/>
      <c r="AU13" s="231"/>
      <c r="AV13" s="231"/>
      <c r="AW13" s="231"/>
      <c r="AX13" s="231"/>
      <c r="AY13" s="230"/>
    </row>
    <row r="14" spans="1:51" ht="30" customHeight="1">
      <c r="A14" s="178" t="s">
        <v>98</v>
      </c>
      <c r="B14" s="179" t="s">
        <v>99</v>
      </c>
      <c r="C14" s="188">
        <v>44977</v>
      </c>
      <c r="D14" s="189">
        <v>25</v>
      </c>
      <c r="E14" s="189">
        <v>200</v>
      </c>
      <c r="F14" s="190">
        <v>200000</v>
      </c>
      <c r="G14" s="190">
        <v>5000</v>
      </c>
      <c r="H14" s="190">
        <v>10000</v>
      </c>
      <c r="I14" s="190">
        <v>2000</v>
      </c>
      <c r="J14" s="190">
        <v>15000</v>
      </c>
      <c r="K14" s="190">
        <v>2000</v>
      </c>
      <c r="L14" s="190">
        <v>10000</v>
      </c>
      <c r="M14" s="190">
        <v>5000</v>
      </c>
      <c r="N14" s="191">
        <v>181000</v>
      </c>
      <c r="O14" s="192">
        <v>45281</v>
      </c>
      <c r="P14" s="193" t="s">
        <v>117</v>
      </c>
      <c r="Q14" s="194">
        <v>44946</v>
      </c>
      <c r="R14" s="187"/>
      <c r="S14" s="377"/>
      <c r="T14" s="378"/>
      <c r="U14" s="378"/>
      <c r="V14" s="379"/>
      <c r="Z14" s="383"/>
      <c r="AA14" s="383"/>
      <c r="AB14" s="383"/>
      <c r="AL14" s="229"/>
      <c r="AM14" s="205"/>
      <c r="AN14" s="205"/>
      <c r="AO14" s="205"/>
      <c r="AP14" s="205"/>
      <c r="AQ14" s="205"/>
      <c r="AR14" s="205"/>
      <c r="AS14" s="205"/>
      <c r="AT14" s="205"/>
      <c r="AU14" s="205"/>
      <c r="AV14" s="205"/>
      <c r="AW14" s="205"/>
      <c r="AX14" s="205"/>
      <c r="AY14" s="228"/>
    </row>
    <row r="15" spans="1:51" ht="30" customHeight="1">
      <c r="A15" s="178" t="s">
        <v>100</v>
      </c>
      <c r="B15" s="179" t="s">
        <v>101</v>
      </c>
      <c r="C15" s="188">
        <v>44977</v>
      </c>
      <c r="D15" s="189">
        <v>25</v>
      </c>
      <c r="E15" s="189">
        <v>200</v>
      </c>
      <c r="F15" s="190">
        <v>200000</v>
      </c>
      <c r="G15" s="190">
        <v>5000</v>
      </c>
      <c r="H15" s="190">
        <v>10000</v>
      </c>
      <c r="I15" s="190">
        <v>2000</v>
      </c>
      <c r="J15" s="190">
        <v>15000</v>
      </c>
      <c r="K15" s="190">
        <v>2000</v>
      </c>
      <c r="L15" s="190">
        <v>10000</v>
      </c>
      <c r="M15" s="190">
        <v>5000</v>
      </c>
      <c r="N15" s="191">
        <v>181000</v>
      </c>
      <c r="O15" s="195">
        <v>44927</v>
      </c>
      <c r="P15" s="193" t="s">
        <v>117</v>
      </c>
      <c r="Q15" s="196">
        <v>44957</v>
      </c>
      <c r="R15" s="187"/>
      <c r="S15" s="377"/>
      <c r="T15" s="378"/>
      <c r="U15" s="378"/>
      <c r="V15" s="379"/>
      <c r="Z15" s="383"/>
      <c r="AA15" s="383"/>
      <c r="AB15" s="383"/>
      <c r="AL15" s="229"/>
      <c r="AM15" s="205"/>
      <c r="AN15" s="205"/>
      <c r="AO15" s="205"/>
      <c r="AP15" s="205"/>
      <c r="AQ15" s="205"/>
      <c r="AR15" s="205"/>
      <c r="AS15" s="205"/>
      <c r="AT15" s="205"/>
      <c r="AU15" s="205"/>
      <c r="AV15" s="205"/>
      <c r="AW15" s="205"/>
      <c r="AX15" s="205"/>
      <c r="AY15" s="228"/>
    </row>
    <row r="16" spans="1:51" ht="30" customHeight="1" thickBot="1">
      <c r="A16" s="178" t="s">
        <v>102</v>
      </c>
      <c r="B16" s="179" t="s">
        <v>103</v>
      </c>
      <c r="C16" s="188">
        <v>45351</v>
      </c>
      <c r="D16" s="189">
        <v>25</v>
      </c>
      <c r="E16" s="189">
        <v>200</v>
      </c>
      <c r="F16" s="190">
        <v>200000</v>
      </c>
      <c r="G16" s="190">
        <v>5000</v>
      </c>
      <c r="H16" s="190">
        <v>10000</v>
      </c>
      <c r="I16" s="190">
        <v>2000</v>
      </c>
      <c r="J16" s="190">
        <v>15000</v>
      </c>
      <c r="K16" s="190">
        <v>2000</v>
      </c>
      <c r="L16" s="190">
        <v>10000</v>
      </c>
      <c r="M16" s="190">
        <v>5000</v>
      </c>
      <c r="N16" s="191">
        <v>181000</v>
      </c>
      <c r="O16" s="197">
        <v>44958</v>
      </c>
      <c r="P16" s="198" t="s">
        <v>117</v>
      </c>
      <c r="Q16" s="199">
        <v>45351</v>
      </c>
      <c r="R16" s="187"/>
      <c r="S16" s="380"/>
      <c r="T16" s="381"/>
      <c r="U16" s="381"/>
      <c r="V16" s="382"/>
      <c r="Z16" s="383"/>
      <c r="AA16" s="383"/>
      <c r="AB16" s="383"/>
      <c r="AL16" s="229"/>
      <c r="AM16" s="205"/>
      <c r="AN16" s="205"/>
      <c r="AO16" s="205"/>
      <c r="AP16" s="205"/>
      <c r="AQ16" s="205"/>
      <c r="AR16" s="205"/>
      <c r="AS16" s="205"/>
      <c r="AT16" s="205"/>
      <c r="AU16" s="205"/>
      <c r="AV16" s="205"/>
      <c r="AW16" s="205"/>
      <c r="AX16" s="205"/>
      <c r="AY16" s="228"/>
    </row>
    <row r="17" spans="1:51" ht="30" customHeight="1" thickTop="1">
      <c r="A17" s="175"/>
      <c r="B17" s="187"/>
      <c r="C17" s="187"/>
      <c r="D17" s="187"/>
      <c r="E17" s="187"/>
      <c r="F17" s="187"/>
      <c r="G17" s="187"/>
      <c r="H17" s="187"/>
      <c r="I17" s="187"/>
      <c r="J17" s="187"/>
      <c r="K17" s="187"/>
      <c r="L17" s="187"/>
      <c r="M17" s="187"/>
      <c r="N17" s="187"/>
      <c r="O17" s="187"/>
      <c r="P17" s="187"/>
      <c r="Q17" s="187"/>
      <c r="R17" s="187"/>
      <c r="S17" s="200"/>
      <c r="T17" s="200"/>
      <c r="U17" s="200"/>
      <c r="V17" s="177"/>
      <c r="AL17" s="229"/>
      <c r="AM17" s="205"/>
      <c r="AN17" s="205"/>
      <c r="AO17" s="205"/>
      <c r="AP17" s="205"/>
      <c r="AQ17" s="205"/>
      <c r="AR17" s="205"/>
      <c r="AS17" s="205"/>
      <c r="AT17" s="205"/>
      <c r="AU17" s="205"/>
      <c r="AV17" s="205"/>
      <c r="AW17" s="205"/>
      <c r="AX17" s="205"/>
      <c r="AY17" s="228"/>
    </row>
    <row r="18" spans="1:51">
      <c r="AL18" s="229"/>
      <c r="AM18" s="205"/>
      <c r="AN18" s="205"/>
      <c r="AO18" s="205"/>
      <c r="AP18" s="205"/>
      <c r="AQ18" s="205"/>
      <c r="AR18" s="205"/>
      <c r="AS18" s="205"/>
      <c r="AT18" s="205"/>
      <c r="AU18" s="205"/>
      <c r="AV18" s="205"/>
      <c r="AW18" s="205"/>
      <c r="AX18" s="205"/>
      <c r="AY18" s="228"/>
    </row>
    <row r="19" spans="1:51" ht="15" thickBot="1">
      <c r="AL19" s="227"/>
      <c r="AM19" s="226"/>
      <c r="AN19" s="226"/>
      <c r="AO19" s="226"/>
      <c r="AP19" s="226"/>
      <c r="AQ19" s="226"/>
      <c r="AR19" s="226"/>
      <c r="AS19" s="226"/>
      <c r="AT19" s="226"/>
      <c r="AU19" s="226"/>
      <c r="AV19" s="226"/>
      <c r="AW19" s="226"/>
      <c r="AX19" s="226"/>
      <c r="AY19" s="225"/>
    </row>
    <row r="21" spans="1:51" ht="15" thickBot="1">
      <c r="AA21" s="171"/>
    </row>
    <row r="22" spans="1:51" ht="15" thickTop="1">
      <c r="AL22" s="224"/>
      <c r="AM22" s="177"/>
      <c r="AN22" s="177"/>
      <c r="AO22" s="177"/>
      <c r="AP22" s="177"/>
      <c r="AQ22" s="177"/>
      <c r="AR22" s="177"/>
      <c r="AS22" s="177"/>
      <c r="AT22" s="223"/>
    </row>
    <row r="23" spans="1:51">
      <c r="AL23" s="222"/>
      <c r="AT23" s="221"/>
    </row>
    <row r="24" spans="1:51">
      <c r="AL24" s="222"/>
      <c r="AT24" s="221"/>
    </row>
    <row r="25" spans="1:51">
      <c r="AL25" s="222"/>
      <c r="AT25" s="221"/>
    </row>
    <row r="26" spans="1:51">
      <c r="AG26" s="221"/>
      <c r="AL26" s="222"/>
      <c r="AT26" s="221"/>
    </row>
    <row r="27" spans="1:51">
      <c r="AL27" s="222"/>
      <c r="AT27" s="221"/>
    </row>
    <row r="28" spans="1:51">
      <c r="AL28" s="222"/>
      <c r="AT28" s="221"/>
    </row>
    <row r="29" spans="1:51" ht="15" thickBot="1">
      <c r="AL29" s="220"/>
      <c r="AM29" s="219"/>
      <c r="AN29" s="219"/>
      <c r="AO29" s="219"/>
      <c r="AP29" s="219"/>
      <c r="AQ29" s="219"/>
      <c r="AR29" s="219"/>
      <c r="AS29" s="219"/>
      <c r="AT29" s="218"/>
    </row>
    <row r="30" spans="1:51" ht="15" thickTop="1">
      <c r="AG30" s="217"/>
    </row>
    <row r="38" spans="34:54" ht="15" thickBot="1"/>
    <row r="39" spans="34:54">
      <c r="AH39" s="216"/>
      <c r="AI39" s="214"/>
      <c r="AJ39" s="214"/>
      <c r="AK39" s="214"/>
      <c r="AL39" s="214"/>
      <c r="AM39" s="214"/>
      <c r="AN39" s="214"/>
      <c r="AO39" s="214"/>
      <c r="AP39" s="214"/>
      <c r="AQ39" s="214"/>
      <c r="AR39" s="214"/>
      <c r="AS39" s="215"/>
      <c r="AT39" s="214"/>
      <c r="AU39" s="214"/>
      <c r="AV39" s="214"/>
      <c r="AW39" s="214"/>
      <c r="AX39" s="214"/>
      <c r="AY39" s="214"/>
      <c r="AZ39" s="214"/>
      <c r="BA39" s="214"/>
      <c r="BB39" s="213"/>
    </row>
    <row r="40" spans="34:54" ht="15">
      <c r="AH40" s="210"/>
      <c r="AI40" s="384" t="s">
        <v>128</v>
      </c>
      <c r="AJ40" s="384"/>
      <c r="AK40" s="384"/>
      <c r="AL40" s="384"/>
      <c r="AM40" s="205"/>
      <c r="AN40" s="205"/>
      <c r="AO40" s="205"/>
      <c r="AP40" s="205"/>
      <c r="AQ40" s="205"/>
      <c r="AR40" s="205"/>
      <c r="AS40" s="205"/>
      <c r="AT40" s="205"/>
      <c r="AU40" s="205"/>
      <c r="AV40" s="205"/>
      <c r="AW40" s="205"/>
      <c r="AX40" s="205"/>
      <c r="AY40" s="205"/>
      <c r="AZ40" s="205"/>
      <c r="BA40" s="205"/>
      <c r="BB40" s="204"/>
    </row>
    <row r="41" spans="34:54">
      <c r="AH41" s="210"/>
      <c r="AI41" s="205"/>
      <c r="AJ41" s="205"/>
      <c r="AK41" s="205"/>
      <c r="AL41" s="205"/>
      <c r="AM41" s="212"/>
      <c r="AN41" s="212"/>
      <c r="AO41" s="212"/>
      <c r="AP41" s="212"/>
      <c r="AQ41" s="212"/>
      <c r="AR41" s="212"/>
      <c r="AS41" s="212"/>
      <c r="AT41" s="212"/>
      <c r="AU41" s="212"/>
      <c r="AV41" s="212"/>
      <c r="AW41" s="205"/>
      <c r="AX41" s="205"/>
      <c r="AY41" s="205"/>
      <c r="AZ41" s="205"/>
      <c r="BA41" s="205"/>
      <c r="BB41" s="204"/>
    </row>
    <row r="42" spans="34:54" ht="15">
      <c r="AH42" s="210"/>
      <c r="AI42" s="366" t="s">
        <v>127</v>
      </c>
      <c r="AJ42" s="366"/>
      <c r="AK42" s="366"/>
      <c r="AL42" s="366"/>
      <c r="AM42" s="211"/>
      <c r="AN42" s="366" t="s">
        <v>126</v>
      </c>
      <c r="AO42" s="366"/>
      <c r="AP42" s="366"/>
      <c r="AQ42" s="366"/>
      <c r="AR42" s="366"/>
      <c r="AS42" s="366"/>
      <c r="AT42" s="366"/>
      <c r="AU42" s="366"/>
      <c r="AV42" s="366"/>
      <c r="AW42" s="205"/>
      <c r="AX42" s="367" t="s">
        <v>125</v>
      </c>
      <c r="AY42" s="367"/>
      <c r="AZ42" s="367"/>
      <c r="BA42" s="367"/>
      <c r="BB42" s="204"/>
    </row>
    <row r="43" spans="34:54" ht="19.5" customHeight="1">
      <c r="AH43" s="210"/>
      <c r="AI43" s="368"/>
      <c r="AJ43" s="368"/>
      <c r="AK43" s="368"/>
      <c r="AL43" s="208"/>
      <c r="AM43" s="208"/>
      <c r="AN43" s="208"/>
      <c r="AO43" s="208"/>
      <c r="AP43" s="208"/>
      <c r="AQ43" s="208"/>
      <c r="AR43" s="208"/>
      <c r="AS43" s="208"/>
      <c r="AT43" s="208"/>
      <c r="AU43" s="208"/>
      <c r="AV43" s="208"/>
      <c r="AW43" s="205"/>
      <c r="AX43" s="205"/>
      <c r="AY43" s="205"/>
      <c r="AZ43" s="205"/>
      <c r="BA43" s="205"/>
      <c r="BB43" s="204"/>
    </row>
    <row r="44" spans="34:54" ht="19.5" customHeight="1">
      <c r="AH44" s="209" t="s">
        <v>92</v>
      </c>
      <c r="AI44" s="207" t="s">
        <v>124</v>
      </c>
      <c r="AJ44" s="208" t="s">
        <v>120</v>
      </c>
      <c r="AK44" s="206">
        <v>200</v>
      </c>
      <c r="AL44" s="207" t="s">
        <v>119</v>
      </c>
      <c r="AM44" s="205"/>
      <c r="AN44" s="206">
        <v>9</v>
      </c>
      <c r="AO44" s="205" t="s">
        <v>123</v>
      </c>
      <c r="AP44" s="206">
        <v>21</v>
      </c>
      <c r="AQ44" s="205" t="s">
        <v>122</v>
      </c>
      <c r="AR44" s="205" t="s">
        <v>117</v>
      </c>
      <c r="AS44" s="206">
        <v>10</v>
      </c>
      <c r="AT44" s="205" t="s">
        <v>123</v>
      </c>
      <c r="AU44" s="206">
        <v>20</v>
      </c>
      <c r="AV44" s="205" t="s">
        <v>122</v>
      </c>
      <c r="AW44" s="205"/>
      <c r="AX44" s="205" t="s">
        <v>121</v>
      </c>
      <c r="AY44" s="205" t="s">
        <v>120</v>
      </c>
      <c r="AZ44" s="206">
        <v>30</v>
      </c>
      <c r="BA44" s="205" t="s">
        <v>119</v>
      </c>
      <c r="BB44" s="204"/>
    </row>
    <row r="45" spans="34:54" ht="19.5" customHeight="1">
      <c r="AH45" s="209" t="s">
        <v>98</v>
      </c>
      <c r="AI45" s="207" t="s">
        <v>124</v>
      </c>
      <c r="AJ45" s="208" t="s">
        <v>120</v>
      </c>
      <c r="AK45" s="206">
        <v>200</v>
      </c>
      <c r="AL45" s="207" t="s">
        <v>119</v>
      </c>
      <c r="AM45" s="205"/>
      <c r="AN45" s="206">
        <v>8</v>
      </c>
      <c r="AO45" s="205" t="s">
        <v>123</v>
      </c>
      <c r="AP45" s="206">
        <v>21</v>
      </c>
      <c r="AQ45" s="205" t="s">
        <v>122</v>
      </c>
      <c r="AR45" s="205" t="s">
        <v>117</v>
      </c>
      <c r="AS45" s="206">
        <v>9</v>
      </c>
      <c r="AT45" s="205" t="s">
        <v>123</v>
      </c>
      <c r="AU45" s="206">
        <v>20</v>
      </c>
      <c r="AV45" s="205" t="s">
        <v>122</v>
      </c>
      <c r="AW45" s="205"/>
      <c r="AX45" s="205" t="s">
        <v>121</v>
      </c>
      <c r="AY45" s="205" t="s">
        <v>120</v>
      </c>
      <c r="AZ45" s="206">
        <v>30</v>
      </c>
      <c r="BA45" s="205" t="s">
        <v>119</v>
      </c>
      <c r="BB45" s="204"/>
    </row>
    <row r="46" spans="34:54" ht="19.5" customHeight="1">
      <c r="AH46" s="209" t="s">
        <v>100</v>
      </c>
      <c r="AI46" s="207" t="s">
        <v>124</v>
      </c>
      <c r="AJ46" s="208" t="s">
        <v>120</v>
      </c>
      <c r="AK46" s="206">
        <v>200</v>
      </c>
      <c r="AL46" s="207" t="s">
        <v>119</v>
      </c>
      <c r="AM46" s="205"/>
      <c r="AN46" s="206">
        <v>9</v>
      </c>
      <c r="AO46" s="205" t="s">
        <v>123</v>
      </c>
      <c r="AP46" s="206">
        <v>1</v>
      </c>
      <c r="AQ46" s="205" t="s">
        <v>122</v>
      </c>
      <c r="AR46" s="205" t="s">
        <v>117</v>
      </c>
      <c r="AS46" s="206">
        <v>9</v>
      </c>
      <c r="AT46" s="205" t="s">
        <v>123</v>
      </c>
      <c r="AU46" s="206">
        <v>30</v>
      </c>
      <c r="AV46" s="205" t="s">
        <v>122</v>
      </c>
      <c r="AW46" s="205"/>
      <c r="AX46" s="205" t="s">
        <v>121</v>
      </c>
      <c r="AY46" s="205" t="s">
        <v>120</v>
      </c>
      <c r="AZ46" s="206">
        <v>30</v>
      </c>
      <c r="BA46" s="205" t="s">
        <v>119</v>
      </c>
      <c r="BB46" s="204"/>
    </row>
    <row r="47" spans="34:54">
      <c r="AH47" s="209" t="s">
        <v>102</v>
      </c>
      <c r="AI47" s="207" t="s">
        <v>124</v>
      </c>
      <c r="AJ47" s="208" t="s">
        <v>120</v>
      </c>
      <c r="AK47" s="206">
        <v>200</v>
      </c>
      <c r="AL47" s="207" t="s">
        <v>119</v>
      </c>
      <c r="AM47" s="205"/>
      <c r="AN47" s="206">
        <v>10</v>
      </c>
      <c r="AO47" s="205" t="s">
        <v>123</v>
      </c>
      <c r="AP47" s="206">
        <v>1</v>
      </c>
      <c r="AQ47" s="205" t="s">
        <v>122</v>
      </c>
      <c r="AR47" s="205" t="s">
        <v>117</v>
      </c>
      <c r="AS47" s="206">
        <v>10</v>
      </c>
      <c r="AT47" s="205" t="s">
        <v>123</v>
      </c>
      <c r="AU47" s="206">
        <v>31</v>
      </c>
      <c r="AV47" s="205" t="s">
        <v>122</v>
      </c>
      <c r="AW47" s="205"/>
      <c r="AX47" s="205" t="s">
        <v>121</v>
      </c>
      <c r="AY47" s="205" t="s">
        <v>120</v>
      </c>
      <c r="AZ47" s="206">
        <v>30</v>
      </c>
      <c r="BA47" s="205" t="s">
        <v>119</v>
      </c>
      <c r="BB47" s="204"/>
    </row>
    <row r="48" spans="34:54" ht="19.5" customHeight="1" thickBot="1">
      <c r="AH48" s="203"/>
      <c r="AI48" s="202"/>
      <c r="AJ48" s="202"/>
      <c r="AK48" s="202"/>
      <c r="AL48" s="202"/>
      <c r="AM48" s="202"/>
      <c r="AN48" s="202"/>
      <c r="AO48" s="202"/>
      <c r="AP48" s="202"/>
      <c r="AQ48" s="202"/>
      <c r="AR48" s="202"/>
      <c r="AS48" s="202"/>
      <c r="AT48" s="202"/>
      <c r="AU48" s="202"/>
      <c r="AV48" s="202"/>
      <c r="AW48" s="202"/>
      <c r="AX48" s="202"/>
      <c r="AY48" s="202"/>
      <c r="AZ48" s="202"/>
      <c r="BA48" s="202"/>
      <c r="BB48" s="201"/>
    </row>
  </sheetData>
  <mergeCells count="20">
    <mergeCell ref="J2:V4"/>
    <mergeCell ref="A6:B6"/>
    <mergeCell ref="O6:Q6"/>
    <mergeCell ref="S6:V10"/>
    <mergeCell ref="Z6:AB10"/>
    <mergeCell ref="O7:Q7"/>
    <mergeCell ref="O8:Q8"/>
    <mergeCell ref="O9:Q9"/>
    <mergeCell ref="O10:Q10"/>
    <mergeCell ref="A3:I3"/>
    <mergeCell ref="AI42:AL42"/>
    <mergeCell ref="AN42:AV42"/>
    <mergeCell ref="AX42:BA42"/>
    <mergeCell ref="AI43:AK43"/>
    <mergeCell ref="A11:B11"/>
    <mergeCell ref="A12:B12"/>
    <mergeCell ref="O12:Q12"/>
    <mergeCell ref="S12:V16"/>
    <mergeCell ref="Z13:AB16"/>
    <mergeCell ref="AI40:AL40"/>
  </mergeCells>
  <phoneticPr fontId="2"/>
  <printOptions horizontalCentered="1"/>
  <pageMargins left="0.70866141732283472" right="0.70866141732283472" top="0.74803149606299213" bottom="0.74803149606299213" header="0.31496062992125984" footer="0.31496062992125984"/>
  <pageSetup paperSize="9" scale="51"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246"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03" t="s">
        <v>140</v>
      </c>
      <c r="C2" s="403"/>
      <c r="D2" s="403"/>
      <c r="E2" s="403"/>
      <c r="F2" s="403"/>
    </row>
    <row r="4" spans="2:28" ht="20" thickBot="1">
      <c r="B4" s="263"/>
      <c r="C4" s="264" t="s">
        <v>50</v>
      </c>
      <c r="D4" s="264"/>
      <c r="E4" s="264"/>
      <c r="F4" s="264"/>
      <c r="G4" s="264"/>
      <c r="H4" s="7"/>
      <c r="I4" s="404" t="s">
        <v>51</v>
      </c>
      <c r="J4" s="404"/>
      <c r="K4" s="404"/>
      <c r="L4" s="404"/>
      <c r="M4" s="404"/>
      <c r="N4" s="404"/>
      <c r="O4" s="404"/>
      <c r="P4" s="404"/>
      <c r="Q4" s="404"/>
      <c r="R4" s="7"/>
      <c r="S4" s="404" t="s">
        <v>52</v>
      </c>
      <c r="T4" s="404"/>
      <c r="U4" s="404"/>
      <c r="V4" s="404"/>
      <c r="W4" s="404"/>
      <c r="X4" s="404"/>
      <c r="Y4" s="404"/>
      <c r="Z4" s="404"/>
      <c r="AA4" s="404"/>
      <c r="AB4" s="404"/>
    </row>
    <row r="5" spans="2:28" ht="19">
      <c r="C5" s="247"/>
      <c r="D5" s="21"/>
      <c r="E5" s="21"/>
      <c r="F5" s="21"/>
      <c r="G5" s="21"/>
      <c r="H5" s="7"/>
      <c r="I5" s="7"/>
      <c r="J5" s="7"/>
      <c r="K5" s="7"/>
      <c r="L5" s="7"/>
      <c r="M5" s="7"/>
      <c r="N5" s="7"/>
      <c r="O5" s="7"/>
      <c r="P5" s="7"/>
      <c r="Q5" s="7"/>
      <c r="R5" s="7"/>
      <c r="S5" s="7"/>
      <c r="T5" s="7"/>
      <c r="U5" s="7"/>
      <c r="V5" s="7"/>
      <c r="W5" s="7"/>
      <c r="X5" s="7"/>
      <c r="Y5" s="7"/>
      <c r="Z5" s="7"/>
      <c r="AA5" s="7"/>
      <c r="AB5" s="7"/>
    </row>
    <row r="6" spans="2:28" ht="22">
      <c r="B6" s="259" t="s">
        <v>135</v>
      </c>
      <c r="C6" s="248">
        <v>2</v>
      </c>
      <c r="D6" s="249" t="s">
        <v>7</v>
      </c>
      <c r="E6" s="250" t="s">
        <v>57</v>
      </c>
      <c r="F6" s="260">
        <v>200</v>
      </c>
      <c r="G6" s="250" t="s">
        <v>58</v>
      </c>
      <c r="H6" s="251"/>
      <c r="I6" s="261">
        <v>1</v>
      </c>
      <c r="J6" s="262" t="s">
        <v>20</v>
      </c>
      <c r="K6" s="261">
        <v>21</v>
      </c>
      <c r="L6" s="262" t="s">
        <v>8</v>
      </c>
      <c r="M6" s="249" t="s">
        <v>19</v>
      </c>
      <c r="N6" s="261">
        <v>2</v>
      </c>
      <c r="O6" s="262" t="s">
        <v>20</v>
      </c>
      <c r="P6" s="261">
        <v>20</v>
      </c>
      <c r="Q6" s="262" t="s">
        <v>8</v>
      </c>
      <c r="R6" s="251"/>
      <c r="S6" s="248">
        <v>2</v>
      </c>
      <c r="T6" s="249" t="s">
        <v>7</v>
      </c>
      <c r="U6" s="252" t="s">
        <v>60</v>
      </c>
      <c r="V6" s="253">
        <v>44958</v>
      </c>
      <c r="W6" s="254" t="s">
        <v>19</v>
      </c>
      <c r="X6" s="255" t="s">
        <v>139</v>
      </c>
      <c r="Y6" s="252" t="s">
        <v>61</v>
      </c>
      <c r="Z6" s="256" t="s">
        <v>57</v>
      </c>
      <c r="AA6" s="260">
        <v>30</v>
      </c>
      <c r="AB6" s="250" t="s">
        <v>58</v>
      </c>
    </row>
    <row r="7" spans="2:28" ht="12" customHeight="1">
      <c r="B7" s="246"/>
      <c r="C7" s="257"/>
      <c r="D7" s="258"/>
      <c r="E7" s="258"/>
      <c r="F7" s="258"/>
      <c r="G7" s="258"/>
      <c r="H7" s="258"/>
      <c r="I7" s="258"/>
      <c r="J7" s="258"/>
      <c r="K7" s="258"/>
      <c r="L7" s="258"/>
      <c r="M7" s="258"/>
      <c r="N7" s="258"/>
      <c r="O7" s="258"/>
      <c r="P7" s="258"/>
      <c r="Q7" s="258"/>
      <c r="R7" s="258"/>
      <c r="S7" s="257"/>
      <c r="T7" s="258"/>
      <c r="U7" s="258"/>
      <c r="V7" s="258"/>
      <c r="W7" s="258"/>
      <c r="X7" s="258"/>
      <c r="Y7" s="258"/>
      <c r="Z7" s="258"/>
      <c r="AA7" s="258"/>
      <c r="AB7" s="258"/>
    </row>
    <row r="8" spans="2:28" ht="22">
      <c r="B8" s="259" t="s">
        <v>136</v>
      </c>
      <c r="C8" s="248">
        <v>2</v>
      </c>
      <c r="D8" s="249" t="s">
        <v>7</v>
      </c>
      <c r="E8" s="250" t="s">
        <v>57</v>
      </c>
      <c r="F8" s="260">
        <v>200</v>
      </c>
      <c r="G8" s="250" t="s">
        <v>58</v>
      </c>
      <c r="H8" s="251"/>
      <c r="I8" s="261">
        <v>12</v>
      </c>
      <c r="J8" s="262" t="s">
        <v>20</v>
      </c>
      <c r="K8" s="261">
        <v>21</v>
      </c>
      <c r="L8" s="262" t="s">
        <v>8</v>
      </c>
      <c r="M8" s="249" t="s">
        <v>19</v>
      </c>
      <c r="N8" s="261">
        <v>1</v>
      </c>
      <c r="O8" s="262" t="s">
        <v>62</v>
      </c>
      <c r="P8" s="261">
        <v>20</v>
      </c>
      <c r="Q8" s="262" t="s">
        <v>8</v>
      </c>
      <c r="R8" s="251"/>
      <c r="S8" s="248">
        <v>2</v>
      </c>
      <c r="T8" s="249" t="s">
        <v>7</v>
      </c>
      <c r="U8" s="252" t="s">
        <v>60</v>
      </c>
      <c r="V8" s="253">
        <v>44958</v>
      </c>
      <c r="W8" s="254" t="s">
        <v>19</v>
      </c>
      <c r="X8" s="255" t="s">
        <v>139</v>
      </c>
      <c r="Y8" s="252" t="s">
        <v>61</v>
      </c>
      <c r="Z8" s="256" t="s">
        <v>57</v>
      </c>
      <c r="AA8" s="260">
        <v>30</v>
      </c>
      <c r="AB8" s="250" t="s">
        <v>58</v>
      </c>
    </row>
    <row r="9" spans="2:28" ht="12" customHeight="1">
      <c r="B9" s="246"/>
      <c r="C9" s="257"/>
      <c r="D9" s="258"/>
      <c r="E9" s="258"/>
      <c r="F9" s="258"/>
      <c r="G9" s="258"/>
      <c r="H9" s="258"/>
      <c r="I9" s="258"/>
      <c r="J9" s="258"/>
      <c r="K9" s="258"/>
      <c r="L9" s="258"/>
      <c r="M9" s="258"/>
      <c r="N9" s="258"/>
      <c r="O9" s="258"/>
      <c r="P9" s="258"/>
      <c r="Q9" s="258"/>
      <c r="R9" s="258"/>
      <c r="S9" s="257"/>
      <c r="T9" s="258"/>
      <c r="U9" s="258"/>
      <c r="V9" s="258"/>
      <c r="W9" s="258"/>
      <c r="X9" s="258"/>
      <c r="Y9" s="258"/>
      <c r="Z9" s="258"/>
      <c r="AA9" s="258"/>
      <c r="AB9" s="258"/>
    </row>
    <row r="10" spans="2:28" ht="22">
      <c r="B10" s="259" t="s">
        <v>137</v>
      </c>
      <c r="C10" s="248">
        <v>2</v>
      </c>
      <c r="D10" s="249" t="s">
        <v>7</v>
      </c>
      <c r="E10" s="250" t="s">
        <v>57</v>
      </c>
      <c r="F10" s="260">
        <v>200</v>
      </c>
      <c r="G10" s="250" t="s">
        <v>58</v>
      </c>
      <c r="H10" s="251"/>
      <c r="I10" s="261">
        <v>1</v>
      </c>
      <c r="J10" s="262" t="s">
        <v>20</v>
      </c>
      <c r="K10" s="261">
        <v>1</v>
      </c>
      <c r="L10" s="262" t="s">
        <v>8</v>
      </c>
      <c r="M10" s="249" t="s">
        <v>19</v>
      </c>
      <c r="N10" s="261">
        <v>1</v>
      </c>
      <c r="O10" s="262" t="s">
        <v>20</v>
      </c>
      <c r="P10" s="261">
        <v>31</v>
      </c>
      <c r="Q10" s="262" t="s">
        <v>8</v>
      </c>
      <c r="R10" s="251"/>
      <c r="S10" s="248">
        <v>2</v>
      </c>
      <c r="T10" s="249" t="s">
        <v>7</v>
      </c>
      <c r="U10" s="252" t="s">
        <v>60</v>
      </c>
      <c r="V10" s="253">
        <v>44958</v>
      </c>
      <c r="W10" s="254" t="s">
        <v>19</v>
      </c>
      <c r="X10" s="255" t="s">
        <v>139</v>
      </c>
      <c r="Y10" s="252" t="s">
        <v>61</v>
      </c>
      <c r="Z10" s="256" t="s">
        <v>57</v>
      </c>
      <c r="AA10" s="260">
        <v>30</v>
      </c>
      <c r="AB10" s="250" t="s">
        <v>58</v>
      </c>
    </row>
    <row r="11" spans="2:28" ht="12" customHeight="1">
      <c r="B11" s="246"/>
      <c r="C11" s="257"/>
      <c r="D11" s="258"/>
      <c r="E11" s="258"/>
      <c r="F11" s="258"/>
      <c r="G11" s="258"/>
      <c r="H11" s="258"/>
      <c r="I11" s="258"/>
      <c r="J11" s="258"/>
      <c r="K11" s="258"/>
      <c r="L11" s="258"/>
      <c r="M11" s="258"/>
      <c r="N11" s="258"/>
      <c r="O11" s="258"/>
      <c r="P11" s="258"/>
      <c r="Q11" s="258"/>
      <c r="R11" s="258"/>
      <c r="S11" s="257"/>
      <c r="T11" s="258"/>
      <c r="U11" s="258"/>
      <c r="V11" s="258"/>
      <c r="W11" s="258"/>
      <c r="X11" s="258"/>
      <c r="Y11" s="258"/>
      <c r="Z11" s="258"/>
      <c r="AA11" s="258"/>
      <c r="AB11" s="258"/>
    </row>
    <row r="12" spans="2:28" ht="22">
      <c r="B12" s="259" t="s">
        <v>138</v>
      </c>
      <c r="C12" s="248">
        <v>2</v>
      </c>
      <c r="D12" s="249" t="s">
        <v>7</v>
      </c>
      <c r="E12" s="250" t="s">
        <v>57</v>
      </c>
      <c r="F12" s="260">
        <v>200</v>
      </c>
      <c r="G12" s="250" t="s">
        <v>58</v>
      </c>
      <c r="H12" s="251"/>
      <c r="I12" s="261">
        <v>2</v>
      </c>
      <c r="J12" s="262" t="s">
        <v>20</v>
      </c>
      <c r="K12" s="261">
        <v>1</v>
      </c>
      <c r="L12" s="262" t="s">
        <v>8</v>
      </c>
      <c r="M12" s="249" t="s">
        <v>19</v>
      </c>
      <c r="N12" s="261">
        <v>2</v>
      </c>
      <c r="O12" s="262" t="s">
        <v>20</v>
      </c>
      <c r="P12" s="261">
        <v>29</v>
      </c>
      <c r="Q12" s="262" t="s">
        <v>8</v>
      </c>
      <c r="R12" s="251"/>
      <c r="S12" s="248">
        <v>2</v>
      </c>
      <c r="T12" s="249" t="s">
        <v>7</v>
      </c>
      <c r="U12" s="252" t="s">
        <v>60</v>
      </c>
      <c r="V12" s="253">
        <v>44958</v>
      </c>
      <c r="W12" s="254" t="s">
        <v>19</v>
      </c>
      <c r="X12" s="255" t="s">
        <v>139</v>
      </c>
      <c r="Y12" s="252" t="s">
        <v>61</v>
      </c>
      <c r="Z12" s="256" t="s">
        <v>57</v>
      </c>
      <c r="AA12" s="260">
        <v>30</v>
      </c>
      <c r="AB12" s="250"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vt:lpstr>
      <vt:lpstr>（非表示）（参考）記入例の図</vt:lpstr>
      <vt:lpstr>'（参考）研修記録簿　各月就業時間・対象期間の記入例 '!Print_Area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revision/>
  <cp:lastPrinted>2023-11-17T02:52:28Z</cp:lastPrinted>
  <dcterms:created xsi:type="dcterms:W3CDTF">2002-01-11T03:29:33Z</dcterms:created>
  <dcterms:modified xsi:type="dcterms:W3CDTF">2024-01-23T10:30:42Z</dcterms:modified>
  <cp:category/>
  <cp:contentStatus/>
</cp:coreProperties>
</file>